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tabRatio="836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 sz. mell" sheetId="22" r:id="rId6"/>
    <sheet name="4. sz. mell" sheetId="12" r:id="rId7"/>
    <sheet name="5.sz.mell." sheetId="3" r:id="rId8"/>
    <sheet name="6.m " sheetId="19" r:id="rId9"/>
    <sheet name="7A.m" sheetId="20" r:id="rId10"/>
    <sheet name="7B.m." sheetId="13" r:id="rId11"/>
    <sheet name="8. sz. mell" sheetId="10" r:id="rId12"/>
    <sheet name="9. sz. mell. " sheetId="14" r:id="rId13"/>
    <sheet name="10. sz. mell" sheetId="15" r:id="rId14"/>
    <sheet name="11. sz. mell" sheetId="16" r:id="rId15"/>
    <sheet name="12.sz.mell." sheetId="34" r:id="rId16"/>
    <sheet name="13.m." sheetId="33" r:id="rId17"/>
    <sheet name="14.m" sheetId="29" r:id="rId18"/>
    <sheet name="15.m." sheetId="17" r:id="rId19"/>
    <sheet name="16A.m (3)" sheetId="39" r:id="rId20"/>
    <sheet name="16B.m (3)" sheetId="40" r:id="rId21"/>
    <sheet name="17.m" sheetId="30" r:id="rId22"/>
    <sheet name="18.m" sheetId="32" r:id="rId23"/>
  </sheets>
  <externalReferences>
    <externalReference r:id="rId24"/>
  </externalReferences>
  <definedNames>
    <definedName name="_xlnm.Print_Titles" localSheetId="15">'12.sz.mell.'!$A:$A</definedName>
    <definedName name="_xlnm.Print_Titles" localSheetId="5">'3. sz. mell'!$A:$B,'3. sz. mell'!$1:$2</definedName>
    <definedName name="_xlnm.Print_Titles" localSheetId="6">'4. sz. mell'!$A:$B,'4. sz. mell'!$1:$3</definedName>
    <definedName name="_xlnm.Print_Titles" localSheetId="7">'5.sz.mell.'!$86:$86</definedName>
    <definedName name="_xlnm.Print_Area" localSheetId="0">'1.1.sz.mell.'!$A$1:$G$146</definedName>
    <definedName name="_xlnm.Print_Area" localSheetId="1">'1.2.sz.mell.'!$A$1:$G$144</definedName>
    <definedName name="_xlnm.Print_Area" localSheetId="2">'1.3.sz.mell.'!$A$1:$H$147</definedName>
    <definedName name="_xlnm.Print_Area" localSheetId="3">'1.4.sz.mell.'!$A$1:$G$146</definedName>
    <definedName name="_xlnm.Print_Area" localSheetId="13">'10. sz. mell'!$A$1:$I$30</definedName>
    <definedName name="_xlnm.Print_Area" localSheetId="15">'12.sz.mell.'!$A$1:$AC$27</definedName>
    <definedName name="_xlnm.Print_Area" localSheetId="17">'14.m'!$A$1:$O$28</definedName>
    <definedName name="_xlnm.Print_Area" localSheetId="19">'16A.m (3)'!$A$1:$I$203</definedName>
    <definedName name="_xlnm.Print_Area" localSheetId="20">'16B.m (3)'!$A$1:$I$286</definedName>
    <definedName name="_xlnm.Print_Area" localSheetId="21">'17.m'!$A$1:$E$31</definedName>
    <definedName name="_xlnm.Print_Area" localSheetId="4">'2.sz.mell  '!$A$1:$K$66</definedName>
    <definedName name="_xlnm.Print_Area" localSheetId="5">'3. sz. mell'!$A$1:$BF$62</definedName>
    <definedName name="_xlnm.Print_Area" localSheetId="6">'4. sz. mell'!$A$1:$N$63</definedName>
    <definedName name="_xlnm.Print_Area" localSheetId="7">'5.sz.mell.'!$A$1:$N$134</definedName>
    <definedName name="_xlnm.Print_Area" localSheetId="8">'6.m '!$A$1:$I$45</definedName>
    <definedName name="_xlnm.Print_Area" localSheetId="9">'7A.m'!$A$1:$I$34</definedName>
    <definedName name="_xlnm.Print_Area" localSheetId="10">'7B.m.'!$A$1:$H$7</definedName>
    <definedName name="_xlnm.Print_Area" localSheetId="11">'8. sz. mell'!$A$1:$E$138</definedName>
  </definedNames>
  <calcPr calcId="125725"/>
</workbook>
</file>

<file path=xl/calcChain.xml><?xml version="1.0" encoding="utf-8"?>
<calcChain xmlns="http://schemas.openxmlformats.org/spreadsheetml/2006/main">
  <c r="G4" i="13"/>
  <c r="H140" i="39"/>
  <c r="G34" i="20"/>
  <c r="H34"/>
  <c r="I34"/>
  <c r="G27"/>
  <c r="H27"/>
  <c r="I27"/>
  <c r="H20"/>
  <c r="H21"/>
  <c r="H22"/>
  <c r="H23"/>
  <c r="H24"/>
  <c r="H25"/>
  <c r="L216" i="40"/>
  <c r="L209"/>
  <c r="L222"/>
  <c r="L225"/>
  <c r="L186"/>
  <c r="G45" i="19"/>
  <c r="H45"/>
  <c r="I45"/>
  <c r="G41"/>
  <c r="H41"/>
  <c r="I41"/>
  <c r="L234" i="40"/>
  <c r="L246"/>
  <c r="L198"/>
  <c r="H212"/>
  <c r="H213"/>
  <c r="H214"/>
  <c r="H215"/>
  <c r="H216"/>
  <c r="H217"/>
  <c r="F5" i="13" l="1"/>
  <c r="E98" i="5"/>
  <c r="F98"/>
  <c r="G98"/>
  <c r="E66"/>
  <c r="F66"/>
  <c r="F92" s="1"/>
  <c r="G66"/>
  <c r="E67"/>
  <c r="F67"/>
  <c r="G67"/>
  <c r="E91"/>
  <c r="F91"/>
  <c r="G91"/>
  <c r="E92"/>
  <c r="G92"/>
  <c r="E5"/>
  <c r="G5"/>
  <c r="E12"/>
  <c r="G12"/>
  <c r="E19"/>
  <c r="G19"/>
  <c r="E26"/>
  <c r="F26"/>
  <c r="G26"/>
  <c r="G34"/>
  <c r="E34"/>
  <c r="E144"/>
  <c r="F144"/>
  <c r="G144"/>
  <c r="E138"/>
  <c r="F138"/>
  <c r="G138"/>
  <c r="E124"/>
  <c r="F124"/>
  <c r="G124"/>
  <c r="E114"/>
  <c r="E143" s="1"/>
  <c r="F114"/>
  <c r="F139" s="1"/>
  <c r="G114"/>
  <c r="G143" s="1"/>
  <c r="E115"/>
  <c r="F115"/>
  <c r="G115"/>
  <c r="E108"/>
  <c r="F108"/>
  <c r="G108"/>
  <c r="E104"/>
  <c r="F104"/>
  <c r="G104"/>
  <c r="E91" i="6"/>
  <c r="F91"/>
  <c r="F92" s="1"/>
  <c r="G91"/>
  <c r="G144" s="1"/>
  <c r="E92"/>
  <c r="E66"/>
  <c r="F66"/>
  <c r="G66"/>
  <c r="E67"/>
  <c r="F67"/>
  <c r="G67"/>
  <c r="E52"/>
  <c r="F52"/>
  <c r="G52"/>
  <c r="E46"/>
  <c r="F46"/>
  <c r="G46"/>
  <c r="E34"/>
  <c r="F34"/>
  <c r="G34"/>
  <c r="E12"/>
  <c r="F12"/>
  <c r="G12"/>
  <c r="E19"/>
  <c r="F19"/>
  <c r="G19"/>
  <c r="E26"/>
  <c r="F26"/>
  <c r="G26"/>
  <c r="E5"/>
  <c r="F5"/>
  <c r="G5"/>
  <c r="E143"/>
  <c r="E144"/>
  <c r="E138"/>
  <c r="F138"/>
  <c r="G138"/>
  <c r="E139"/>
  <c r="E124"/>
  <c r="F124"/>
  <c r="G124"/>
  <c r="E114"/>
  <c r="E115"/>
  <c r="F115"/>
  <c r="G115"/>
  <c r="E108"/>
  <c r="G108"/>
  <c r="E104"/>
  <c r="G104"/>
  <c r="G114" s="1"/>
  <c r="G143" s="1"/>
  <c r="E98"/>
  <c r="F98"/>
  <c r="G98"/>
  <c r="E91" i="7"/>
  <c r="F91"/>
  <c r="G91"/>
  <c r="E92"/>
  <c r="E66"/>
  <c r="G66"/>
  <c r="G92" s="1"/>
  <c r="E67"/>
  <c r="F67"/>
  <c r="G67"/>
  <c r="E26"/>
  <c r="G26"/>
  <c r="E5"/>
  <c r="F5"/>
  <c r="G5"/>
  <c r="E139"/>
  <c r="F139"/>
  <c r="G139"/>
  <c r="E114"/>
  <c r="F114"/>
  <c r="G114"/>
  <c r="E115"/>
  <c r="F115"/>
  <c r="G115"/>
  <c r="E98"/>
  <c r="F98"/>
  <c r="G98"/>
  <c r="P3" i="3"/>
  <c r="Q3"/>
  <c r="R3"/>
  <c r="S3"/>
  <c r="P4"/>
  <c r="Q4"/>
  <c r="R4"/>
  <c r="S4"/>
  <c r="P5"/>
  <c r="Q5"/>
  <c r="R5"/>
  <c r="S5"/>
  <c r="P6"/>
  <c r="Q6"/>
  <c r="R6"/>
  <c r="S6"/>
  <c r="P7"/>
  <c r="Q7"/>
  <c r="R7"/>
  <c r="S7"/>
  <c r="P8"/>
  <c r="Q8"/>
  <c r="R8"/>
  <c r="S8"/>
  <c r="P9"/>
  <c r="Q9"/>
  <c r="R9"/>
  <c r="S9"/>
  <c r="P10"/>
  <c r="Q10"/>
  <c r="R10"/>
  <c r="S10"/>
  <c r="P11"/>
  <c r="Q11"/>
  <c r="R11"/>
  <c r="S11"/>
  <c r="P12"/>
  <c r="Q12"/>
  <c r="R12"/>
  <c r="S12"/>
  <c r="P13"/>
  <c r="Q13"/>
  <c r="R13"/>
  <c r="S13"/>
  <c r="P14"/>
  <c r="Q14"/>
  <c r="R14"/>
  <c r="S14"/>
  <c r="P15"/>
  <c r="Q15"/>
  <c r="R15"/>
  <c r="S15"/>
  <c r="P16"/>
  <c r="Q16"/>
  <c r="R16"/>
  <c r="S16"/>
  <c r="P17"/>
  <c r="Q17"/>
  <c r="R17"/>
  <c r="S17"/>
  <c r="P18"/>
  <c r="Q18"/>
  <c r="R18"/>
  <c r="S18"/>
  <c r="P19"/>
  <c r="Q19"/>
  <c r="R19"/>
  <c r="S19"/>
  <c r="P20"/>
  <c r="Q20"/>
  <c r="R20"/>
  <c r="S20"/>
  <c r="P21"/>
  <c r="Q21"/>
  <c r="R21"/>
  <c r="S21"/>
  <c r="P22"/>
  <c r="Q22"/>
  <c r="R22"/>
  <c r="S22"/>
  <c r="P23"/>
  <c r="Q23"/>
  <c r="P24"/>
  <c r="Q24"/>
  <c r="R24"/>
  <c r="S24"/>
  <c r="P25"/>
  <c r="Q25"/>
  <c r="R25"/>
  <c r="S25"/>
  <c r="P26"/>
  <c r="Q26"/>
  <c r="S26"/>
  <c r="P27"/>
  <c r="Q27"/>
  <c r="R27"/>
  <c r="S27"/>
  <c r="P28"/>
  <c r="Q28"/>
  <c r="R28"/>
  <c r="S28"/>
  <c r="P29"/>
  <c r="Q29"/>
  <c r="R29"/>
  <c r="S29"/>
  <c r="P30"/>
  <c r="Q30"/>
  <c r="R30"/>
  <c r="S30"/>
  <c r="P31"/>
  <c r="Q31"/>
  <c r="R31"/>
  <c r="S31"/>
  <c r="P32"/>
  <c r="Q32"/>
  <c r="R32"/>
  <c r="S32"/>
  <c r="P33"/>
  <c r="Q33"/>
  <c r="R33"/>
  <c r="S33"/>
  <c r="P34"/>
  <c r="Q34"/>
  <c r="R34"/>
  <c r="S34"/>
  <c r="P35"/>
  <c r="Q35"/>
  <c r="R35"/>
  <c r="S35"/>
  <c r="P36"/>
  <c r="Q36"/>
  <c r="R36"/>
  <c r="S36"/>
  <c r="P37"/>
  <c r="Q37"/>
  <c r="R37"/>
  <c r="S37"/>
  <c r="P38"/>
  <c r="Q38"/>
  <c r="R38"/>
  <c r="S38"/>
  <c r="P39"/>
  <c r="Q39"/>
  <c r="R39"/>
  <c r="S39"/>
  <c r="P40"/>
  <c r="Q40"/>
  <c r="R40"/>
  <c r="S40"/>
  <c r="P41"/>
  <c r="Q41"/>
  <c r="R41"/>
  <c r="S41"/>
  <c r="P42"/>
  <c r="Q42"/>
  <c r="R42"/>
  <c r="S42"/>
  <c r="P43"/>
  <c r="Q43"/>
  <c r="R43"/>
  <c r="S43"/>
  <c r="P44"/>
  <c r="Q44"/>
  <c r="R44"/>
  <c r="S44"/>
  <c r="P45"/>
  <c r="Q45"/>
  <c r="R45"/>
  <c r="S45"/>
  <c r="P46"/>
  <c r="Q46"/>
  <c r="R46"/>
  <c r="S46"/>
  <c r="P47"/>
  <c r="Q47"/>
  <c r="R47"/>
  <c r="S47"/>
  <c r="P48"/>
  <c r="Q48"/>
  <c r="R48"/>
  <c r="S48"/>
  <c r="P49"/>
  <c r="Q49"/>
  <c r="R49"/>
  <c r="S49"/>
  <c r="P50"/>
  <c r="Q50"/>
  <c r="R50"/>
  <c r="S50"/>
  <c r="P51"/>
  <c r="Q51"/>
  <c r="R51"/>
  <c r="S51"/>
  <c r="P52"/>
  <c r="Q52"/>
  <c r="R52"/>
  <c r="S52"/>
  <c r="P53"/>
  <c r="Q53"/>
  <c r="R53"/>
  <c r="S53"/>
  <c r="P54"/>
  <c r="Q54"/>
  <c r="R54"/>
  <c r="S54"/>
  <c r="P55"/>
  <c r="Q55"/>
  <c r="P56"/>
  <c r="Q56"/>
  <c r="R56"/>
  <c r="S56"/>
  <c r="P57"/>
  <c r="Q57"/>
  <c r="R57"/>
  <c r="S57"/>
  <c r="P58"/>
  <c r="Q58"/>
  <c r="R58"/>
  <c r="S58"/>
  <c r="P59"/>
  <c r="Q59"/>
  <c r="R59"/>
  <c r="S59"/>
  <c r="P60"/>
  <c r="Q60"/>
  <c r="S60"/>
  <c r="P61"/>
  <c r="Q61"/>
  <c r="P62"/>
  <c r="Q62"/>
  <c r="R62"/>
  <c r="S62"/>
  <c r="P63"/>
  <c r="Q63"/>
  <c r="R63"/>
  <c r="S63"/>
  <c r="P64"/>
  <c r="Q64"/>
  <c r="R64"/>
  <c r="S64"/>
  <c r="P65"/>
  <c r="Q65"/>
  <c r="R65"/>
  <c r="S65"/>
  <c r="P66"/>
  <c r="Q66"/>
  <c r="R66"/>
  <c r="S66"/>
  <c r="P67"/>
  <c r="Q67"/>
  <c r="R67"/>
  <c r="S67"/>
  <c r="P68"/>
  <c r="Q68"/>
  <c r="R68"/>
  <c r="S68"/>
  <c r="P69"/>
  <c r="Q69"/>
  <c r="R69"/>
  <c r="S69"/>
  <c r="P70"/>
  <c r="Q70"/>
  <c r="R70"/>
  <c r="S70"/>
  <c r="P71"/>
  <c r="Q71"/>
  <c r="R71"/>
  <c r="S71"/>
  <c r="P72"/>
  <c r="Q72"/>
  <c r="R72"/>
  <c r="S72"/>
  <c r="P73"/>
  <c r="Q73"/>
  <c r="R73"/>
  <c r="S73"/>
  <c r="P74"/>
  <c r="Q74"/>
  <c r="R74"/>
  <c r="S74"/>
  <c r="P75"/>
  <c r="Q75"/>
  <c r="R75"/>
  <c r="S75"/>
  <c r="P76"/>
  <c r="Q76"/>
  <c r="R76"/>
  <c r="S76"/>
  <c r="P77"/>
  <c r="Q77"/>
  <c r="R77"/>
  <c r="S77"/>
  <c r="P78"/>
  <c r="Q78"/>
  <c r="R78"/>
  <c r="S78"/>
  <c r="P79"/>
  <c r="Q79"/>
  <c r="R79"/>
  <c r="S79"/>
  <c r="P80"/>
  <c r="Q80"/>
  <c r="R80"/>
  <c r="S80"/>
  <c r="P81"/>
  <c r="Q81"/>
  <c r="R81"/>
  <c r="S81"/>
  <c r="P82"/>
  <c r="Q82"/>
  <c r="R82"/>
  <c r="S82"/>
  <c r="P83"/>
  <c r="Q83"/>
  <c r="R83"/>
  <c r="S83"/>
  <c r="P84"/>
  <c r="Q84"/>
  <c r="R84"/>
  <c r="S84"/>
  <c r="P85"/>
  <c r="Q85"/>
  <c r="P86"/>
  <c r="Q86"/>
  <c r="R86"/>
  <c r="S86"/>
  <c r="P87"/>
  <c r="Q87"/>
  <c r="R87"/>
  <c r="S87"/>
  <c r="P88"/>
  <c r="Q88"/>
  <c r="R88"/>
  <c r="S88"/>
  <c r="P89"/>
  <c r="Q89"/>
  <c r="P90"/>
  <c r="Q90"/>
  <c r="R90"/>
  <c r="S90"/>
  <c r="P91"/>
  <c r="Q91"/>
  <c r="R91"/>
  <c r="S91"/>
  <c r="P92"/>
  <c r="Q92"/>
  <c r="R92"/>
  <c r="S92"/>
  <c r="P93"/>
  <c r="Q93"/>
  <c r="R93"/>
  <c r="S93"/>
  <c r="P94"/>
  <c r="Q94"/>
  <c r="S94"/>
  <c r="P95"/>
  <c r="Q95"/>
  <c r="R95"/>
  <c r="S95"/>
  <c r="P96"/>
  <c r="Q96"/>
  <c r="R96"/>
  <c r="S96"/>
  <c r="P97"/>
  <c r="Q97"/>
  <c r="R97"/>
  <c r="S97"/>
  <c r="P98"/>
  <c r="Q98"/>
  <c r="R98"/>
  <c r="S98"/>
  <c r="P99"/>
  <c r="Q99"/>
  <c r="R99"/>
  <c r="S99"/>
  <c r="P100"/>
  <c r="Q100"/>
  <c r="R100"/>
  <c r="S100"/>
  <c r="P101"/>
  <c r="Q101"/>
  <c r="R101"/>
  <c r="S101"/>
  <c r="P102"/>
  <c r="Q102"/>
  <c r="R102"/>
  <c r="S102"/>
  <c r="P103"/>
  <c r="Q103"/>
  <c r="R103"/>
  <c r="S103"/>
  <c r="P104"/>
  <c r="Q104"/>
  <c r="R104"/>
  <c r="S104"/>
  <c r="P105"/>
  <c r="Q105"/>
  <c r="P106"/>
  <c r="Q106"/>
  <c r="R106"/>
  <c r="S106"/>
  <c r="P107"/>
  <c r="Q107"/>
  <c r="R107"/>
  <c r="S107"/>
  <c r="P108"/>
  <c r="Q108"/>
  <c r="R108"/>
  <c r="S108"/>
  <c r="P109"/>
  <c r="Q109"/>
  <c r="R109"/>
  <c r="S109"/>
  <c r="P110"/>
  <c r="Q110"/>
  <c r="R110"/>
  <c r="S110"/>
  <c r="P111"/>
  <c r="Q111"/>
  <c r="R111"/>
  <c r="S111"/>
  <c r="P112"/>
  <c r="Q112"/>
  <c r="R112"/>
  <c r="S112"/>
  <c r="P113"/>
  <c r="Q113"/>
  <c r="R113"/>
  <c r="S113"/>
  <c r="P114"/>
  <c r="Q114"/>
  <c r="R114"/>
  <c r="S114"/>
  <c r="P115"/>
  <c r="Q115"/>
  <c r="R115"/>
  <c r="S115"/>
  <c r="P116"/>
  <c r="Q116"/>
  <c r="R116"/>
  <c r="S116"/>
  <c r="P117"/>
  <c r="Q117"/>
  <c r="R117"/>
  <c r="S117"/>
  <c r="P118"/>
  <c r="Q118"/>
  <c r="R118"/>
  <c r="S118"/>
  <c r="P119"/>
  <c r="Q119"/>
  <c r="R119"/>
  <c r="S119"/>
  <c r="P121"/>
  <c r="Q121"/>
  <c r="R121"/>
  <c r="S121"/>
  <c r="P122"/>
  <c r="Q122"/>
  <c r="R122"/>
  <c r="S122"/>
  <c r="P123"/>
  <c r="Q123"/>
  <c r="R123"/>
  <c r="S123"/>
  <c r="P124"/>
  <c r="Q124"/>
  <c r="R124"/>
  <c r="S124"/>
  <c r="P125"/>
  <c r="Q125"/>
  <c r="R125"/>
  <c r="S125"/>
  <c r="P126"/>
  <c r="Q126"/>
  <c r="R126"/>
  <c r="S126"/>
  <c r="P127"/>
  <c r="Q127"/>
  <c r="R127"/>
  <c r="S127"/>
  <c r="P128"/>
  <c r="Q128"/>
  <c r="R128"/>
  <c r="S128"/>
  <c r="P129"/>
  <c r="Q129"/>
  <c r="R129"/>
  <c r="S129"/>
  <c r="P130"/>
  <c r="Q130"/>
  <c r="R130"/>
  <c r="S130"/>
  <c r="P131"/>
  <c r="Q131"/>
  <c r="S45" i="12"/>
  <c r="Q120" i="3"/>
  <c r="R120"/>
  <c r="S120"/>
  <c r="P120"/>
  <c r="U30"/>
  <c r="U29"/>
  <c r="U28"/>
  <c r="U27"/>
  <c r="U26"/>
  <c r="U25"/>
  <c r="U24"/>
  <c r="D78"/>
  <c r="F78"/>
  <c r="G78"/>
  <c r="H78"/>
  <c r="J78"/>
  <c r="K78"/>
  <c r="L78"/>
  <c r="N78"/>
  <c r="D74"/>
  <c r="F74"/>
  <c r="G74"/>
  <c r="H74"/>
  <c r="J74"/>
  <c r="K74"/>
  <c r="L74"/>
  <c r="N74"/>
  <c r="D71"/>
  <c r="F71"/>
  <c r="G71"/>
  <c r="H71"/>
  <c r="J71"/>
  <c r="K71"/>
  <c r="L71"/>
  <c r="N71"/>
  <c r="D62"/>
  <c r="D84" s="1"/>
  <c r="F62"/>
  <c r="F84" s="1"/>
  <c r="G62"/>
  <c r="H62"/>
  <c r="H84" s="1"/>
  <c r="J62"/>
  <c r="J84" s="1"/>
  <c r="K62"/>
  <c r="L62"/>
  <c r="L84" s="1"/>
  <c r="N62"/>
  <c r="N84" s="1"/>
  <c r="D55"/>
  <c r="F55"/>
  <c r="G55"/>
  <c r="H55"/>
  <c r="J55"/>
  <c r="S55" s="1"/>
  <c r="K55"/>
  <c r="L55"/>
  <c r="N55"/>
  <c r="D49"/>
  <c r="F49"/>
  <c r="G49"/>
  <c r="H49"/>
  <c r="J49"/>
  <c r="K49"/>
  <c r="L49"/>
  <c r="N49"/>
  <c r="D43"/>
  <c r="F43"/>
  <c r="G43"/>
  <c r="H43"/>
  <c r="J43"/>
  <c r="K43"/>
  <c r="L43"/>
  <c r="N43"/>
  <c r="D31"/>
  <c r="F31"/>
  <c r="G31"/>
  <c r="H31"/>
  <c r="J31"/>
  <c r="K31"/>
  <c r="K61" s="1"/>
  <c r="L31"/>
  <c r="N31"/>
  <c r="D23"/>
  <c r="F23"/>
  <c r="G23"/>
  <c r="H23"/>
  <c r="J23"/>
  <c r="K23"/>
  <c r="L23"/>
  <c r="N23"/>
  <c r="D17"/>
  <c r="F17"/>
  <c r="G17"/>
  <c r="H17"/>
  <c r="J17"/>
  <c r="K17"/>
  <c r="L17"/>
  <c r="N17"/>
  <c r="D11"/>
  <c r="F11"/>
  <c r="G11"/>
  <c r="H11"/>
  <c r="H61" s="1"/>
  <c r="H85" s="1"/>
  <c r="J11"/>
  <c r="K11"/>
  <c r="L11"/>
  <c r="N11"/>
  <c r="D4"/>
  <c r="D61" s="1"/>
  <c r="D85" s="1"/>
  <c r="F4"/>
  <c r="G4"/>
  <c r="G61" s="1"/>
  <c r="H4"/>
  <c r="J4"/>
  <c r="K4"/>
  <c r="L4"/>
  <c r="L61" s="1"/>
  <c r="L85" s="1"/>
  <c r="N4"/>
  <c r="D124"/>
  <c r="D130" s="1"/>
  <c r="F124"/>
  <c r="G124"/>
  <c r="H124"/>
  <c r="J124"/>
  <c r="J130" s="1"/>
  <c r="K124"/>
  <c r="L124"/>
  <c r="N124"/>
  <c r="N130" s="1"/>
  <c r="D117"/>
  <c r="F117"/>
  <c r="G117"/>
  <c r="G130" s="1"/>
  <c r="G131" s="1"/>
  <c r="H117"/>
  <c r="H130" s="1"/>
  <c r="H131" s="1"/>
  <c r="J117"/>
  <c r="K117"/>
  <c r="K130" s="1"/>
  <c r="K131" s="1"/>
  <c r="L117"/>
  <c r="L130" s="1"/>
  <c r="L131" s="1"/>
  <c r="L137" s="1"/>
  <c r="N117"/>
  <c r="D110"/>
  <c r="F110"/>
  <c r="G110"/>
  <c r="H110"/>
  <c r="J110"/>
  <c r="K110"/>
  <c r="L110"/>
  <c r="N110"/>
  <c r="H105"/>
  <c r="L105"/>
  <c r="D106"/>
  <c r="F106"/>
  <c r="G106"/>
  <c r="H106"/>
  <c r="J106"/>
  <c r="K106"/>
  <c r="L106"/>
  <c r="N106"/>
  <c r="D99"/>
  <c r="D105" s="1"/>
  <c r="F99"/>
  <c r="G99"/>
  <c r="G105" s="1"/>
  <c r="H99"/>
  <c r="J99"/>
  <c r="K99"/>
  <c r="K105" s="1"/>
  <c r="L99"/>
  <c r="N99"/>
  <c r="N105" s="1"/>
  <c r="D95"/>
  <c r="F95"/>
  <c r="G95"/>
  <c r="H95"/>
  <c r="J95"/>
  <c r="K95"/>
  <c r="L95"/>
  <c r="N95"/>
  <c r="D89"/>
  <c r="F89"/>
  <c r="F105" s="1"/>
  <c r="G89"/>
  <c r="H89"/>
  <c r="J89"/>
  <c r="S89" s="1"/>
  <c r="K89"/>
  <c r="L89"/>
  <c r="N89"/>
  <c r="BX52" i="22"/>
  <c r="BX49"/>
  <c r="BU4"/>
  <c r="BU5"/>
  <c r="BU6"/>
  <c r="BU7"/>
  <c r="BU8"/>
  <c r="BU9"/>
  <c r="BU10"/>
  <c r="BU11"/>
  <c r="BU12"/>
  <c r="BU13"/>
  <c r="BU14"/>
  <c r="BU15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37"/>
  <c r="BU38"/>
  <c r="BU39"/>
  <c r="BU40"/>
  <c r="BU42"/>
  <c r="BU43"/>
  <c r="BU46"/>
  <c r="BU47"/>
  <c r="BU49"/>
  <c r="BU50"/>
  <c r="BX50" s="1"/>
  <c r="BU51"/>
  <c r="BX51" s="1"/>
  <c r="BU52"/>
  <c r="BU53"/>
  <c r="BX53" s="1"/>
  <c r="BU55"/>
  <c r="BX55" s="1"/>
  <c r="BU56"/>
  <c r="BU57"/>
  <c r="BU58"/>
  <c r="BU59"/>
  <c r="BU60"/>
  <c r="BU61"/>
  <c r="BH62"/>
  <c r="L83" i="40"/>
  <c r="L79"/>
  <c r="L80"/>
  <c r="L81"/>
  <c r="L78"/>
  <c r="L57"/>
  <c r="L53"/>
  <c r="L54"/>
  <c r="L52"/>
  <c r="L44"/>
  <c r="L40"/>
  <c r="L41"/>
  <c r="L39"/>
  <c r="L27"/>
  <c r="L28"/>
  <c r="L29"/>
  <c r="L26"/>
  <c r="D4" i="22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T4"/>
  <c r="AU4"/>
  <c r="AV4"/>
  <c r="AX4"/>
  <c r="AY4"/>
  <c r="AZ4"/>
  <c r="BA4"/>
  <c r="BB4"/>
  <c r="BC4"/>
  <c r="BD4"/>
  <c r="BE4"/>
  <c r="BF4"/>
  <c r="D16"/>
  <c r="E16"/>
  <c r="F16"/>
  <c r="G16"/>
  <c r="H16"/>
  <c r="I16"/>
  <c r="J16"/>
  <c r="K16"/>
  <c r="L16"/>
  <c r="M16"/>
  <c r="N16"/>
  <c r="O16"/>
  <c r="P16"/>
  <c r="Q16"/>
  <c r="R16"/>
  <c r="S16"/>
  <c r="T16"/>
  <c r="V16"/>
  <c r="W16"/>
  <c r="X16"/>
  <c r="Y16"/>
  <c r="Z16"/>
  <c r="AA16"/>
  <c r="AB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D40"/>
  <c r="D44" s="1"/>
  <c r="D41" s="1"/>
  <c r="D45" s="1"/>
  <c r="H40"/>
  <c r="H44" s="1"/>
  <c r="H41" s="1"/>
  <c r="I40"/>
  <c r="I44" s="1"/>
  <c r="I41" s="1"/>
  <c r="L40"/>
  <c r="L44" s="1"/>
  <c r="L41" s="1"/>
  <c r="M40"/>
  <c r="P40"/>
  <c r="P44" s="1"/>
  <c r="P41" s="1"/>
  <c r="P45" s="1"/>
  <c r="Q40"/>
  <c r="Q44" s="1"/>
  <c r="Q41" s="1"/>
  <c r="T40"/>
  <c r="T44" s="1"/>
  <c r="T41" s="1"/>
  <c r="X40"/>
  <c r="X44" s="1"/>
  <c r="X41" s="1"/>
  <c r="X45" s="1"/>
  <c r="Y40"/>
  <c r="Y44" s="1"/>
  <c r="Y41" s="1"/>
  <c r="AB40"/>
  <c r="AB44" s="1"/>
  <c r="AB41" s="1"/>
  <c r="AF40"/>
  <c r="AF44" s="1"/>
  <c r="AF41" s="1"/>
  <c r="AF45" s="1"/>
  <c r="AG40"/>
  <c r="AJ40"/>
  <c r="AJ44" s="1"/>
  <c r="AJ41" s="1"/>
  <c r="AK40"/>
  <c r="AK44" s="1"/>
  <c r="AK41" s="1"/>
  <c r="AN40"/>
  <c r="AN44" s="1"/>
  <c r="AN41" s="1"/>
  <c r="AN45" s="1"/>
  <c r="AO40"/>
  <c r="AR40"/>
  <c r="AR44" s="1"/>
  <c r="AR41" s="1"/>
  <c r="AR45" s="1"/>
  <c r="AV40"/>
  <c r="AZ40"/>
  <c r="AZ44" s="1"/>
  <c r="AZ41" s="1"/>
  <c r="AZ45" s="1"/>
  <c r="BA40"/>
  <c r="BD40"/>
  <c r="BD44" s="1"/>
  <c r="BD41" s="1"/>
  <c r="BE40"/>
  <c r="BE44" s="1"/>
  <c r="BE41" s="1"/>
  <c r="AG44"/>
  <c r="AG41" s="1"/>
  <c r="D62"/>
  <c r="F62"/>
  <c r="G62"/>
  <c r="H62"/>
  <c r="I62"/>
  <c r="J62"/>
  <c r="K62"/>
  <c r="L62"/>
  <c r="O62"/>
  <c r="P62"/>
  <c r="Q62"/>
  <c r="R62"/>
  <c r="S62"/>
  <c r="T62"/>
  <c r="W62"/>
  <c r="X62"/>
  <c r="Y62"/>
  <c r="Z62"/>
  <c r="AA62"/>
  <c r="AB62"/>
  <c r="AE62"/>
  <c r="AF62"/>
  <c r="AG62"/>
  <c r="AH62"/>
  <c r="AI62"/>
  <c r="AJ62"/>
  <c r="AK62"/>
  <c r="AL62"/>
  <c r="AM62"/>
  <c r="AN62"/>
  <c r="AP62"/>
  <c r="AQ62"/>
  <c r="AR62"/>
  <c r="AU62"/>
  <c r="AV62"/>
  <c r="AY62"/>
  <c r="AZ62"/>
  <c r="BC62"/>
  <c r="BD62"/>
  <c r="BE62"/>
  <c r="BF62"/>
  <c r="D54"/>
  <c r="E54"/>
  <c r="F54"/>
  <c r="G54"/>
  <c r="H54"/>
  <c r="I54"/>
  <c r="J54"/>
  <c r="K54"/>
  <c r="L54"/>
  <c r="M54"/>
  <c r="N54"/>
  <c r="O54"/>
  <c r="P54"/>
  <c r="Q54"/>
  <c r="R54"/>
  <c r="S54"/>
  <c r="T54"/>
  <c r="V54"/>
  <c r="W54"/>
  <c r="X54"/>
  <c r="Y54"/>
  <c r="Z54"/>
  <c r="AA54"/>
  <c r="AB54"/>
  <c r="AD54"/>
  <c r="AD62" s="1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B54"/>
  <c r="BU54" s="1"/>
  <c r="BC54"/>
  <c r="BD54"/>
  <c r="BE54"/>
  <c r="BF54"/>
  <c r="D48"/>
  <c r="F48"/>
  <c r="G48"/>
  <c r="H48"/>
  <c r="I48"/>
  <c r="J48"/>
  <c r="K48"/>
  <c r="L48"/>
  <c r="N48"/>
  <c r="N62" s="1"/>
  <c r="O48"/>
  <c r="P48"/>
  <c r="Q48"/>
  <c r="R48"/>
  <c r="S48"/>
  <c r="T48"/>
  <c r="V48"/>
  <c r="V62" s="1"/>
  <c r="W48"/>
  <c r="X48"/>
  <c r="Y48"/>
  <c r="Z48"/>
  <c r="AA48"/>
  <c r="AB48"/>
  <c r="AD48"/>
  <c r="AE48"/>
  <c r="AF48"/>
  <c r="AG48"/>
  <c r="AH48"/>
  <c r="AI48"/>
  <c r="AJ48"/>
  <c r="AK48"/>
  <c r="AL48"/>
  <c r="AM48"/>
  <c r="AN48"/>
  <c r="AP48"/>
  <c r="AQ48"/>
  <c r="AR48"/>
  <c r="AT48"/>
  <c r="AT62" s="1"/>
  <c r="AU48"/>
  <c r="AV48"/>
  <c r="AX48"/>
  <c r="AX62" s="1"/>
  <c r="AY48"/>
  <c r="AZ48"/>
  <c r="BB48"/>
  <c r="BC48"/>
  <c r="BD48"/>
  <c r="BE48"/>
  <c r="BF48"/>
  <c r="D45" i="12"/>
  <c r="G45"/>
  <c r="H45"/>
  <c r="I45"/>
  <c r="J45"/>
  <c r="J42" s="1"/>
  <c r="J46" s="1"/>
  <c r="K45"/>
  <c r="L45"/>
  <c r="M45"/>
  <c r="N45"/>
  <c r="D46"/>
  <c r="L46"/>
  <c r="D41"/>
  <c r="G41"/>
  <c r="H41"/>
  <c r="I41"/>
  <c r="J41"/>
  <c r="K41"/>
  <c r="L41"/>
  <c r="M41"/>
  <c r="N41"/>
  <c r="D42"/>
  <c r="H42"/>
  <c r="H46" s="1"/>
  <c r="L42"/>
  <c r="N42"/>
  <c r="N46" s="1"/>
  <c r="D30"/>
  <c r="E30"/>
  <c r="F30"/>
  <c r="G30"/>
  <c r="H30"/>
  <c r="I30"/>
  <c r="J30"/>
  <c r="K30"/>
  <c r="L30"/>
  <c r="M30"/>
  <c r="N30"/>
  <c r="D24"/>
  <c r="E24"/>
  <c r="F24"/>
  <c r="G24"/>
  <c r="H24"/>
  <c r="I24"/>
  <c r="J24"/>
  <c r="K24"/>
  <c r="L24"/>
  <c r="M24"/>
  <c r="N24"/>
  <c r="D17"/>
  <c r="F17"/>
  <c r="F41" s="1"/>
  <c r="G17"/>
  <c r="H17"/>
  <c r="I17"/>
  <c r="J17"/>
  <c r="K17"/>
  <c r="L17"/>
  <c r="M17"/>
  <c r="N17"/>
  <c r="D62"/>
  <c r="G62"/>
  <c r="H62"/>
  <c r="I62"/>
  <c r="J62"/>
  <c r="K62"/>
  <c r="L62"/>
  <c r="M62"/>
  <c r="N62"/>
  <c r="D55"/>
  <c r="F55"/>
  <c r="G55"/>
  <c r="H55"/>
  <c r="I55"/>
  <c r="J55"/>
  <c r="K55"/>
  <c r="L55"/>
  <c r="M55"/>
  <c r="N55"/>
  <c r="D49"/>
  <c r="F49"/>
  <c r="F62" s="1"/>
  <c r="G49"/>
  <c r="H49"/>
  <c r="I49"/>
  <c r="J49"/>
  <c r="K49"/>
  <c r="L49"/>
  <c r="M49"/>
  <c r="N49"/>
  <c r="G82" i="39"/>
  <c r="H82"/>
  <c r="I82"/>
  <c r="G201"/>
  <c r="H201"/>
  <c r="I201"/>
  <c r="I203" s="1"/>
  <c r="G195"/>
  <c r="H195"/>
  <c r="I195"/>
  <c r="G183"/>
  <c r="H183"/>
  <c r="I183"/>
  <c r="G169"/>
  <c r="H169"/>
  <c r="I169"/>
  <c r="G160"/>
  <c r="H160"/>
  <c r="I160"/>
  <c r="H157"/>
  <c r="G142"/>
  <c r="I142"/>
  <c r="G115"/>
  <c r="I115"/>
  <c r="G111"/>
  <c r="I111"/>
  <c r="G103"/>
  <c r="I103"/>
  <c r="G203" l="1"/>
  <c r="G288" i="40" s="1"/>
  <c r="E139" i="5"/>
  <c r="G139"/>
  <c r="G139" i="6"/>
  <c r="G92"/>
  <c r="S23" i="3"/>
  <c r="J105"/>
  <c r="S105" s="1"/>
  <c r="J131"/>
  <c r="S131" s="1"/>
  <c r="D131"/>
  <c r="N131"/>
  <c r="F61"/>
  <c r="F85" s="1"/>
  <c r="F130"/>
  <c r="F131" s="1"/>
  <c r="N61"/>
  <c r="N85" s="1"/>
  <c r="J61"/>
  <c r="BX62" i="22"/>
  <c r="BB62"/>
  <c r="BU62" s="1"/>
  <c r="BU48"/>
  <c r="AE40"/>
  <c r="AE44" s="1"/>
  <c r="AE41" s="1"/>
  <c r="AY40"/>
  <c r="AY44" s="1"/>
  <c r="AY41" s="1"/>
  <c r="AQ40"/>
  <c r="AQ44" s="1"/>
  <c r="AQ41" s="1"/>
  <c r="AI40"/>
  <c r="AI44" s="1"/>
  <c r="AI41" s="1"/>
  <c r="AA40"/>
  <c r="AA44" s="1"/>
  <c r="AA41" s="1"/>
  <c r="S40"/>
  <c r="S44" s="1"/>
  <c r="S41" s="1"/>
  <c r="K40"/>
  <c r="K44" s="1"/>
  <c r="K41" s="1"/>
  <c r="BF40"/>
  <c r="BF44" s="1"/>
  <c r="BF41" s="1"/>
  <c r="BB40"/>
  <c r="AX40"/>
  <c r="AX44" s="1"/>
  <c r="AX41" s="1"/>
  <c r="AT40"/>
  <c r="AT44" s="1"/>
  <c r="AT41" s="1"/>
  <c r="AT45" s="1"/>
  <c r="AP40"/>
  <c r="AP44" s="1"/>
  <c r="AP41" s="1"/>
  <c r="AL40"/>
  <c r="AL44" s="1"/>
  <c r="AL41" s="1"/>
  <c r="AH40"/>
  <c r="AH44" s="1"/>
  <c r="AH41" s="1"/>
  <c r="AH45" s="1"/>
  <c r="AD40"/>
  <c r="AD44" s="1"/>
  <c r="AD41" s="1"/>
  <c r="Z40"/>
  <c r="Z44" s="1"/>
  <c r="Z41" s="1"/>
  <c r="Z45" s="1"/>
  <c r="V40"/>
  <c r="V44" s="1"/>
  <c r="V41" s="1"/>
  <c r="R40"/>
  <c r="R44" s="1"/>
  <c r="R41" s="1"/>
  <c r="R45" s="1"/>
  <c r="N40"/>
  <c r="N44" s="1"/>
  <c r="N41" s="1"/>
  <c r="J40"/>
  <c r="J44" s="1"/>
  <c r="J41" s="1"/>
  <c r="F40"/>
  <c r="F44" s="1"/>
  <c r="F41" s="1"/>
  <c r="F45" s="1"/>
  <c r="BC40"/>
  <c r="BC44" s="1"/>
  <c r="BC41" s="1"/>
  <c r="AU40"/>
  <c r="AU44" s="1"/>
  <c r="AU41" s="1"/>
  <c r="AM40"/>
  <c r="AM44" s="1"/>
  <c r="AM41" s="1"/>
  <c r="W40"/>
  <c r="W44" s="1"/>
  <c r="W41" s="1"/>
  <c r="O40"/>
  <c r="O44" s="1"/>
  <c r="O41" s="1"/>
  <c r="G40"/>
  <c r="G44" s="1"/>
  <c r="G41" s="1"/>
  <c r="AB45"/>
  <c r="AV44"/>
  <c r="AV41" s="1"/>
  <c r="AV45" s="1"/>
  <c r="T45"/>
  <c r="L45"/>
  <c r="AP45"/>
  <c r="V45"/>
  <c r="F45" i="12"/>
  <c r="F42" s="1"/>
  <c r="F46" s="1"/>
  <c r="G226" i="40"/>
  <c r="I226"/>
  <c r="G280"/>
  <c r="I280"/>
  <c r="G284"/>
  <c r="H284"/>
  <c r="I284"/>
  <c r="G275"/>
  <c r="I275"/>
  <c r="G270"/>
  <c r="I270"/>
  <c r="G252"/>
  <c r="I252"/>
  <c r="G184"/>
  <c r="I184"/>
  <c r="G162"/>
  <c r="I162"/>
  <c r="G136"/>
  <c r="I136"/>
  <c r="G125"/>
  <c r="I125"/>
  <c r="G98" i="39"/>
  <c r="G99" s="1"/>
  <c r="I98"/>
  <c r="G95"/>
  <c r="I95"/>
  <c r="I99" s="1"/>
  <c r="G120" i="40"/>
  <c r="I120"/>
  <c r="G107"/>
  <c r="I107"/>
  <c r="G101"/>
  <c r="I101"/>
  <c r="G71" i="39"/>
  <c r="I71"/>
  <c r="G88" i="40"/>
  <c r="I88"/>
  <c r="G61" i="39"/>
  <c r="I61"/>
  <c r="G75" i="40"/>
  <c r="I75"/>
  <c r="G51" i="39"/>
  <c r="I51"/>
  <c r="G62" i="40"/>
  <c r="I62"/>
  <c r="G41" i="39"/>
  <c r="I41"/>
  <c r="G49" i="40"/>
  <c r="I49"/>
  <c r="G31" i="39"/>
  <c r="I31"/>
  <c r="G36" i="40"/>
  <c r="I36"/>
  <c r="G21" i="39"/>
  <c r="I21"/>
  <c r="J85" i="3" l="1"/>
  <c r="S61"/>
  <c r="F137"/>
  <c r="N137"/>
  <c r="BB44" i="22"/>
  <c r="BB41" s="1"/>
  <c r="BU44"/>
  <c r="AD45"/>
  <c r="N45"/>
  <c r="AX45"/>
  <c r="G23" i="40"/>
  <c r="G102" s="1"/>
  <c r="G286" s="1"/>
  <c r="I23"/>
  <c r="I102" s="1"/>
  <c r="I286" s="1"/>
  <c r="I288" s="1"/>
  <c r="J137" i="3" l="1"/>
  <c r="S85"/>
  <c r="BB45" i="22"/>
  <c r="BU45" s="1"/>
  <c r="BU41"/>
  <c r="D82" i="4"/>
  <c r="E82"/>
  <c r="G82"/>
  <c r="E81"/>
  <c r="G81"/>
  <c r="D81"/>
  <c r="H46" i="6" l="1"/>
  <c r="H5" i="7"/>
  <c r="F6"/>
  <c r="F7"/>
  <c r="F8"/>
  <c r="F9"/>
  <c r="F10"/>
  <c r="F11"/>
  <c r="F13"/>
  <c r="F14"/>
  <c r="F15"/>
  <c r="F16"/>
  <c r="F17"/>
  <c r="F18"/>
  <c r="F20"/>
  <c r="F21"/>
  <c r="F22"/>
  <c r="F23"/>
  <c r="F24"/>
  <c r="F25"/>
  <c r="F27"/>
  <c r="F28"/>
  <c r="F29"/>
  <c r="F26" s="1"/>
  <c r="F66" s="1"/>
  <c r="F92" s="1"/>
  <c r="F30"/>
  <c r="F31"/>
  <c r="F32"/>
  <c r="F33"/>
  <c r="F35"/>
  <c r="F36"/>
  <c r="F37"/>
  <c r="F38"/>
  <c r="F39"/>
  <c r="F40"/>
  <c r="F41"/>
  <c r="F42"/>
  <c r="F43"/>
  <c r="F44"/>
  <c r="F45"/>
  <c r="F47"/>
  <c r="F48"/>
  <c r="F49"/>
  <c r="F50"/>
  <c r="F51"/>
  <c r="F53"/>
  <c r="F54"/>
  <c r="F55"/>
  <c r="F56"/>
  <c r="F57"/>
  <c r="F58"/>
  <c r="F60"/>
  <c r="F61"/>
  <c r="F62"/>
  <c r="F63"/>
  <c r="F64"/>
  <c r="F65"/>
  <c r="F68"/>
  <c r="F69"/>
  <c r="F70"/>
  <c r="F72"/>
  <c r="F73"/>
  <c r="F74"/>
  <c r="F75"/>
  <c r="F77"/>
  <c r="F78"/>
  <c r="F80"/>
  <c r="F81"/>
  <c r="F82"/>
  <c r="F83"/>
  <c r="F85"/>
  <c r="F86"/>
  <c r="F87"/>
  <c r="F88"/>
  <c r="F99"/>
  <c r="F100"/>
  <c r="F101"/>
  <c r="F102"/>
  <c r="F103"/>
  <c r="F105"/>
  <c r="F106"/>
  <c r="F107"/>
  <c r="F109"/>
  <c r="F110"/>
  <c r="F111"/>
  <c r="F112"/>
  <c r="F113"/>
  <c r="F116"/>
  <c r="F117"/>
  <c r="F118"/>
  <c r="F120"/>
  <c r="F121"/>
  <c r="F122"/>
  <c r="F123"/>
  <c r="F125"/>
  <c r="F126"/>
  <c r="F127"/>
  <c r="F128"/>
  <c r="F129"/>
  <c r="F131"/>
  <c r="F132"/>
  <c r="F133"/>
  <c r="F134"/>
  <c r="F135"/>
  <c r="F59" l="1"/>
  <c r="F108"/>
  <c r="F104"/>
  <c r="F46"/>
  <c r="F84"/>
  <c r="F71"/>
  <c r="F12"/>
  <c r="F52"/>
  <c r="F19"/>
  <c r="F124"/>
  <c r="F79"/>
  <c r="F76"/>
  <c r="F34"/>
  <c r="P18" i="12"/>
  <c r="Q18"/>
  <c r="S18"/>
  <c r="T18"/>
  <c r="P19"/>
  <c r="Q19"/>
  <c r="S19"/>
  <c r="T19"/>
  <c r="P20"/>
  <c r="Q20"/>
  <c r="S20"/>
  <c r="T20"/>
  <c r="P21"/>
  <c r="Q21"/>
  <c r="S21"/>
  <c r="T21"/>
  <c r="P22"/>
  <c r="Q22"/>
  <c r="S22"/>
  <c r="T22"/>
  <c r="P23"/>
  <c r="Q23"/>
  <c r="R23"/>
  <c r="S23"/>
  <c r="T23"/>
  <c r="U23"/>
  <c r="P25"/>
  <c r="Q25"/>
  <c r="S25"/>
  <c r="T25"/>
  <c r="P26"/>
  <c r="Q26"/>
  <c r="S26"/>
  <c r="T26"/>
  <c r="P27"/>
  <c r="Q27"/>
  <c r="S27"/>
  <c r="T27"/>
  <c r="P28"/>
  <c r="Q28"/>
  <c r="S28"/>
  <c r="T28"/>
  <c r="P29"/>
  <c r="Q29"/>
  <c r="S29"/>
  <c r="T29"/>
  <c r="P31"/>
  <c r="Q31"/>
  <c r="S31"/>
  <c r="T31"/>
  <c r="P32"/>
  <c r="Q32"/>
  <c r="S32"/>
  <c r="T32"/>
  <c r="P33"/>
  <c r="Q33"/>
  <c r="S33"/>
  <c r="T33"/>
  <c r="P34"/>
  <c r="Q34"/>
  <c r="R34"/>
  <c r="S34"/>
  <c r="T34"/>
  <c r="U34"/>
  <c r="P35"/>
  <c r="Q35"/>
  <c r="S35"/>
  <c r="T35"/>
  <c r="P36"/>
  <c r="Q36"/>
  <c r="S36"/>
  <c r="T36"/>
  <c r="P37"/>
  <c r="Q37"/>
  <c r="S37"/>
  <c r="T37"/>
  <c r="P38"/>
  <c r="Q38"/>
  <c r="S38"/>
  <c r="T38"/>
  <c r="P39"/>
  <c r="Q39"/>
  <c r="S39"/>
  <c r="T39"/>
  <c r="P40"/>
  <c r="Q40"/>
  <c r="S40"/>
  <c r="T40"/>
  <c r="P43"/>
  <c r="Q43"/>
  <c r="S43"/>
  <c r="T43"/>
  <c r="P44"/>
  <c r="Q44"/>
  <c r="S44"/>
  <c r="T44"/>
  <c r="P47"/>
  <c r="Q47"/>
  <c r="R47"/>
  <c r="S47"/>
  <c r="T47"/>
  <c r="U47"/>
  <c r="P48"/>
  <c r="Q48"/>
  <c r="R48"/>
  <c r="S48"/>
  <c r="T48"/>
  <c r="U48"/>
  <c r="P50"/>
  <c r="Q50"/>
  <c r="S50"/>
  <c r="T50"/>
  <c r="P51"/>
  <c r="Q51"/>
  <c r="S51"/>
  <c r="T51"/>
  <c r="P52"/>
  <c r="Q52"/>
  <c r="S52"/>
  <c r="T52"/>
  <c r="P53"/>
  <c r="Q53"/>
  <c r="S53"/>
  <c r="T53"/>
  <c r="P54"/>
  <c r="Q54"/>
  <c r="S54"/>
  <c r="T54"/>
  <c r="P56"/>
  <c r="Q56"/>
  <c r="S56"/>
  <c r="T56"/>
  <c r="P57"/>
  <c r="Q57"/>
  <c r="S57"/>
  <c r="T57"/>
  <c r="P58"/>
  <c r="Q58"/>
  <c r="S58"/>
  <c r="T58"/>
  <c r="P59"/>
  <c r="Q59"/>
  <c r="S59"/>
  <c r="T59"/>
  <c r="P60"/>
  <c r="Q60"/>
  <c r="S60"/>
  <c r="T60"/>
  <c r="P61"/>
  <c r="Q61"/>
  <c r="R61"/>
  <c r="S61"/>
  <c r="T61"/>
  <c r="U61"/>
  <c r="P6"/>
  <c r="Q6"/>
  <c r="S6"/>
  <c r="T6"/>
  <c r="P7"/>
  <c r="Q7"/>
  <c r="S7"/>
  <c r="T7"/>
  <c r="P8"/>
  <c r="Q8"/>
  <c r="S8"/>
  <c r="T8"/>
  <c r="P9"/>
  <c r="Q9"/>
  <c r="S9"/>
  <c r="T9"/>
  <c r="P10"/>
  <c r="Q10"/>
  <c r="S10"/>
  <c r="T10"/>
  <c r="P11"/>
  <c r="Q11"/>
  <c r="S11"/>
  <c r="T11"/>
  <c r="P12"/>
  <c r="Q12"/>
  <c r="S12"/>
  <c r="T12"/>
  <c r="P13"/>
  <c r="Q13"/>
  <c r="S13"/>
  <c r="T13"/>
  <c r="P14"/>
  <c r="Q14"/>
  <c r="S14"/>
  <c r="T14"/>
  <c r="P15"/>
  <c r="Q15"/>
  <c r="S15"/>
  <c r="T15"/>
  <c r="P16"/>
  <c r="Q16"/>
  <c r="S16"/>
  <c r="T16"/>
  <c r="BO5" i="22"/>
  <c r="BP5"/>
  <c r="J35" i="6" s="1"/>
  <c r="BR5" i="22"/>
  <c r="L35" i="6" s="1"/>
  <c r="BS5" i="22"/>
  <c r="M35" i="6" s="1"/>
  <c r="BO6" i="22"/>
  <c r="BP6"/>
  <c r="J36" i="6" s="1"/>
  <c r="BR6" i="22"/>
  <c r="L36" i="6" s="1"/>
  <c r="BS6" i="22"/>
  <c r="M36" i="6" s="1"/>
  <c r="BO7" i="22"/>
  <c r="BP7"/>
  <c r="J37" i="6" s="1"/>
  <c r="BR7" i="22"/>
  <c r="L37" i="6" s="1"/>
  <c r="BS7" i="22"/>
  <c r="M37" i="6" s="1"/>
  <c r="BO8" i="22"/>
  <c r="BP8"/>
  <c r="J38" i="6" s="1"/>
  <c r="BR8" i="22"/>
  <c r="L38" i="6" s="1"/>
  <c r="BS8" i="22"/>
  <c r="M38" i="6" s="1"/>
  <c r="BO9" i="22"/>
  <c r="BP9"/>
  <c r="J39" i="6" s="1"/>
  <c r="BR9" i="22"/>
  <c r="L39" i="6" s="1"/>
  <c r="BS9" i="22"/>
  <c r="M39" i="6" s="1"/>
  <c r="BO10" i="22"/>
  <c r="BP10"/>
  <c r="J40" i="6" s="1"/>
  <c r="BR10" i="22"/>
  <c r="L40" i="6" s="1"/>
  <c r="BS10" i="22"/>
  <c r="M40" i="6" s="1"/>
  <c r="BO11" i="22"/>
  <c r="BP11"/>
  <c r="J41" i="6" s="1"/>
  <c r="BR11" i="22"/>
  <c r="L41" i="6" s="1"/>
  <c r="BS11" i="22"/>
  <c r="M41" i="6" s="1"/>
  <c r="BO12" i="22"/>
  <c r="BP12"/>
  <c r="J42" i="6" s="1"/>
  <c r="BR12" i="22"/>
  <c r="L42" i="6" s="1"/>
  <c r="BS12" i="22"/>
  <c r="M42" i="6" s="1"/>
  <c r="BO13" i="22"/>
  <c r="BP13"/>
  <c r="J43" i="6" s="1"/>
  <c r="BR13" i="22"/>
  <c r="L43" i="6" s="1"/>
  <c r="BS13" i="22"/>
  <c r="M43" i="6" s="1"/>
  <c r="BO14" i="22"/>
  <c r="BP14"/>
  <c r="J44" i="6" s="1"/>
  <c r="BR14" i="22"/>
  <c r="L44" i="6" s="1"/>
  <c r="BS14" i="22"/>
  <c r="M44" i="6" s="1"/>
  <c r="BO15" i="22"/>
  <c r="BP15"/>
  <c r="J45" i="6" s="1"/>
  <c r="BR15" i="22"/>
  <c r="L45" i="6" s="1"/>
  <c r="BS15" i="22"/>
  <c r="M45" i="6" s="1"/>
  <c r="BO17" i="22"/>
  <c r="BP17"/>
  <c r="J13" i="6" s="1"/>
  <c r="BR17" i="22"/>
  <c r="L13" i="6" s="1"/>
  <c r="BS17" i="22"/>
  <c r="M13" i="6" s="1"/>
  <c r="BO18" i="22"/>
  <c r="BP18"/>
  <c r="J14" i="6" s="1"/>
  <c r="BR18" i="22"/>
  <c r="L14" i="6" s="1"/>
  <c r="BS18" i="22"/>
  <c r="M14" i="6" s="1"/>
  <c r="BO19" i="22"/>
  <c r="BP19"/>
  <c r="J15" i="6" s="1"/>
  <c r="BR19" i="22"/>
  <c r="L15" i="6" s="1"/>
  <c r="BS19" i="22"/>
  <c r="M15" i="6" s="1"/>
  <c r="BO20" i="22"/>
  <c r="BP20"/>
  <c r="J16" i="6" s="1"/>
  <c r="BR20" i="22"/>
  <c r="L16" i="6" s="1"/>
  <c r="BS20" i="22"/>
  <c r="M16" i="6" s="1"/>
  <c r="BO21" i="22"/>
  <c r="BP21"/>
  <c r="J17" i="6" s="1"/>
  <c r="BR21" i="22"/>
  <c r="L17" i="6" s="1"/>
  <c r="BS21" i="22"/>
  <c r="M17" i="6" s="1"/>
  <c r="BO22" i="22"/>
  <c r="BP22"/>
  <c r="BR22"/>
  <c r="BS22"/>
  <c r="BT22"/>
  <c r="BO24"/>
  <c r="BP24"/>
  <c r="J20" i="6" s="1"/>
  <c r="BR24" i="22"/>
  <c r="L20" i="6" s="1"/>
  <c r="BS24" i="22"/>
  <c r="M20" i="6" s="1"/>
  <c r="BO25" i="22"/>
  <c r="BP25"/>
  <c r="J21" i="6" s="1"/>
  <c r="BR25" i="22"/>
  <c r="L21" i="6" s="1"/>
  <c r="BS25" i="22"/>
  <c r="M21" i="6" s="1"/>
  <c r="BO26" i="22"/>
  <c r="BP26"/>
  <c r="J22" i="6" s="1"/>
  <c r="BR26" i="22"/>
  <c r="L22" i="6" s="1"/>
  <c r="BS26" i="22"/>
  <c r="M22" i="6" s="1"/>
  <c r="BO27" i="22"/>
  <c r="BP27"/>
  <c r="J23" i="6" s="1"/>
  <c r="BR27" i="22"/>
  <c r="L23" i="6" s="1"/>
  <c r="BS27" i="22"/>
  <c r="M23" i="6" s="1"/>
  <c r="BO28" i="22"/>
  <c r="BP28"/>
  <c r="J24" i="6" s="1"/>
  <c r="BR28" i="22"/>
  <c r="L24" i="6" s="1"/>
  <c r="BS28" i="22"/>
  <c r="M24" i="6" s="1"/>
  <c r="BP29" i="22"/>
  <c r="BO30"/>
  <c r="BP30"/>
  <c r="BR30"/>
  <c r="BS30"/>
  <c r="BO31"/>
  <c r="BP31"/>
  <c r="BR31"/>
  <c r="BS31"/>
  <c r="BO32"/>
  <c r="BP32"/>
  <c r="BR32"/>
  <c r="BS32"/>
  <c r="BP33"/>
  <c r="BO34"/>
  <c r="BP34"/>
  <c r="BR34"/>
  <c r="BS34"/>
  <c r="BO35"/>
  <c r="BP35"/>
  <c r="BR35"/>
  <c r="BS35"/>
  <c r="BO36"/>
  <c r="BP36"/>
  <c r="BR36"/>
  <c r="BS36"/>
  <c r="BO37"/>
  <c r="BP37"/>
  <c r="BR37"/>
  <c r="BS37"/>
  <c r="BO38"/>
  <c r="BP38"/>
  <c r="BR38"/>
  <c r="BS38"/>
  <c r="BO39"/>
  <c r="BP39"/>
  <c r="BR39"/>
  <c r="BS39"/>
  <c r="BT39"/>
  <c r="BO42"/>
  <c r="BP42"/>
  <c r="BR42"/>
  <c r="BS42"/>
  <c r="BO43"/>
  <c r="BP43"/>
  <c r="BR43"/>
  <c r="BS43"/>
  <c r="BO46"/>
  <c r="BP46"/>
  <c r="BQ46"/>
  <c r="BR46"/>
  <c r="BS46"/>
  <c r="BT46"/>
  <c r="BO47"/>
  <c r="BP47"/>
  <c r="BQ47"/>
  <c r="BR47"/>
  <c r="BS47"/>
  <c r="BT47"/>
  <c r="BO49"/>
  <c r="BP49"/>
  <c r="J99" i="6" s="1"/>
  <c r="BR49" i="22"/>
  <c r="L99" i="6" s="1"/>
  <c r="BS49" i="22"/>
  <c r="M99" i="6" s="1"/>
  <c r="BO50" i="22"/>
  <c r="BP50"/>
  <c r="J100" i="6" s="1"/>
  <c r="BR50" i="22"/>
  <c r="L100" i="6" s="1"/>
  <c r="BS50" i="22"/>
  <c r="M100" i="6" s="1"/>
  <c r="BO51" i="22"/>
  <c r="BP51"/>
  <c r="J101" i="6" s="1"/>
  <c r="BR51" i="22"/>
  <c r="L101" i="6" s="1"/>
  <c r="BS51" i="22"/>
  <c r="M101" i="6" s="1"/>
  <c r="BO52" i="22"/>
  <c r="BP52"/>
  <c r="J102" i="6" s="1"/>
  <c r="BR52" i="22"/>
  <c r="L102" i="6" s="1"/>
  <c r="BS52" i="22"/>
  <c r="M102" i="6" s="1"/>
  <c r="BO53" i="22"/>
  <c r="BP53"/>
  <c r="J103" i="6" s="1"/>
  <c r="BR53" i="22"/>
  <c r="L103" i="6" s="1"/>
  <c r="BS53" i="22"/>
  <c r="M103" i="6" s="1"/>
  <c r="BO55" i="22"/>
  <c r="BP55"/>
  <c r="J109" i="6" s="1"/>
  <c r="BR55" i="22"/>
  <c r="L109" i="6" s="1"/>
  <c r="BS55" i="22"/>
  <c r="M109" i="6" s="1"/>
  <c r="BO56" i="22"/>
  <c r="BP56"/>
  <c r="J110" i="6" s="1"/>
  <c r="BR56" i="22"/>
  <c r="L110" i="6" s="1"/>
  <c r="BS56" i="22"/>
  <c r="M110" i="6" s="1"/>
  <c r="BO57" i="22"/>
  <c r="BP57"/>
  <c r="J111" i="6" s="1"/>
  <c r="BR57" i="22"/>
  <c r="L111" i="6" s="1"/>
  <c r="BS57" i="22"/>
  <c r="M111" i="6" s="1"/>
  <c r="BO58" i="22"/>
  <c r="BP58"/>
  <c r="J112" i="6" s="1"/>
  <c r="BR58" i="22"/>
  <c r="L112" i="6" s="1"/>
  <c r="BS58" i="22"/>
  <c r="M112" i="6" s="1"/>
  <c r="BO59" i="22"/>
  <c r="BP59"/>
  <c r="J113" i="6" s="1"/>
  <c r="BR59" i="22"/>
  <c r="L113" i="6" s="1"/>
  <c r="BS59" i="22"/>
  <c r="M113" i="6" s="1"/>
  <c r="BO60" i="22"/>
  <c r="BP60"/>
  <c r="BR60"/>
  <c r="BS60"/>
  <c r="BO61"/>
  <c r="BP61"/>
  <c r="BR61"/>
  <c r="BS61"/>
  <c r="BT61"/>
  <c r="BH5"/>
  <c r="BI5"/>
  <c r="J35" i="5" s="1"/>
  <c r="BK5" i="22"/>
  <c r="L35" i="5" s="1"/>
  <c r="BL5" i="22"/>
  <c r="M35" i="5" s="1"/>
  <c r="BH6" i="22"/>
  <c r="BI6"/>
  <c r="J36" i="5" s="1"/>
  <c r="BK6" i="22"/>
  <c r="L36" i="5" s="1"/>
  <c r="BL6" i="22"/>
  <c r="M36" i="5" s="1"/>
  <c r="BH7" i="22"/>
  <c r="BI7"/>
  <c r="J37" i="5" s="1"/>
  <c r="BK7" i="22"/>
  <c r="L37" i="5" s="1"/>
  <c r="BL7" i="22"/>
  <c r="M37" i="5" s="1"/>
  <c r="BH8" i="22"/>
  <c r="BI8"/>
  <c r="J38" i="5" s="1"/>
  <c r="BK8" i="22"/>
  <c r="L38" i="5" s="1"/>
  <c r="BL8" i="22"/>
  <c r="M38" i="5" s="1"/>
  <c r="BH9" i="22"/>
  <c r="BI9"/>
  <c r="J39" i="5" s="1"/>
  <c r="BK9" i="22"/>
  <c r="L39" i="5" s="1"/>
  <c r="BL9" i="22"/>
  <c r="M39" i="5" s="1"/>
  <c r="BH10" i="22"/>
  <c r="BI10"/>
  <c r="J40" i="5" s="1"/>
  <c r="BK10" i="22"/>
  <c r="L40" i="5" s="1"/>
  <c r="BL10" i="22"/>
  <c r="M40" i="5" s="1"/>
  <c r="BH11" i="22"/>
  <c r="BI11"/>
  <c r="J41" i="5" s="1"/>
  <c r="BK11" i="22"/>
  <c r="L41" i="5" s="1"/>
  <c r="BL11" i="22"/>
  <c r="M41" i="5" s="1"/>
  <c r="BH12" i="22"/>
  <c r="BI12"/>
  <c r="J42" i="5" s="1"/>
  <c r="BK12" i="22"/>
  <c r="L42" i="5" s="1"/>
  <c r="BL12" i="22"/>
  <c r="M42" i="5" s="1"/>
  <c r="BH13" i="22"/>
  <c r="BI13"/>
  <c r="J43" i="5" s="1"/>
  <c r="BK13" i="22"/>
  <c r="L43" i="5" s="1"/>
  <c r="BL13" i="22"/>
  <c r="M43" i="5" s="1"/>
  <c r="BH14" i="22"/>
  <c r="BI14"/>
  <c r="J44" i="5" s="1"/>
  <c r="BK14" i="22"/>
  <c r="L44" i="5" s="1"/>
  <c r="BL14" i="22"/>
  <c r="M44" i="5" s="1"/>
  <c r="BH15" i="22"/>
  <c r="BI15"/>
  <c r="J45" i="5" s="1"/>
  <c r="BK15" i="22"/>
  <c r="L45" i="5" s="1"/>
  <c r="BL15" i="22"/>
  <c r="M45" i="5" s="1"/>
  <c r="BH17" i="22"/>
  <c r="I13" i="5" s="1"/>
  <c r="BI17" i="22"/>
  <c r="J13" i="5" s="1"/>
  <c r="BK17" i="22"/>
  <c r="L13" i="5" s="1"/>
  <c r="BL17" i="22"/>
  <c r="M13" i="5" s="1"/>
  <c r="BH18" i="22"/>
  <c r="I14" i="5" s="1"/>
  <c r="BI18" i="22"/>
  <c r="J14" i="5" s="1"/>
  <c r="BK18" i="22"/>
  <c r="L14" i="5" s="1"/>
  <c r="BL18" i="22"/>
  <c r="M14" i="5" s="1"/>
  <c r="BH19" i="22"/>
  <c r="I15" i="5" s="1"/>
  <c r="BI19" i="22"/>
  <c r="J15" i="5" s="1"/>
  <c r="BK19" i="22"/>
  <c r="L15" i="5" s="1"/>
  <c r="BL19" i="22"/>
  <c r="M15" i="5" s="1"/>
  <c r="BH20" i="22"/>
  <c r="I16" i="5" s="1"/>
  <c r="BI20" i="22"/>
  <c r="J16" i="5" s="1"/>
  <c r="BK20" i="22"/>
  <c r="L16" i="5" s="1"/>
  <c r="BL20" i="22"/>
  <c r="M16" i="5" s="1"/>
  <c r="BH21" i="22"/>
  <c r="I17" i="5" s="1"/>
  <c r="BI21" i="22"/>
  <c r="J17" i="5" s="1"/>
  <c r="BK21" i="22"/>
  <c r="L17" i="5" s="1"/>
  <c r="BL21" i="22"/>
  <c r="M17" i="5" s="1"/>
  <c r="BH22" i="22"/>
  <c r="BI22"/>
  <c r="BK22"/>
  <c r="BL22"/>
  <c r="BM22"/>
  <c r="BH24"/>
  <c r="BI24"/>
  <c r="BK24"/>
  <c r="BL24"/>
  <c r="BH25"/>
  <c r="BI25"/>
  <c r="BK25"/>
  <c r="BL25"/>
  <c r="BH26"/>
  <c r="BI26"/>
  <c r="BK26"/>
  <c r="BL26"/>
  <c r="BH27"/>
  <c r="BI27"/>
  <c r="BK27"/>
  <c r="BL27"/>
  <c r="BH28"/>
  <c r="BI28"/>
  <c r="BK28"/>
  <c r="BL28"/>
  <c r="BI29"/>
  <c r="BH30"/>
  <c r="BI30"/>
  <c r="BK30"/>
  <c r="BL30"/>
  <c r="BH31"/>
  <c r="BI31"/>
  <c r="BK31"/>
  <c r="BL31"/>
  <c r="BH32"/>
  <c r="BI32"/>
  <c r="BK32"/>
  <c r="BL32"/>
  <c r="BI33"/>
  <c r="BH34"/>
  <c r="I53" i="5" s="1"/>
  <c r="BI34" i="22"/>
  <c r="J53" i="5" s="1"/>
  <c r="BK34" i="22"/>
  <c r="L53" i="5" s="1"/>
  <c r="BL34" i="22"/>
  <c r="M53" i="5" s="1"/>
  <c r="BH35" i="22"/>
  <c r="I54" i="5" s="1"/>
  <c r="BI35" i="22"/>
  <c r="J54" i="5" s="1"/>
  <c r="BK35" i="22"/>
  <c r="L54" i="5" s="1"/>
  <c r="BL35" i="22"/>
  <c r="M54" i="5" s="1"/>
  <c r="BH36" i="22"/>
  <c r="I55" i="5" s="1"/>
  <c r="BI36" i="22"/>
  <c r="J55" i="5" s="1"/>
  <c r="BK36" i="22"/>
  <c r="L55" i="5" s="1"/>
  <c r="BL36" i="22"/>
  <c r="M55" i="5" s="1"/>
  <c r="BH37" i="22"/>
  <c r="I56" i="5" s="1"/>
  <c r="BI37" i="22"/>
  <c r="J56" i="5" s="1"/>
  <c r="BK37" i="22"/>
  <c r="L56" i="5" s="1"/>
  <c r="BL37" i="22"/>
  <c r="M56" i="5" s="1"/>
  <c r="BH38" i="22"/>
  <c r="I57" i="5" s="1"/>
  <c r="BI38" i="22"/>
  <c r="J57" i="5" s="1"/>
  <c r="BK38" i="22"/>
  <c r="L57" i="5" s="1"/>
  <c r="BL38" i="22"/>
  <c r="M57" i="5" s="1"/>
  <c r="BH39" i="22"/>
  <c r="BI39"/>
  <c r="BK39"/>
  <c r="BL39"/>
  <c r="BM39"/>
  <c r="BH42"/>
  <c r="BI42"/>
  <c r="BK42"/>
  <c r="BL42"/>
  <c r="BH43"/>
  <c r="BI43"/>
  <c r="BK43"/>
  <c r="BL43"/>
  <c r="BH46"/>
  <c r="BI46"/>
  <c r="BJ46"/>
  <c r="BK46"/>
  <c r="BL46"/>
  <c r="BM46"/>
  <c r="BH47"/>
  <c r="BI47"/>
  <c r="BJ47"/>
  <c r="BK47"/>
  <c r="BL47"/>
  <c r="BM47"/>
  <c r="BH49"/>
  <c r="BI49"/>
  <c r="J99" i="5" s="1"/>
  <c r="BK49" i="22"/>
  <c r="L99" i="5" s="1"/>
  <c r="BL49" i="22"/>
  <c r="M99" i="5" s="1"/>
  <c r="BH50" i="22"/>
  <c r="BI50"/>
  <c r="J100" i="5" s="1"/>
  <c r="BK50" i="22"/>
  <c r="L100" i="5" s="1"/>
  <c r="BL50" i="22"/>
  <c r="M100" i="5" s="1"/>
  <c r="BH51" i="22"/>
  <c r="BI51"/>
  <c r="J101" i="5" s="1"/>
  <c r="BK51" i="22"/>
  <c r="L101" i="5" s="1"/>
  <c r="BL51" i="22"/>
  <c r="M101" i="5" s="1"/>
  <c r="BH52" i="22"/>
  <c r="BI52"/>
  <c r="J102" i="5" s="1"/>
  <c r="BK52" i="22"/>
  <c r="L102" i="5" s="1"/>
  <c r="BL52" i="22"/>
  <c r="M102" i="5" s="1"/>
  <c r="BH53" i="22"/>
  <c r="BI53"/>
  <c r="J103" i="5" s="1"/>
  <c r="BK53" i="22"/>
  <c r="L103" i="5" s="1"/>
  <c r="BL53" i="22"/>
  <c r="M103" i="5" s="1"/>
  <c r="BH55" i="22"/>
  <c r="BI55"/>
  <c r="J109" i="5" s="1"/>
  <c r="BK55" i="22"/>
  <c r="L109" i="5" s="1"/>
  <c r="BL55" i="22"/>
  <c r="M109" i="5" s="1"/>
  <c r="BH56" i="22"/>
  <c r="BI56"/>
  <c r="J110" i="5" s="1"/>
  <c r="BK56" i="22"/>
  <c r="L110" i="5" s="1"/>
  <c r="BL56" i="22"/>
  <c r="M110" i="5" s="1"/>
  <c r="BH57" i="22"/>
  <c r="BI57"/>
  <c r="J111" i="5" s="1"/>
  <c r="BK57" i="22"/>
  <c r="L111" i="5" s="1"/>
  <c r="BL57" i="22"/>
  <c r="M111" i="5" s="1"/>
  <c r="BH58" i="22"/>
  <c r="BI58"/>
  <c r="J112" i="5" s="1"/>
  <c r="BK58" i="22"/>
  <c r="L112" i="5" s="1"/>
  <c r="BL58" i="22"/>
  <c r="M112" i="5" s="1"/>
  <c r="BH59" i="22"/>
  <c r="BI59"/>
  <c r="J113" i="5" s="1"/>
  <c r="BK59" i="22"/>
  <c r="L113" i="5" s="1"/>
  <c r="BL59" i="22"/>
  <c r="M113" i="5" s="1"/>
  <c r="BH60" i="22"/>
  <c r="BI60"/>
  <c r="BK60"/>
  <c r="BL60"/>
  <c r="BH61"/>
  <c r="BI61"/>
  <c r="BK61"/>
  <c r="BL61"/>
  <c r="BM61"/>
  <c r="X5" i="3"/>
  <c r="Z5"/>
  <c r="AA5"/>
  <c r="X6"/>
  <c r="Z6"/>
  <c r="AA6"/>
  <c r="X7"/>
  <c r="Z7"/>
  <c r="AA7"/>
  <c r="X8"/>
  <c r="Z8"/>
  <c r="AA8"/>
  <c r="X9"/>
  <c r="Z9"/>
  <c r="AA9"/>
  <c r="X10"/>
  <c r="Z10"/>
  <c r="AA10"/>
  <c r="X12"/>
  <c r="Z12"/>
  <c r="AA12"/>
  <c r="X13"/>
  <c r="Z13"/>
  <c r="AA13"/>
  <c r="X14"/>
  <c r="Z14"/>
  <c r="AA14"/>
  <c r="X15"/>
  <c r="Z15"/>
  <c r="AA15"/>
  <c r="X16"/>
  <c r="Z16"/>
  <c r="AA16"/>
  <c r="X18"/>
  <c r="Z18"/>
  <c r="AA18"/>
  <c r="X19"/>
  <c r="Z19"/>
  <c r="AA19"/>
  <c r="X20"/>
  <c r="Z20"/>
  <c r="AA20"/>
  <c r="X21"/>
  <c r="Z21"/>
  <c r="AA21"/>
  <c r="X22"/>
  <c r="Z22"/>
  <c r="AA22"/>
  <c r="X24"/>
  <c r="Z24"/>
  <c r="AA24"/>
  <c r="X25"/>
  <c r="Z25"/>
  <c r="AA25"/>
  <c r="X26"/>
  <c r="Z26"/>
  <c r="AA26"/>
  <c r="X27"/>
  <c r="Z27"/>
  <c r="AA27"/>
  <c r="X28"/>
  <c r="Z28"/>
  <c r="AA28"/>
  <c r="X29"/>
  <c r="Z29"/>
  <c r="AA29"/>
  <c r="X30"/>
  <c r="Z30"/>
  <c r="AA30"/>
  <c r="X32"/>
  <c r="Z32"/>
  <c r="AA32"/>
  <c r="X33"/>
  <c r="Z33"/>
  <c r="AA33"/>
  <c r="X34"/>
  <c r="Z34"/>
  <c r="AA34"/>
  <c r="X35"/>
  <c r="Z35"/>
  <c r="AA35"/>
  <c r="X36"/>
  <c r="Z36"/>
  <c r="AA36"/>
  <c r="X37"/>
  <c r="Z37"/>
  <c r="AA37"/>
  <c r="X38"/>
  <c r="Z38"/>
  <c r="AA38"/>
  <c r="X39"/>
  <c r="Z39"/>
  <c r="AA39"/>
  <c r="X40"/>
  <c r="Z40"/>
  <c r="AA40"/>
  <c r="X41"/>
  <c r="Z41"/>
  <c r="AA41"/>
  <c r="X42"/>
  <c r="Z42"/>
  <c r="AA42"/>
  <c r="X44"/>
  <c r="Z44"/>
  <c r="AA44"/>
  <c r="X45"/>
  <c r="Z45"/>
  <c r="AA45"/>
  <c r="X46"/>
  <c r="Z46"/>
  <c r="AA46"/>
  <c r="X47"/>
  <c r="Z47"/>
  <c r="AA47"/>
  <c r="X48"/>
  <c r="Z48"/>
  <c r="AA48"/>
  <c r="X50"/>
  <c r="Z50"/>
  <c r="AA50"/>
  <c r="X51"/>
  <c r="Z51"/>
  <c r="AA51"/>
  <c r="X52"/>
  <c r="Z52"/>
  <c r="AA52"/>
  <c r="X53"/>
  <c r="Z53"/>
  <c r="AA53"/>
  <c r="X54"/>
  <c r="Z54"/>
  <c r="AA54"/>
  <c r="X56"/>
  <c r="Z56"/>
  <c r="AA56"/>
  <c r="X57"/>
  <c r="Z57"/>
  <c r="AA57"/>
  <c r="X58"/>
  <c r="Z58"/>
  <c r="AA58"/>
  <c r="X59"/>
  <c r="Z59"/>
  <c r="AA59"/>
  <c r="X60"/>
  <c r="Z60"/>
  <c r="AA60"/>
  <c r="X63"/>
  <c r="Z63"/>
  <c r="AA63"/>
  <c r="X64"/>
  <c r="Z64"/>
  <c r="AA64"/>
  <c r="X65"/>
  <c r="Z65"/>
  <c r="AA65"/>
  <c r="X67"/>
  <c r="Z67"/>
  <c r="AA67"/>
  <c r="X68"/>
  <c r="Z68"/>
  <c r="AA68"/>
  <c r="X69"/>
  <c r="Z69"/>
  <c r="AA69"/>
  <c r="X70"/>
  <c r="Z70"/>
  <c r="AA70"/>
  <c r="X72"/>
  <c r="Z72"/>
  <c r="AA72"/>
  <c r="X73"/>
  <c r="Z73"/>
  <c r="AA73"/>
  <c r="X75"/>
  <c r="Z75"/>
  <c r="AA75"/>
  <c r="X76"/>
  <c r="Z76"/>
  <c r="AA76"/>
  <c r="X77"/>
  <c r="Z77"/>
  <c r="AA77"/>
  <c r="X79"/>
  <c r="Z79"/>
  <c r="AA79"/>
  <c r="X80"/>
  <c r="Z80"/>
  <c r="AA80"/>
  <c r="X81"/>
  <c r="Z81"/>
  <c r="AA81"/>
  <c r="X82"/>
  <c r="Z82"/>
  <c r="AA82"/>
  <c r="X83"/>
  <c r="Y83"/>
  <c r="Z83"/>
  <c r="AA83"/>
  <c r="AB83"/>
  <c r="X86"/>
  <c r="Y86"/>
  <c r="Z86"/>
  <c r="AA86"/>
  <c r="AB86"/>
  <c r="X87"/>
  <c r="Y87"/>
  <c r="AA87"/>
  <c r="AB87"/>
  <c r="X88"/>
  <c r="Y88"/>
  <c r="Z88"/>
  <c r="AA88"/>
  <c r="AB88"/>
  <c r="X90"/>
  <c r="Z90"/>
  <c r="AA90"/>
  <c r="X91"/>
  <c r="Z91"/>
  <c r="AA91"/>
  <c r="X92"/>
  <c r="Z92"/>
  <c r="AA92"/>
  <c r="X93"/>
  <c r="Z93"/>
  <c r="AA93"/>
  <c r="X94"/>
  <c r="Z94"/>
  <c r="AA94"/>
  <c r="X96"/>
  <c r="Z96"/>
  <c r="AA96"/>
  <c r="X97"/>
  <c r="Z97"/>
  <c r="AA97"/>
  <c r="X98"/>
  <c r="Z98"/>
  <c r="AA98"/>
  <c r="X100"/>
  <c r="Z100"/>
  <c r="AA100"/>
  <c r="X101"/>
  <c r="Z101"/>
  <c r="AA101"/>
  <c r="X102"/>
  <c r="Z102"/>
  <c r="AA102"/>
  <c r="X103"/>
  <c r="Z103"/>
  <c r="AA103"/>
  <c r="X104"/>
  <c r="Z104"/>
  <c r="AA104"/>
  <c r="X107"/>
  <c r="Z107"/>
  <c r="AA107"/>
  <c r="X108"/>
  <c r="Z108"/>
  <c r="AA108"/>
  <c r="X109"/>
  <c r="Z109"/>
  <c r="AA109"/>
  <c r="X110"/>
  <c r="Z110"/>
  <c r="AA110"/>
  <c r="AB110"/>
  <c r="X111"/>
  <c r="Z111"/>
  <c r="AA111"/>
  <c r="X112"/>
  <c r="Z112"/>
  <c r="AA112"/>
  <c r="X113"/>
  <c r="Z113"/>
  <c r="AA113"/>
  <c r="X114"/>
  <c r="Z114"/>
  <c r="AA114"/>
  <c r="X115"/>
  <c r="Z115"/>
  <c r="AA115"/>
  <c r="X116"/>
  <c r="Z116"/>
  <c r="AA116"/>
  <c r="X118"/>
  <c r="Z118"/>
  <c r="AA118"/>
  <c r="X119"/>
  <c r="Z119"/>
  <c r="AA119"/>
  <c r="X120"/>
  <c r="Z120"/>
  <c r="AA120"/>
  <c r="X121"/>
  <c r="Z121"/>
  <c r="AA121"/>
  <c r="X122"/>
  <c r="Z122"/>
  <c r="AA122"/>
  <c r="X123"/>
  <c r="Z123"/>
  <c r="AA123"/>
  <c r="X124"/>
  <c r="Z124"/>
  <c r="AA124"/>
  <c r="AB124"/>
  <c r="X125"/>
  <c r="Z125"/>
  <c r="AA125"/>
  <c r="X126"/>
  <c r="Z126"/>
  <c r="AA126"/>
  <c r="X127"/>
  <c r="Z127"/>
  <c r="AA127"/>
  <c r="X128"/>
  <c r="Z128"/>
  <c r="AA128"/>
  <c r="X129"/>
  <c r="Z129"/>
  <c r="AA129"/>
  <c r="F143" i="7" l="1"/>
  <c r="J288" i="40"/>
  <c r="P286"/>
  <c r="O286"/>
  <c r="Q286" s="1"/>
  <c r="P285"/>
  <c r="O285"/>
  <c r="Q285" s="1"/>
  <c r="P284"/>
  <c r="O284"/>
  <c r="Q284" s="1"/>
  <c r="F284"/>
  <c r="P283"/>
  <c r="O283"/>
  <c r="Q283" s="1"/>
  <c r="P282"/>
  <c r="O282"/>
  <c r="Q282" s="1"/>
  <c r="P281"/>
  <c r="O281"/>
  <c r="Q281" s="1"/>
  <c r="P280"/>
  <c r="O280"/>
  <c r="Q280" s="1"/>
  <c r="F280"/>
  <c r="P279"/>
  <c r="O279"/>
  <c r="Q279" s="1"/>
  <c r="H279"/>
  <c r="P278"/>
  <c r="O278"/>
  <c r="Q278" s="1"/>
  <c r="H278"/>
  <c r="P277"/>
  <c r="O277"/>
  <c r="Q277" s="1"/>
  <c r="H277"/>
  <c r="P276"/>
  <c r="O276"/>
  <c r="Q276" s="1"/>
  <c r="H276"/>
  <c r="P275"/>
  <c r="O275"/>
  <c r="Q275" s="1"/>
  <c r="F275"/>
  <c r="P274"/>
  <c r="O274"/>
  <c r="Q274" s="1"/>
  <c r="H274"/>
  <c r="H273"/>
  <c r="P272"/>
  <c r="O272"/>
  <c r="Q272" s="1"/>
  <c r="H272"/>
  <c r="H275" s="1"/>
  <c r="P271"/>
  <c r="O271"/>
  <c r="Q271" s="1"/>
  <c r="H271"/>
  <c r="P270"/>
  <c r="O270"/>
  <c r="Q270" s="1"/>
  <c r="F270"/>
  <c r="P269"/>
  <c r="O269"/>
  <c r="Q269" s="1"/>
  <c r="H269"/>
  <c r="P268"/>
  <c r="O268"/>
  <c r="Q268" s="1"/>
  <c r="H268"/>
  <c r="P267"/>
  <c r="O267"/>
  <c r="Q267" s="1"/>
  <c r="H267"/>
  <c r="P266"/>
  <c r="O266"/>
  <c r="Q266" s="1"/>
  <c r="H266"/>
  <c r="P265"/>
  <c r="O265"/>
  <c r="Q265" s="1"/>
  <c r="H265"/>
  <c r="P264"/>
  <c r="O264"/>
  <c r="Q264" s="1"/>
  <c r="H264"/>
  <c r="P263"/>
  <c r="O263"/>
  <c r="Q263" s="1"/>
  <c r="H263"/>
  <c r="P262"/>
  <c r="O262"/>
  <c r="Q262" s="1"/>
  <c r="H262"/>
  <c r="P261"/>
  <c r="O261"/>
  <c r="Q261" s="1"/>
  <c r="H261"/>
  <c r="P260"/>
  <c r="O260"/>
  <c r="Q260" s="1"/>
  <c r="H260"/>
  <c r="F260"/>
  <c r="P259"/>
  <c r="O259"/>
  <c r="Q259" s="1"/>
  <c r="H259"/>
  <c r="P258"/>
  <c r="O258"/>
  <c r="Q258" s="1"/>
  <c r="H258"/>
  <c r="P257"/>
  <c r="O257"/>
  <c r="Q257" s="1"/>
  <c r="H257"/>
  <c r="P256"/>
  <c r="O256"/>
  <c r="Q256" s="1"/>
  <c r="H256"/>
  <c r="P255"/>
  <c r="O255"/>
  <c r="Q255" s="1"/>
  <c r="H255"/>
  <c r="P254"/>
  <c r="O254"/>
  <c r="Q254" s="1"/>
  <c r="H254"/>
  <c r="P253"/>
  <c r="O253"/>
  <c r="Q253" s="1"/>
  <c r="H253"/>
  <c r="P252"/>
  <c r="O252"/>
  <c r="Q252" s="1"/>
  <c r="F252"/>
  <c r="P251"/>
  <c r="O251"/>
  <c r="Q251" s="1"/>
  <c r="H251"/>
  <c r="P250"/>
  <c r="O250"/>
  <c r="Q250" s="1"/>
  <c r="H250"/>
  <c r="H249"/>
  <c r="H248"/>
  <c r="P247"/>
  <c r="O247"/>
  <c r="Q247" s="1"/>
  <c r="H247"/>
  <c r="P246"/>
  <c r="O246"/>
  <c r="Q246" s="1"/>
  <c r="H246"/>
  <c r="P245"/>
  <c r="O245"/>
  <c r="Q245" s="1"/>
  <c r="H245"/>
  <c r="P244"/>
  <c r="O244"/>
  <c r="Q244" s="1"/>
  <c r="H244"/>
  <c r="P243"/>
  <c r="O243"/>
  <c r="Q243" s="1"/>
  <c r="H243"/>
  <c r="P242"/>
  <c r="O242"/>
  <c r="Q242" s="1"/>
  <c r="H242"/>
  <c r="P241"/>
  <c r="O241"/>
  <c r="Q241" s="1"/>
  <c r="H241"/>
  <c r="P240"/>
  <c r="O240"/>
  <c r="Q240" s="1"/>
  <c r="H240"/>
  <c r="P239"/>
  <c r="O239"/>
  <c r="Q239" s="1"/>
  <c r="H239"/>
  <c r="P238"/>
  <c r="O238"/>
  <c r="Q238" s="1"/>
  <c r="H238"/>
  <c r="P237"/>
  <c r="O237"/>
  <c r="Q237" s="1"/>
  <c r="H237"/>
  <c r="P236"/>
  <c r="O236"/>
  <c r="Q236" s="1"/>
  <c r="H236"/>
  <c r="P235"/>
  <c r="O235"/>
  <c r="Q235" s="1"/>
  <c r="H235"/>
  <c r="P234"/>
  <c r="O234"/>
  <c r="Q234" s="1"/>
  <c r="H234"/>
  <c r="P233"/>
  <c r="O233"/>
  <c r="Q233" s="1"/>
  <c r="H233"/>
  <c r="P232"/>
  <c r="O232"/>
  <c r="Q232" s="1"/>
  <c r="H232"/>
  <c r="P231"/>
  <c r="O231"/>
  <c r="Q231" s="1"/>
  <c r="H231"/>
  <c r="P230"/>
  <c r="O230"/>
  <c r="Q230" s="1"/>
  <c r="H230"/>
  <c r="P229"/>
  <c r="O229"/>
  <c r="Q229" s="1"/>
  <c r="H229"/>
  <c r="P228"/>
  <c r="O228"/>
  <c r="Q228" s="1"/>
  <c r="H228"/>
  <c r="P227"/>
  <c r="O227"/>
  <c r="Q227" s="1"/>
  <c r="H227"/>
  <c r="P226"/>
  <c r="O226"/>
  <c r="Q226" s="1"/>
  <c r="F226"/>
  <c r="P225"/>
  <c r="O225"/>
  <c r="Q225" s="1"/>
  <c r="H225"/>
  <c r="P224"/>
  <c r="O224"/>
  <c r="Q224" s="1"/>
  <c r="H224"/>
  <c r="H223"/>
  <c r="H222"/>
  <c r="P221"/>
  <c r="O221"/>
  <c r="Q221" s="1"/>
  <c r="H221"/>
  <c r="P220"/>
  <c r="O220"/>
  <c r="Q220" s="1"/>
  <c r="H220"/>
  <c r="P219"/>
  <c r="O219"/>
  <c r="Q219" s="1"/>
  <c r="H219"/>
  <c r="P218"/>
  <c r="O218"/>
  <c r="Q218" s="1"/>
  <c r="H218"/>
  <c r="P211"/>
  <c r="O211"/>
  <c r="Q211" s="1"/>
  <c r="H211"/>
  <c r="P210"/>
  <c r="O210"/>
  <c r="Q210" s="1"/>
  <c r="H210"/>
  <c r="P209"/>
  <c r="O209"/>
  <c r="Q209" s="1"/>
  <c r="H209"/>
  <c r="P208"/>
  <c r="O208"/>
  <c r="Q208" s="1"/>
  <c r="H208"/>
  <c r="Q207"/>
  <c r="P207"/>
  <c r="O207"/>
  <c r="H207"/>
  <c r="P206"/>
  <c r="O206"/>
  <c r="Q206" s="1"/>
  <c r="H206"/>
  <c r="P205"/>
  <c r="O205"/>
  <c r="Q205" s="1"/>
  <c r="H205"/>
  <c r="P204"/>
  <c r="O204"/>
  <c r="Q204" s="1"/>
  <c r="H204"/>
  <c r="P203"/>
  <c r="O203"/>
  <c r="Q203" s="1"/>
  <c r="H203"/>
  <c r="P202"/>
  <c r="O202"/>
  <c r="Q202" s="1"/>
  <c r="H202"/>
  <c r="P201"/>
  <c r="O201"/>
  <c r="Q201" s="1"/>
  <c r="H201"/>
  <c r="P200"/>
  <c r="O200"/>
  <c r="Q200" s="1"/>
  <c r="H200"/>
  <c r="P199"/>
  <c r="O199"/>
  <c r="Q199" s="1"/>
  <c r="H199"/>
  <c r="P198"/>
  <c r="O198"/>
  <c r="Q198" s="1"/>
  <c r="H198"/>
  <c r="P197"/>
  <c r="O197"/>
  <c r="Q197" s="1"/>
  <c r="H197"/>
  <c r="P196"/>
  <c r="O196"/>
  <c r="Q196" s="1"/>
  <c r="H196"/>
  <c r="P195"/>
  <c r="O195"/>
  <c r="Q195" s="1"/>
  <c r="H195"/>
  <c r="P194"/>
  <c r="O194"/>
  <c r="Q194" s="1"/>
  <c r="H194"/>
  <c r="P193"/>
  <c r="O193"/>
  <c r="Q193" s="1"/>
  <c r="H193"/>
  <c r="P192"/>
  <c r="O192"/>
  <c r="Q192" s="1"/>
  <c r="H192"/>
  <c r="P191"/>
  <c r="O191"/>
  <c r="Q191" s="1"/>
  <c r="H191"/>
  <c r="P190"/>
  <c r="O190"/>
  <c r="Q190" s="1"/>
  <c r="H190"/>
  <c r="P189"/>
  <c r="O189"/>
  <c r="Q189" s="1"/>
  <c r="H189"/>
  <c r="P188"/>
  <c r="O188"/>
  <c r="Q188" s="1"/>
  <c r="H188"/>
  <c r="P187"/>
  <c r="O187"/>
  <c r="Q187" s="1"/>
  <c r="H187"/>
  <c r="P186"/>
  <c r="O186"/>
  <c r="Q186" s="1"/>
  <c r="H186"/>
  <c r="P185"/>
  <c r="O185"/>
  <c r="Q185" s="1"/>
  <c r="H185"/>
  <c r="P184"/>
  <c r="O184"/>
  <c r="Q184" s="1"/>
  <c r="F184"/>
  <c r="P183"/>
  <c r="O183"/>
  <c r="Q183" s="1"/>
  <c r="H183"/>
  <c r="P182"/>
  <c r="O182"/>
  <c r="Q182" s="1"/>
  <c r="H182"/>
  <c r="P181"/>
  <c r="O181"/>
  <c r="Q181" s="1"/>
  <c r="H181"/>
  <c r="P180"/>
  <c r="O180"/>
  <c r="Q180" s="1"/>
  <c r="H180"/>
  <c r="P179"/>
  <c r="O179"/>
  <c r="Q179" s="1"/>
  <c r="H179"/>
  <c r="P178"/>
  <c r="O178"/>
  <c r="Q178" s="1"/>
  <c r="H178"/>
  <c r="P177"/>
  <c r="O177"/>
  <c r="Q177" s="1"/>
  <c r="H177"/>
  <c r="P176"/>
  <c r="O176"/>
  <c r="Q176" s="1"/>
  <c r="H176"/>
  <c r="P175"/>
  <c r="O175"/>
  <c r="Q175" s="1"/>
  <c r="H175"/>
  <c r="P174"/>
  <c r="O174"/>
  <c r="Q174" s="1"/>
  <c r="H174"/>
  <c r="P173"/>
  <c r="O173"/>
  <c r="Q173" s="1"/>
  <c r="H173"/>
  <c r="P172"/>
  <c r="O172"/>
  <c r="Q172" s="1"/>
  <c r="H172"/>
  <c r="P171"/>
  <c r="O171"/>
  <c r="Q171" s="1"/>
  <c r="H171"/>
  <c r="P170"/>
  <c r="O170"/>
  <c r="Q170" s="1"/>
  <c r="H170"/>
  <c r="P169"/>
  <c r="O169"/>
  <c r="Q169" s="1"/>
  <c r="H169"/>
  <c r="P168"/>
  <c r="O168"/>
  <c r="Q168" s="1"/>
  <c r="H168"/>
  <c r="F168"/>
  <c r="P167"/>
  <c r="O167"/>
  <c r="Q167" s="1"/>
  <c r="H167"/>
  <c r="P166"/>
  <c r="O166"/>
  <c r="Q166" s="1"/>
  <c r="H166"/>
  <c r="P165"/>
  <c r="O165"/>
  <c r="Q165" s="1"/>
  <c r="H165"/>
  <c r="P164"/>
  <c r="O164"/>
  <c r="Q164" s="1"/>
  <c r="H164"/>
  <c r="P163"/>
  <c r="O163"/>
  <c r="Q163" s="1"/>
  <c r="H163"/>
  <c r="P162"/>
  <c r="O162"/>
  <c r="Q162" s="1"/>
  <c r="F162"/>
  <c r="P161"/>
  <c r="O161"/>
  <c r="Q161" s="1"/>
  <c r="H161"/>
  <c r="P160"/>
  <c r="O160"/>
  <c r="Q160" s="1"/>
  <c r="H160"/>
  <c r="P159"/>
  <c r="O159"/>
  <c r="Q159" s="1"/>
  <c r="H159"/>
  <c r="P158"/>
  <c r="O158"/>
  <c r="Q158" s="1"/>
  <c r="H158"/>
  <c r="P157"/>
  <c r="O157"/>
  <c r="Q157" s="1"/>
  <c r="H157"/>
  <c r="P156"/>
  <c r="O156"/>
  <c r="Q156" s="1"/>
  <c r="H156"/>
  <c r="P155"/>
  <c r="O155"/>
  <c r="Q155" s="1"/>
  <c r="H155"/>
  <c r="P154"/>
  <c r="O154"/>
  <c r="Q154" s="1"/>
  <c r="H154"/>
  <c r="P153"/>
  <c r="O153"/>
  <c r="Q153" s="1"/>
  <c r="H153"/>
  <c r="P152"/>
  <c r="O152"/>
  <c r="Q152" s="1"/>
  <c r="H152"/>
  <c r="P151"/>
  <c r="O151"/>
  <c r="Q151" s="1"/>
  <c r="H151"/>
  <c r="P150"/>
  <c r="O150"/>
  <c r="Q150" s="1"/>
  <c r="H150"/>
  <c r="P149"/>
  <c r="O149"/>
  <c r="Q149" s="1"/>
  <c r="H149"/>
  <c r="Q148"/>
  <c r="P148"/>
  <c r="O148"/>
  <c r="H148"/>
  <c r="P147"/>
  <c r="O147"/>
  <c r="Q147" s="1"/>
  <c r="H147"/>
  <c r="P146"/>
  <c r="O146"/>
  <c r="Q146" s="1"/>
  <c r="H146"/>
  <c r="P145"/>
  <c r="O145"/>
  <c r="Q145" s="1"/>
  <c r="H145"/>
  <c r="P144"/>
  <c r="O144"/>
  <c r="Q144" s="1"/>
  <c r="H144"/>
  <c r="P143"/>
  <c r="O143"/>
  <c r="Q143" s="1"/>
  <c r="F143"/>
  <c r="P142"/>
  <c r="O142"/>
  <c r="Q142" s="1"/>
  <c r="H142"/>
  <c r="H143" s="1"/>
  <c r="P141"/>
  <c r="O141"/>
  <c r="Q141" s="1"/>
  <c r="H141"/>
  <c r="P140"/>
  <c r="O140"/>
  <c r="Q140" s="1"/>
  <c r="H140"/>
  <c r="P139"/>
  <c r="O139"/>
  <c r="Q139" s="1"/>
  <c r="F139"/>
  <c r="P138"/>
  <c r="O138"/>
  <c r="Q138" s="1"/>
  <c r="H138"/>
  <c r="H139" s="1"/>
  <c r="P137"/>
  <c r="O137"/>
  <c r="Q137" s="1"/>
  <c r="H137"/>
  <c r="P136"/>
  <c r="O136"/>
  <c r="Q136" s="1"/>
  <c r="F136"/>
  <c r="P135"/>
  <c r="O135"/>
  <c r="Q135" s="1"/>
  <c r="H135"/>
  <c r="P134"/>
  <c r="O134"/>
  <c r="Q134" s="1"/>
  <c r="H134"/>
  <c r="P133"/>
  <c r="O133"/>
  <c r="Q133" s="1"/>
  <c r="H133"/>
  <c r="P132"/>
  <c r="O132"/>
  <c r="Q132" s="1"/>
  <c r="H132"/>
  <c r="P131"/>
  <c r="O131"/>
  <c r="Q131" s="1"/>
  <c r="H131"/>
  <c r="P130"/>
  <c r="O130"/>
  <c r="Q130" s="1"/>
  <c r="H130"/>
  <c r="P129"/>
  <c r="O129"/>
  <c r="Q129" s="1"/>
  <c r="H129"/>
  <c r="P128"/>
  <c r="O128"/>
  <c r="Q128" s="1"/>
  <c r="H128"/>
  <c r="P127"/>
  <c r="O127"/>
  <c r="Q127" s="1"/>
  <c r="H127"/>
  <c r="P126"/>
  <c r="O126"/>
  <c r="Q126" s="1"/>
  <c r="H126"/>
  <c r="P125"/>
  <c r="O125"/>
  <c r="Q125" s="1"/>
  <c r="F125"/>
  <c r="P124"/>
  <c r="O124"/>
  <c r="Q124" s="1"/>
  <c r="H124"/>
  <c r="P123"/>
  <c r="O123"/>
  <c r="Q123" s="1"/>
  <c r="H123"/>
  <c r="P122"/>
  <c r="O122"/>
  <c r="Q122" s="1"/>
  <c r="H122"/>
  <c r="P121"/>
  <c r="O121"/>
  <c r="Q121" s="1"/>
  <c r="H121"/>
  <c r="P120"/>
  <c r="O120"/>
  <c r="Q120" s="1"/>
  <c r="F120"/>
  <c r="P119"/>
  <c r="O119"/>
  <c r="Q119" s="1"/>
  <c r="H119"/>
  <c r="P118"/>
  <c r="O118"/>
  <c r="Q118" s="1"/>
  <c r="H118"/>
  <c r="P117"/>
  <c r="O117"/>
  <c r="Q117" s="1"/>
  <c r="H117"/>
  <c r="P116"/>
  <c r="O116"/>
  <c r="Q116" s="1"/>
  <c r="H116"/>
  <c r="P115"/>
  <c r="O115"/>
  <c r="Q115" s="1"/>
  <c r="H115"/>
  <c r="P114"/>
  <c r="O114"/>
  <c r="Q114" s="1"/>
  <c r="H114"/>
  <c r="P113"/>
  <c r="O113"/>
  <c r="Q113" s="1"/>
  <c r="H113"/>
  <c r="F113"/>
  <c r="P112"/>
  <c r="O112"/>
  <c r="Q112" s="1"/>
  <c r="H112"/>
  <c r="P111"/>
  <c r="O111"/>
  <c r="Q111" s="1"/>
  <c r="H111"/>
  <c r="P110"/>
  <c r="O110"/>
  <c r="Q110" s="1"/>
  <c r="H110"/>
  <c r="P109"/>
  <c r="O109"/>
  <c r="Q109" s="1"/>
  <c r="H109"/>
  <c r="P108"/>
  <c r="O108"/>
  <c r="Q108" s="1"/>
  <c r="H108"/>
  <c r="P107"/>
  <c r="O107"/>
  <c r="Q107" s="1"/>
  <c r="F107"/>
  <c r="P106"/>
  <c r="O106"/>
  <c r="Q106" s="1"/>
  <c r="H106"/>
  <c r="P105"/>
  <c r="O105"/>
  <c r="Q105" s="1"/>
  <c r="H105"/>
  <c r="P104"/>
  <c r="O104"/>
  <c r="Q104" s="1"/>
  <c r="H104"/>
  <c r="P103"/>
  <c r="O103"/>
  <c r="Q103" s="1"/>
  <c r="H103"/>
  <c r="P102"/>
  <c r="O102"/>
  <c r="Q102" s="1"/>
  <c r="P101"/>
  <c r="O101"/>
  <c r="Q101" s="1"/>
  <c r="F101"/>
  <c r="P100"/>
  <c r="O100"/>
  <c r="Q100" s="1"/>
  <c r="H100"/>
  <c r="P99"/>
  <c r="O99"/>
  <c r="Q99" s="1"/>
  <c r="H99"/>
  <c r="P98"/>
  <c r="O98"/>
  <c r="Q98" s="1"/>
  <c r="H98"/>
  <c r="P97"/>
  <c r="O97"/>
  <c r="Q97" s="1"/>
  <c r="H97"/>
  <c r="P96"/>
  <c r="O96"/>
  <c r="Q96" s="1"/>
  <c r="H96"/>
  <c r="P95"/>
  <c r="O95"/>
  <c r="Q95" s="1"/>
  <c r="H95"/>
  <c r="P94"/>
  <c r="O94"/>
  <c r="Q94" s="1"/>
  <c r="H94"/>
  <c r="P93"/>
  <c r="O93"/>
  <c r="Q93" s="1"/>
  <c r="H93"/>
  <c r="P92"/>
  <c r="O92"/>
  <c r="Q92" s="1"/>
  <c r="H92"/>
  <c r="P91"/>
  <c r="O91"/>
  <c r="Q91" s="1"/>
  <c r="H91"/>
  <c r="P90"/>
  <c r="O90"/>
  <c r="Q90" s="1"/>
  <c r="H90"/>
  <c r="P89"/>
  <c r="O89"/>
  <c r="Q89" s="1"/>
  <c r="H89"/>
  <c r="P88"/>
  <c r="O88"/>
  <c r="Q88" s="1"/>
  <c r="F88"/>
  <c r="P87"/>
  <c r="O87"/>
  <c r="Q87" s="1"/>
  <c r="H87"/>
  <c r="P86"/>
  <c r="O86"/>
  <c r="Q86" s="1"/>
  <c r="H86"/>
  <c r="P85"/>
  <c r="O85"/>
  <c r="Q85" s="1"/>
  <c r="H85"/>
  <c r="P84"/>
  <c r="O84"/>
  <c r="Q84" s="1"/>
  <c r="H84"/>
  <c r="P83"/>
  <c r="O83"/>
  <c r="Q83" s="1"/>
  <c r="H83"/>
  <c r="P82"/>
  <c r="O82"/>
  <c r="Q82" s="1"/>
  <c r="H82"/>
  <c r="P81"/>
  <c r="O81"/>
  <c r="Q81" s="1"/>
  <c r="H81"/>
  <c r="P80"/>
  <c r="O80"/>
  <c r="Q80" s="1"/>
  <c r="H80"/>
  <c r="P79"/>
  <c r="O79"/>
  <c r="Q79" s="1"/>
  <c r="H79"/>
  <c r="P78"/>
  <c r="O78"/>
  <c r="Q78" s="1"/>
  <c r="H78"/>
  <c r="P77"/>
  <c r="O77"/>
  <c r="Q77" s="1"/>
  <c r="H77"/>
  <c r="P76"/>
  <c r="O76"/>
  <c r="Q76" s="1"/>
  <c r="H76"/>
  <c r="P75"/>
  <c r="O75"/>
  <c r="Q75" s="1"/>
  <c r="F75"/>
  <c r="P74"/>
  <c r="O74"/>
  <c r="Q74" s="1"/>
  <c r="H74"/>
  <c r="P73"/>
  <c r="O73"/>
  <c r="Q73" s="1"/>
  <c r="H73"/>
  <c r="P72"/>
  <c r="O72"/>
  <c r="Q72" s="1"/>
  <c r="H72"/>
  <c r="P71"/>
  <c r="O71"/>
  <c r="Q71" s="1"/>
  <c r="H71"/>
  <c r="P70"/>
  <c r="O70"/>
  <c r="Q70" s="1"/>
  <c r="H70"/>
  <c r="P69"/>
  <c r="O69"/>
  <c r="Q69" s="1"/>
  <c r="H69"/>
  <c r="P68"/>
  <c r="O68"/>
  <c r="Q68" s="1"/>
  <c r="H68"/>
  <c r="P67"/>
  <c r="O67"/>
  <c r="Q67" s="1"/>
  <c r="H67"/>
  <c r="P66"/>
  <c r="O66"/>
  <c r="Q66" s="1"/>
  <c r="H66"/>
  <c r="P65"/>
  <c r="O65"/>
  <c r="Q65" s="1"/>
  <c r="H65"/>
  <c r="P64"/>
  <c r="O64"/>
  <c r="Q64" s="1"/>
  <c r="H64"/>
  <c r="P63"/>
  <c r="O63"/>
  <c r="Q63" s="1"/>
  <c r="H63"/>
  <c r="P62"/>
  <c r="O62"/>
  <c r="Q62" s="1"/>
  <c r="F62"/>
  <c r="P61"/>
  <c r="O61"/>
  <c r="Q61" s="1"/>
  <c r="H61"/>
  <c r="P60"/>
  <c r="O60"/>
  <c r="Q60" s="1"/>
  <c r="H60"/>
  <c r="P59"/>
  <c r="O59"/>
  <c r="Q59" s="1"/>
  <c r="H59"/>
  <c r="P58"/>
  <c r="O58"/>
  <c r="Q58" s="1"/>
  <c r="H58"/>
  <c r="P57"/>
  <c r="O57"/>
  <c r="Q57" s="1"/>
  <c r="H57"/>
  <c r="P56"/>
  <c r="O56"/>
  <c r="Q56" s="1"/>
  <c r="H56"/>
  <c r="P55"/>
  <c r="O55"/>
  <c r="Q55" s="1"/>
  <c r="H55"/>
  <c r="P54"/>
  <c r="O54"/>
  <c r="Q54" s="1"/>
  <c r="H54"/>
  <c r="P53"/>
  <c r="O53"/>
  <c r="Q53" s="1"/>
  <c r="H53"/>
  <c r="P52"/>
  <c r="O52"/>
  <c r="Q52" s="1"/>
  <c r="H52"/>
  <c r="P51"/>
  <c r="O51"/>
  <c r="Q51" s="1"/>
  <c r="H51"/>
  <c r="P50"/>
  <c r="O50"/>
  <c r="Q50" s="1"/>
  <c r="H50"/>
  <c r="P49"/>
  <c r="O49"/>
  <c r="Q49" s="1"/>
  <c r="F49"/>
  <c r="P48"/>
  <c r="O48"/>
  <c r="Q48" s="1"/>
  <c r="H48"/>
  <c r="P47"/>
  <c r="O47"/>
  <c r="Q47" s="1"/>
  <c r="H47"/>
  <c r="P46"/>
  <c r="O46"/>
  <c r="Q46" s="1"/>
  <c r="H46"/>
  <c r="P45"/>
  <c r="O45"/>
  <c r="Q45" s="1"/>
  <c r="H45"/>
  <c r="P44"/>
  <c r="O44"/>
  <c r="Q44" s="1"/>
  <c r="H44"/>
  <c r="P43"/>
  <c r="O43"/>
  <c r="Q43" s="1"/>
  <c r="H43"/>
  <c r="P42"/>
  <c r="O42"/>
  <c r="Q42" s="1"/>
  <c r="H42"/>
  <c r="P41"/>
  <c r="O41"/>
  <c r="Q41" s="1"/>
  <c r="H41"/>
  <c r="P40"/>
  <c r="O40"/>
  <c r="Q40" s="1"/>
  <c r="H40"/>
  <c r="P39"/>
  <c r="O39"/>
  <c r="Q39" s="1"/>
  <c r="H39"/>
  <c r="P38"/>
  <c r="O38"/>
  <c r="Q38" s="1"/>
  <c r="H38"/>
  <c r="P37"/>
  <c r="O37"/>
  <c r="Q37" s="1"/>
  <c r="H37"/>
  <c r="P36"/>
  <c r="O36"/>
  <c r="Q36" s="1"/>
  <c r="F36"/>
  <c r="P35"/>
  <c r="O35"/>
  <c r="Q35" s="1"/>
  <c r="H35"/>
  <c r="P34"/>
  <c r="O34"/>
  <c r="Q34" s="1"/>
  <c r="H34"/>
  <c r="P33"/>
  <c r="O33"/>
  <c r="Q33" s="1"/>
  <c r="H33"/>
  <c r="P32"/>
  <c r="O32"/>
  <c r="Q32" s="1"/>
  <c r="H32"/>
  <c r="P31"/>
  <c r="O31"/>
  <c r="Q31" s="1"/>
  <c r="H31"/>
  <c r="P30"/>
  <c r="O30"/>
  <c r="Q30" s="1"/>
  <c r="H30"/>
  <c r="P29"/>
  <c r="O29"/>
  <c r="Q29" s="1"/>
  <c r="H29"/>
  <c r="P28"/>
  <c r="O28"/>
  <c r="Q28" s="1"/>
  <c r="H28"/>
  <c r="P27"/>
  <c r="O27"/>
  <c r="Q27" s="1"/>
  <c r="H27"/>
  <c r="P26"/>
  <c r="O26"/>
  <c r="Q26" s="1"/>
  <c r="H26"/>
  <c r="H36" s="1"/>
  <c r="P25"/>
  <c r="O25"/>
  <c r="Q25" s="1"/>
  <c r="H25"/>
  <c r="P24"/>
  <c r="O24"/>
  <c r="Q24" s="1"/>
  <c r="H24"/>
  <c r="P23"/>
  <c r="O23"/>
  <c r="Q23" s="1"/>
  <c r="F23"/>
  <c r="P22"/>
  <c r="O22"/>
  <c r="Q22" s="1"/>
  <c r="H22"/>
  <c r="P21"/>
  <c r="O21"/>
  <c r="Q21" s="1"/>
  <c r="H21"/>
  <c r="P20"/>
  <c r="O20"/>
  <c r="Q20" s="1"/>
  <c r="H20"/>
  <c r="P19"/>
  <c r="O19"/>
  <c r="Q19" s="1"/>
  <c r="H19"/>
  <c r="P18"/>
  <c r="O18"/>
  <c r="Q18" s="1"/>
  <c r="H18"/>
  <c r="P17"/>
  <c r="O17"/>
  <c r="Q17" s="1"/>
  <c r="H17"/>
  <c r="P16"/>
  <c r="O16"/>
  <c r="Q16" s="1"/>
  <c r="H16"/>
  <c r="P15"/>
  <c r="O15"/>
  <c r="Q15" s="1"/>
  <c r="H15"/>
  <c r="P14"/>
  <c r="O14"/>
  <c r="Q14" s="1"/>
  <c r="H14"/>
  <c r="P13"/>
  <c r="O13"/>
  <c r="Q13" s="1"/>
  <c r="H13"/>
  <c r="P12"/>
  <c r="O12"/>
  <c r="Q12" s="1"/>
  <c r="P11"/>
  <c r="O11"/>
  <c r="Q11" s="1"/>
  <c r="P10"/>
  <c r="O10"/>
  <c r="Q10" s="1"/>
  <c r="M203" i="39"/>
  <c r="L203"/>
  <c r="N203" s="1"/>
  <c r="M202"/>
  <c r="L202"/>
  <c r="N202" s="1"/>
  <c r="M201"/>
  <c r="L201"/>
  <c r="N201" s="1"/>
  <c r="F201"/>
  <c r="M200"/>
  <c r="L200"/>
  <c r="N200" s="1"/>
  <c r="H200"/>
  <c r="M198"/>
  <c r="L198"/>
  <c r="N198" s="1"/>
  <c r="H198"/>
  <c r="M197"/>
  <c r="L197"/>
  <c r="N197" s="1"/>
  <c r="H197"/>
  <c r="M196"/>
  <c r="L196"/>
  <c r="N196" s="1"/>
  <c r="H196"/>
  <c r="M195"/>
  <c r="L195"/>
  <c r="N195" s="1"/>
  <c r="F195"/>
  <c r="M194"/>
  <c r="L194"/>
  <c r="N194" s="1"/>
  <c r="H194"/>
  <c r="M193"/>
  <c r="L193"/>
  <c r="N193" s="1"/>
  <c r="H193"/>
  <c r="M192"/>
  <c r="L192"/>
  <c r="N192" s="1"/>
  <c r="H192"/>
  <c r="M191"/>
  <c r="L191"/>
  <c r="N191" s="1"/>
  <c r="H191"/>
  <c r="M190"/>
  <c r="L190"/>
  <c r="N190" s="1"/>
  <c r="H190"/>
  <c r="M189"/>
  <c r="L189"/>
  <c r="N189" s="1"/>
  <c r="H189"/>
  <c r="M188"/>
  <c r="L188"/>
  <c r="N188" s="1"/>
  <c r="H188"/>
  <c r="M187"/>
  <c r="L187"/>
  <c r="N187" s="1"/>
  <c r="H187"/>
  <c r="M186"/>
  <c r="L186"/>
  <c r="N186" s="1"/>
  <c r="H186"/>
  <c r="M185"/>
  <c r="L185"/>
  <c r="N185" s="1"/>
  <c r="H185"/>
  <c r="M184"/>
  <c r="L184"/>
  <c r="N184" s="1"/>
  <c r="H184"/>
  <c r="M183"/>
  <c r="L183"/>
  <c r="N183" s="1"/>
  <c r="F183"/>
  <c r="M182"/>
  <c r="L182"/>
  <c r="N182" s="1"/>
  <c r="H182"/>
  <c r="M181"/>
  <c r="L181"/>
  <c r="N181" s="1"/>
  <c r="H181"/>
  <c r="M180"/>
  <c r="L180"/>
  <c r="N180" s="1"/>
  <c r="H180"/>
  <c r="M179"/>
  <c r="L179"/>
  <c r="N179" s="1"/>
  <c r="H179"/>
  <c r="M178"/>
  <c r="L178"/>
  <c r="N178" s="1"/>
  <c r="H178"/>
  <c r="M177"/>
  <c r="L177"/>
  <c r="N177" s="1"/>
  <c r="H177"/>
  <c r="M176"/>
  <c r="L176"/>
  <c r="N176" s="1"/>
  <c r="H176"/>
  <c r="M175"/>
  <c r="L175"/>
  <c r="N175" s="1"/>
  <c r="H175"/>
  <c r="M174"/>
  <c r="L174"/>
  <c r="N174" s="1"/>
  <c r="H174"/>
  <c r="M173"/>
  <c r="L173"/>
  <c r="N173" s="1"/>
  <c r="H173"/>
  <c r="M172"/>
  <c r="L172"/>
  <c r="N172" s="1"/>
  <c r="H172"/>
  <c r="M171"/>
  <c r="L171"/>
  <c r="N171" s="1"/>
  <c r="H171"/>
  <c r="M170"/>
  <c r="L170"/>
  <c r="N170" s="1"/>
  <c r="H170"/>
  <c r="M169"/>
  <c r="L169"/>
  <c r="N169" s="1"/>
  <c r="F169"/>
  <c r="M168"/>
  <c r="L168"/>
  <c r="N168" s="1"/>
  <c r="H168"/>
  <c r="M167"/>
  <c r="L167"/>
  <c r="N167" s="1"/>
  <c r="H167"/>
  <c r="M166"/>
  <c r="L166"/>
  <c r="N166" s="1"/>
  <c r="H166"/>
  <c r="M165"/>
  <c r="L165"/>
  <c r="N165" s="1"/>
  <c r="H165"/>
  <c r="M164"/>
  <c r="L164"/>
  <c r="N164" s="1"/>
  <c r="H164"/>
  <c r="M163"/>
  <c r="L163"/>
  <c r="N163" s="1"/>
  <c r="H163"/>
  <c r="M162"/>
  <c r="L162"/>
  <c r="N162" s="1"/>
  <c r="H162"/>
  <c r="M161"/>
  <c r="L161"/>
  <c r="N161" s="1"/>
  <c r="H161"/>
  <c r="M160"/>
  <c r="L160"/>
  <c r="N160" s="1"/>
  <c r="F160"/>
  <c r="M159"/>
  <c r="L159"/>
  <c r="N159" s="1"/>
  <c r="H159"/>
  <c r="M158"/>
  <c r="L158"/>
  <c r="N158" s="1"/>
  <c r="H158"/>
  <c r="H156"/>
  <c r="M155"/>
  <c r="L155"/>
  <c r="N155" s="1"/>
  <c r="H155"/>
  <c r="M154"/>
  <c r="L154"/>
  <c r="N154" s="1"/>
  <c r="H154"/>
  <c r="M153"/>
  <c r="L153"/>
  <c r="N153" s="1"/>
  <c r="H153"/>
  <c r="M152"/>
  <c r="L152"/>
  <c r="N152" s="1"/>
  <c r="H152"/>
  <c r="M151"/>
  <c r="L151"/>
  <c r="N151" s="1"/>
  <c r="H151"/>
  <c r="M150"/>
  <c r="L150"/>
  <c r="N150" s="1"/>
  <c r="H150"/>
  <c r="M149"/>
  <c r="L149"/>
  <c r="N149" s="1"/>
  <c r="H149"/>
  <c r="M148"/>
  <c r="L148"/>
  <c r="N148" s="1"/>
  <c r="H148"/>
  <c r="M147"/>
  <c r="L147"/>
  <c r="N147" s="1"/>
  <c r="H147"/>
  <c r="M146"/>
  <c r="L146"/>
  <c r="N146" s="1"/>
  <c r="H146"/>
  <c r="F146"/>
  <c r="M145"/>
  <c r="L145"/>
  <c r="N145" s="1"/>
  <c r="H145"/>
  <c r="M144"/>
  <c r="L144"/>
  <c r="N144" s="1"/>
  <c r="H144"/>
  <c r="M143"/>
  <c r="L143"/>
  <c r="N143" s="1"/>
  <c r="H143"/>
  <c r="M142"/>
  <c r="L142"/>
  <c r="N142" s="1"/>
  <c r="F142"/>
  <c r="M141"/>
  <c r="L141"/>
  <c r="N141" s="1"/>
  <c r="H141"/>
  <c r="M139"/>
  <c r="L139"/>
  <c r="N139" s="1"/>
  <c r="H139"/>
  <c r="M138"/>
  <c r="L138"/>
  <c r="N138" s="1"/>
  <c r="H138"/>
  <c r="M137"/>
  <c r="L137"/>
  <c r="N137" s="1"/>
  <c r="H137"/>
  <c r="M136"/>
  <c r="L136"/>
  <c r="N136" s="1"/>
  <c r="H136"/>
  <c r="M135"/>
  <c r="L135"/>
  <c r="N135" s="1"/>
  <c r="H135"/>
  <c r="H134"/>
  <c r="M133"/>
  <c r="L133"/>
  <c r="N133" s="1"/>
  <c r="H133"/>
  <c r="M132"/>
  <c r="L132"/>
  <c r="N132" s="1"/>
  <c r="H132"/>
  <c r="M131"/>
  <c r="L131"/>
  <c r="N131" s="1"/>
  <c r="H131"/>
  <c r="M130"/>
  <c r="L130"/>
  <c r="N130" s="1"/>
  <c r="H130"/>
  <c r="M129"/>
  <c r="L129"/>
  <c r="N129" s="1"/>
  <c r="H129"/>
  <c r="M128"/>
  <c r="L128"/>
  <c r="N128" s="1"/>
  <c r="H128"/>
  <c r="M127"/>
  <c r="L127"/>
  <c r="N127" s="1"/>
  <c r="H127"/>
  <c r="M126"/>
  <c r="L126"/>
  <c r="N126" s="1"/>
  <c r="H126"/>
  <c r="M125"/>
  <c r="L125"/>
  <c r="N125" s="1"/>
  <c r="H125"/>
  <c r="M124"/>
  <c r="L124"/>
  <c r="N124" s="1"/>
  <c r="H124"/>
  <c r="M123"/>
  <c r="L123"/>
  <c r="N123" s="1"/>
  <c r="H123"/>
  <c r="M122"/>
  <c r="L122"/>
  <c r="N122" s="1"/>
  <c r="H122"/>
  <c r="M121"/>
  <c r="L121"/>
  <c r="N121" s="1"/>
  <c r="H121"/>
  <c r="M120"/>
  <c r="L120"/>
  <c r="N120" s="1"/>
  <c r="H120"/>
  <c r="M119"/>
  <c r="L119"/>
  <c r="N119" s="1"/>
  <c r="H119"/>
  <c r="M118"/>
  <c r="L118"/>
  <c r="N118" s="1"/>
  <c r="H118"/>
  <c r="M117"/>
  <c r="L117"/>
  <c r="N117" s="1"/>
  <c r="H117"/>
  <c r="M116"/>
  <c r="L116"/>
  <c r="N116" s="1"/>
  <c r="H116"/>
  <c r="M115"/>
  <c r="L115"/>
  <c r="N115" s="1"/>
  <c r="F115"/>
  <c r="M114"/>
  <c r="L114"/>
  <c r="N114" s="1"/>
  <c r="H114"/>
  <c r="M113"/>
  <c r="L113"/>
  <c r="N113" s="1"/>
  <c r="H113"/>
  <c r="H115" s="1"/>
  <c r="M112"/>
  <c r="L112"/>
  <c r="N112" s="1"/>
  <c r="H112"/>
  <c r="M111"/>
  <c r="L111"/>
  <c r="N111" s="1"/>
  <c r="F111"/>
  <c r="M110"/>
  <c r="L110"/>
  <c r="N110" s="1"/>
  <c r="H110"/>
  <c r="M109"/>
  <c r="L109"/>
  <c r="N109" s="1"/>
  <c r="H109"/>
  <c r="M108"/>
  <c r="L108"/>
  <c r="N108" s="1"/>
  <c r="H108"/>
  <c r="M107"/>
  <c r="L107"/>
  <c r="N107" s="1"/>
  <c r="H107"/>
  <c r="M106"/>
  <c r="L106"/>
  <c r="N106" s="1"/>
  <c r="H106"/>
  <c r="M105"/>
  <c r="L105"/>
  <c r="N105" s="1"/>
  <c r="H105"/>
  <c r="M104"/>
  <c r="L104"/>
  <c r="N104" s="1"/>
  <c r="H104"/>
  <c r="M103"/>
  <c r="L103"/>
  <c r="N103" s="1"/>
  <c r="F103"/>
  <c r="M102"/>
  <c r="L102"/>
  <c r="N102" s="1"/>
  <c r="H102"/>
  <c r="M101"/>
  <c r="L101"/>
  <c r="N101" s="1"/>
  <c r="H101"/>
  <c r="H103" s="1"/>
  <c r="M100"/>
  <c r="L100"/>
  <c r="N100" s="1"/>
  <c r="H100"/>
  <c r="M99"/>
  <c r="L99"/>
  <c r="N99" s="1"/>
  <c r="M98"/>
  <c r="L98"/>
  <c r="N98" s="1"/>
  <c r="F98"/>
  <c r="M97"/>
  <c r="L97"/>
  <c r="N97" s="1"/>
  <c r="H97"/>
  <c r="H98" s="1"/>
  <c r="M96"/>
  <c r="L96"/>
  <c r="N96" s="1"/>
  <c r="H96"/>
  <c r="M95"/>
  <c r="L95"/>
  <c r="N95" s="1"/>
  <c r="F95"/>
  <c r="M94"/>
  <c r="L94"/>
  <c r="N94" s="1"/>
  <c r="H94"/>
  <c r="M93"/>
  <c r="L93"/>
  <c r="N93" s="1"/>
  <c r="H93"/>
  <c r="M92"/>
  <c r="L92"/>
  <c r="N92" s="1"/>
  <c r="H92"/>
  <c r="M91"/>
  <c r="L91"/>
  <c r="N91" s="1"/>
  <c r="H91"/>
  <c r="M90"/>
  <c r="L90"/>
  <c r="N90" s="1"/>
  <c r="H90"/>
  <c r="M89"/>
  <c r="L89"/>
  <c r="N89" s="1"/>
  <c r="H89"/>
  <c r="M88"/>
  <c r="L88"/>
  <c r="N88" s="1"/>
  <c r="H88"/>
  <c r="M87"/>
  <c r="L87"/>
  <c r="N87" s="1"/>
  <c r="H87"/>
  <c r="M86"/>
  <c r="L86"/>
  <c r="N86" s="1"/>
  <c r="H86"/>
  <c r="M85"/>
  <c r="L85"/>
  <c r="N85" s="1"/>
  <c r="H85"/>
  <c r="F85"/>
  <c r="M84"/>
  <c r="L84"/>
  <c r="N84" s="1"/>
  <c r="H84"/>
  <c r="M83"/>
  <c r="L83"/>
  <c r="N83" s="1"/>
  <c r="H83"/>
  <c r="M82"/>
  <c r="L82"/>
  <c r="N82" s="1"/>
  <c r="M81"/>
  <c r="L81"/>
  <c r="N81" s="1"/>
  <c r="F81"/>
  <c r="M80"/>
  <c r="L80"/>
  <c r="N80" s="1"/>
  <c r="H80"/>
  <c r="M79"/>
  <c r="L79"/>
  <c r="N79" s="1"/>
  <c r="H79"/>
  <c r="M78"/>
  <c r="L78"/>
  <c r="N78" s="1"/>
  <c r="H78"/>
  <c r="M77"/>
  <c r="L77"/>
  <c r="N77" s="1"/>
  <c r="H77"/>
  <c r="M76"/>
  <c r="L76"/>
  <c r="N76" s="1"/>
  <c r="H76"/>
  <c r="M75"/>
  <c r="L75"/>
  <c r="N75" s="1"/>
  <c r="H75"/>
  <c r="M74"/>
  <c r="L74"/>
  <c r="N74" s="1"/>
  <c r="H74"/>
  <c r="M73"/>
  <c r="L73"/>
  <c r="N73" s="1"/>
  <c r="H73"/>
  <c r="M72"/>
  <c r="L72"/>
  <c r="N72" s="1"/>
  <c r="H72"/>
  <c r="M71"/>
  <c r="L71"/>
  <c r="N71" s="1"/>
  <c r="F71"/>
  <c r="M70"/>
  <c r="L70"/>
  <c r="N70" s="1"/>
  <c r="H70"/>
  <c r="M69"/>
  <c r="L69"/>
  <c r="N69" s="1"/>
  <c r="H69"/>
  <c r="M68"/>
  <c r="L68"/>
  <c r="N68" s="1"/>
  <c r="H68"/>
  <c r="M67"/>
  <c r="L67"/>
  <c r="N67" s="1"/>
  <c r="H67"/>
  <c r="M66"/>
  <c r="L66"/>
  <c r="N66" s="1"/>
  <c r="H66"/>
  <c r="M65"/>
  <c r="L65"/>
  <c r="N65" s="1"/>
  <c r="H65"/>
  <c r="M64"/>
  <c r="L64"/>
  <c r="N64" s="1"/>
  <c r="H64"/>
  <c r="M63"/>
  <c r="L63"/>
  <c r="N63" s="1"/>
  <c r="H63"/>
  <c r="M62"/>
  <c r="L62"/>
  <c r="N62" s="1"/>
  <c r="H62"/>
  <c r="M61"/>
  <c r="L61"/>
  <c r="N61" s="1"/>
  <c r="F61"/>
  <c r="M60"/>
  <c r="L60"/>
  <c r="N60" s="1"/>
  <c r="H60"/>
  <c r="M59"/>
  <c r="L59"/>
  <c r="N59" s="1"/>
  <c r="H59"/>
  <c r="M58"/>
  <c r="L58"/>
  <c r="N58" s="1"/>
  <c r="H58"/>
  <c r="M57"/>
  <c r="L57"/>
  <c r="N57" s="1"/>
  <c r="H57"/>
  <c r="M56"/>
  <c r="L56"/>
  <c r="N56" s="1"/>
  <c r="H56"/>
  <c r="M55"/>
  <c r="L55"/>
  <c r="N55" s="1"/>
  <c r="H55"/>
  <c r="M54"/>
  <c r="L54"/>
  <c r="N54" s="1"/>
  <c r="H54"/>
  <c r="M53"/>
  <c r="L53"/>
  <c r="N53" s="1"/>
  <c r="H53"/>
  <c r="M52"/>
  <c r="L52"/>
  <c r="N52" s="1"/>
  <c r="H52"/>
  <c r="M51"/>
  <c r="L51"/>
  <c r="N51" s="1"/>
  <c r="F51"/>
  <c r="M50"/>
  <c r="L50"/>
  <c r="N50" s="1"/>
  <c r="H50"/>
  <c r="M49"/>
  <c r="L49"/>
  <c r="N49" s="1"/>
  <c r="H49"/>
  <c r="M48"/>
  <c r="L48"/>
  <c r="N48" s="1"/>
  <c r="H48"/>
  <c r="M47"/>
  <c r="L47"/>
  <c r="N47" s="1"/>
  <c r="H47"/>
  <c r="M46"/>
  <c r="L46"/>
  <c r="N46" s="1"/>
  <c r="H46"/>
  <c r="M45"/>
  <c r="L45"/>
  <c r="N45" s="1"/>
  <c r="H45"/>
  <c r="M44"/>
  <c r="L44"/>
  <c r="N44" s="1"/>
  <c r="H44"/>
  <c r="M43"/>
  <c r="L43"/>
  <c r="N43" s="1"/>
  <c r="H43"/>
  <c r="M42"/>
  <c r="L42"/>
  <c r="N42" s="1"/>
  <c r="H42"/>
  <c r="M41"/>
  <c r="L41"/>
  <c r="N41" s="1"/>
  <c r="F41"/>
  <c r="M40"/>
  <c r="L40"/>
  <c r="N40" s="1"/>
  <c r="H40"/>
  <c r="M39"/>
  <c r="L39"/>
  <c r="N39" s="1"/>
  <c r="H39"/>
  <c r="M38"/>
  <c r="L38"/>
  <c r="N38" s="1"/>
  <c r="H38"/>
  <c r="M37"/>
  <c r="L37"/>
  <c r="N37" s="1"/>
  <c r="H37"/>
  <c r="M36"/>
  <c r="L36"/>
  <c r="N36" s="1"/>
  <c r="H36"/>
  <c r="M35"/>
  <c r="L35"/>
  <c r="N35" s="1"/>
  <c r="H35"/>
  <c r="M34"/>
  <c r="L34"/>
  <c r="N34" s="1"/>
  <c r="H34"/>
  <c r="M33"/>
  <c r="L33"/>
  <c r="N33" s="1"/>
  <c r="H33"/>
  <c r="M32"/>
  <c r="L32"/>
  <c r="N32" s="1"/>
  <c r="H32"/>
  <c r="M31"/>
  <c r="L31"/>
  <c r="N31" s="1"/>
  <c r="F31"/>
  <c r="M30"/>
  <c r="L30"/>
  <c r="N30" s="1"/>
  <c r="H30"/>
  <c r="M29"/>
  <c r="L29"/>
  <c r="N29" s="1"/>
  <c r="H29"/>
  <c r="M28"/>
  <c r="L28"/>
  <c r="N28" s="1"/>
  <c r="H28"/>
  <c r="M27"/>
  <c r="L27"/>
  <c r="N27" s="1"/>
  <c r="H27"/>
  <c r="M26"/>
  <c r="L26"/>
  <c r="N26" s="1"/>
  <c r="H26"/>
  <c r="M25"/>
  <c r="L25"/>
  <c r="N25" s="1"/>
  <c r="H25"/>
  <c r="M24"/>
  <c r="L24"/>
  <c r="N24" s="1"/>
  <c r="H24"/>
  <c r="M23"/>
  <c r="L23"/>
  <c r="N23" s="1"/>
  <c r="H23"/>
  <c r="M22"/>
  <c r="L22"/>
  <c r="N22" s="1"/>
  <c r="H22"/>
  <c r="M21"/>
  <c r="L21"/>
  <c r="N21" s="1"/>
  <c r="F21"/>
  <c r="M20"/>
  <c r="L20"/>
  <c r="N20" s="1"/>
  <c r="H20"/>
  <c r="M19"/>
  <c r="L19"/>
  <c r="N19" s="1"/>
  <c r="M18"/>
  <c r="L18"/>
  <c r="N18" s="1"/>
  <c r="M17"/>
  <c r="L17"/>
  <c r="N17" s="1"/>
  <c r="M16"/>
  <c r="L16"/>
  <c r="N16" s="1"/>
  <c r="H16"/>
  <c r="M15"/>
  <c r="L15"/>
  <c r="N15" s="1"/>
  <c r="M14"/>
  <c r="L14"/>
  <c r="N14" s="1"/>
  <c r="M13"/>
  <c r="L13"/>
  <c r="N13" s="1"/>
  <c r="M12"/>
  <c r="L12"/>
  <c r="N12" s="1"/>
  <c r="M11"/>
  <c r="L11"/>
  <c r="N11" s="1"/>
  <c r="H162" i="40" l="1"/>
  <c r="H49"/>
  <c r="H101"/>
  <c r="H120"/>
  <c r="H136"/>
  <c r="H184"/>
  <c r="H270"/>
  <c r="H226"/>
  <c r="H75"/>
  <c r="H107"/>
  <c r="H125"/>
  <c r="H23"/>
  <c r="H88"/>
  <c r="H280"/>
  <c r="H62"/>
  <c r="H111" i="39"/>
  <c r="H142"/>
  <c r="H203" s="1"/>
  <c r="H21"/>
  <c r="H41"/>
  <c r="H61"/>
  <c r="H31"/>
  <c r="H51"/>
  <c r="H71"/>
  <c r="H95"/>
  <c r="H99" s="1"/>
  <c r="H252" i="40"/>
  <c r="H81" i="39"/>
  <c r="F82"/>
  <c r="F102" i="40"/>
  <c r="F286" s="1"/>
  <c r="F288" s="1"/>
  <c r="F99" i="39"/>
  <c r="O287" i="40"/>
  <c r="H102" l="1"/>
  <c r="H286"/>
  <c r="H288" s="1"/>
  <c r="H206" i="39"/>
  <c r="I206"/>
  <c r="F203"/>
  <c r="F206" s="1"/>
  <c r="G66" i="3" l="1"/>
  <c r="G84" s="1"/>
  <c r="G85" s="1"/>
  <c r="K66"/>
  <c r="K84" s="1"/>
  <c r="K85" s="1"/>
  <c r="K137" s="1"/>
  <c r="L58" i="5"/>
  <c r="AA43" i="3"/>
  <c r="J18" i="6"/>
  <c r="L18"/>
  <c r="M18"/>
  <c r="Z99" i="3" l="1"/>
  <c r="Z89"/>
  <c r="Z55"/>
  <c r="Z74"/>
  <c r="X61"/>
  <c r="X106"/>
  <c r="X4"/>
  <c r="AA78"/>
  <c r="AA106"/>
  <c r="X99"/>
  <c r="AA95"/>
  <c r="X89"/>
  <c r="AA11"/>
  <c r="Z17"/>
  <c r="L18" i="5"/>
  <c r="AA23" i="3"/>
  <c r="X31"/>
  <c r="X43"/>
  <c r="Z62"/>
  <c r="X66"/>
  <c r="AA74"/>
  <c r="Z78"/>
  <c r="Z84"/>
  <c r="AA62"/>
  <c r="Z71"/>
  <c r="Z106"/>
  <c r="Z95"/>
  <c r="AA4"/>
  <c r="Z11"/>
  <c r="X17"/>
  <c r="J18" i="5"/>
  <c r="Z23" i="3"/>
  <c r="AA31"/>
  <c r="AA49"/>
  <c r="X55"/>
  <c r="J58" i="5"/>
  <c r="AA66" i="3"/>
  <c r="X71"/>
  <c r="X74"/>
  <c r="AA17"/>
  <c r="M18" i="5"/>
  <c r="X49" i="3"/>
  <c r="X117"/>
  <c r="X105"/>
  <c r="X95"/>
  <c r="Z4"/>
  <c r="X11"/>
  <c r="X23"/>
  <c r="Z31"/>
  <c r="Z43"/>
  <c r="Z49"/>
  <c r="AA55"/>
  <c r="M58" i="5"/>
  <c r="X62" i="3"/>
  <c r="Z66"/>
  <c r="AA71"/>
  <c r="X78"/>
  <c r="AA89"/>
  <c r="Z117"/>
  <c r="AA117"/>
  <c r="AA130"/>
  <c r="AA99"/>
  <c r="Z130"/>
  <c r="Z105"/>
  <c r="BN49" i="22"/>
  <c r="BN50"/>
  <c r="BN51"/>
  <c r="BN52"/>
  <c r="BN53"/>
  <c r="BN55"/>
  <c r="BN56"/>
  <c r="BN57"/>
  <c r="BN58"/>
  <c r="BN59"/>
  <c r="BN60"/>
  <c r="BN61"/>
  <c r="X84" i="3" l="1"/>
  <c r="AA84"/>
  <c r="X130"/>
  <c r="X131"/>
  <c r="AA85"/>
  <c r="AA61"/>
  <c r="AA105"/>
  <c r="Z61"/>
  <c r="Z131"/>
  <c r="M60" i="12"/>
  <c r="M59"/>
  <c r="M58"/>
  <c r="M57"/>
  <c r="M56"/>
  <c r="M54"/>
  <c r="M53"/>
  <c r="M52"/>
  <c r="M51"/>
  <c r="M50"/>
  <c r="M44"/>
  <c r="M43"/>
  <c r="M40"/>
  <c r="M39"/>
  <c r="M38"/>
  <c r="M37"/>
  <c r="M36"/>
  <c r="M35"/>
  <c r="M33"/>
  <c r="M32"/>
  <c r="M31"/>
  <c r="M29"/>
  <c r="M28"/>
  <c r="M27"/>
  <c r="M26"/>
  <c r="M25"/>
  <c r="M22"/>
  <c r="M21"/>
  <c r="M20"/>
  <c r="M19"/>
  <c r="M18"/>
  <c r="M16"/>
  <c r="M15"/>
  <c r="M14"/>
  <c r="M13"/>
  <c r="M12"/>
  <c r="M11"/>
  <c r="M10"/>
  <c r="M9"/>
  <c r="M8"/>
  <c r="M7"/>
  <c r="M6"/>
  <c r="I60"/>
  <c r="I59"/>
  <c r="I58"/>
  <c r="I57"/>
  <c r="I56"/>
  <c r="I54"/>
  <c r="I53"/>
  <c r="I52"/>
  <c r="I51"/>
  <c r="I50"/>
  <c r="I44"/>
  <c r="I43"/>
  <c r="I40"/>
  <c r="I39"/>
  <c r="I38"/>
  <c r="I37"/>
  <c r="I36"/>
  <c r="I35"/>
  <c r="I33"/>
  <c r="I32"/>
  <c r="I31"/>
  <c r="I29"/>
  <c r="I28"/>
  <c r="I27"/>
  <c r="I26"/>
  <c r="I25"/>
  <c r="I22"/>
  <c r="I21"/>
  <c r="I20"/>
  <c r="I19"/>
  <c r="I18"/>
  <c r="I16"/>
  <c r="I15"/>
  <c r="I14"/>
  <c r="I13"/>
  <c r="I12"/>
  <c r="I11"/>
  <c r="I10"/>
  <c r="I9"/>
  <c r="I8"/>
  <c r="I7"/>
  <c r="I6"/>
  <c r="E60"/>
  <c r="E59"/>
  <c r="E58"/>
  <c r="E57"/>
  <c r="E56"/>
  <c r="E55" s="1"/>
  <c r="E54"/>
  <c r="E53"/>
  <c r="E52"/>
  <c r="E51"/>
  <c r="E50"/>
  <c r="E44"/>
  <c r="E43"/>
  <c r="E39"/>
  <c r="E38"/>
  <c r="E37"/>
  <c r="E36"/>
  <c r="E35"/>
  <c r="E33"/>
  <c r="E32"/>
  <c r="E31"/>
  <c r="E29"/>
  <c r="E28"/>
  <c r="E27"/>
  <c r="E26"/>
  <c r="E25"/>
  <c r="E22"/>
  <c r="E17" s="1"/>
  <c r="E41" s="1"/>
  <c r="E21"/>
  <c r="E20"/>
  <c r="E19"/>
  <c r="E18"/>
  <c r="E16"/>
  <c r="E15"/>
  <c r="E14"/>
  <c r="E13"/>
  <c r="E12"/>
  <c r="E11"/>
  <c r="E10"/>
  <c r="E9"/>
  <c r="E8"/>
  <c r="E7"/>
  <c r="E6"/>
  <c r="G5"/>
  <c r="K5"/>
  <c r="H39" i="19"/>
  <c r="H43"/>
  <c r="H40"/>
  <c r="H38"/>
  <c r="H37"/>
  <c r="H36"/>
  <c r="H35"/>
  <c r="H34"/>
  <c r="H33"/>
  <c r="H32"/>
  <c r="H27"/>
  <c r="H18"/>
  <c r="H17"/>
  <c r="H13"/>
  <c r="H12"/>
  <c r="H8"/>
  <c r="H7"/>
  <c r="H6"/>
  <c r="H19" i="20"/>
  <c r="H18"/>
  <c r="G137" i="3" l="1"/>
  <c r="E49" i="12"/>
  <c r="E62" s="1"/>
  <c r="E45" s="1"/>
  <c r="R51"/>
  <c r="R56"/>
  <c r="R60"/>
  <c r="R26"/>
  <c r="R36"/>
  <c r="R6"/>
  <c r="R10"/>
  <c r="R14"/>
  <c r="R29"/>
  <c r="R35"/>
  <c r="R39"/>
  <c r="R25"/>
  <c r="R19"/>
  <c r="S55"/>
  <c r="R7"/>
  <c r="R11"/>
  <c r="R15"/>
  <c r="R20"/>
  <c r="R43"/>
  <c r="R57"/>
  <c r="R8"/>
  <c r="R12"/>
  <c r="R16"/>
  <c r="R21"/>
  <c r="R27"/>
  <c r="R32"/>
  <c r="R37"/>
  <c r="R44"/>
  <c r="R53"/>
  <c r="R58"/>
  <c r="X85" i="3"/>
  <c r="S24" i="12"/>
  <c r="R9"/>
  <c r="R13"/>
  <c r="R18"/>
  <c r="R28"/>
  <c r="R38"/>
  <c r="R50"/>
  <c r="R54"/>
  <c r="R59"/>
  <c r="M5"/>
  <c r="T5"/>
  <c r="S5"/>
  <c r="T17"/>
  <c r="R24"/>
  <c r="S30"/>
  <c r="T30"/>
  <c r="T62"/>
  <c r="T49"/>
  <c r="R31"/>
  <c r="R52"/>
  <c r="I5"/>
  <c r="R33"/>
  <c r="Q5"/>
  <c r="S17"/>
  <c r="Q24"/>
  <c r="Q30"/>
  <c r="T41"/>
  <c r="S62"/>
  <c r="S49"/>
  <c r="Q55"/>
  <c r="Q17"/>
  <c r="T24"/>
  <c r="Q49"/>
  <c r="T55"/>
  <c r="Q62"/>
  <c r="R22"/>
  <c r="Q41"/>
  <c r="AA131" i="3"/>
  <c r="AA137" s="1"/>
  <c r="Z85"/>
  <c r="Z87" s="1"/>
  <c r="I42" i="12" l="1"/>
  <c r="I46" s="1"/>
  <c r="R30"/>
  <c r="R17"/>
  <c r="R55"/>
  <c r="R49"/>
  <c r="S41"/>
  <c r="R62" l="1"/>
  <c r="Q45"/>
  <c r="M42" l="1"/>
  <c r="M46" s="1"/>
  <c r="S46"/>
  <c r="S42"/>
  <c r="Q46"/>
  <c r="Q42"/>
  <c r="Z16" i="34"/>
  <c r="AA16"/>
  <c r="AB16"/>
  <c r="Z17"/>
  <c r="AC17" s="1"/>
  <c r="AA17"/>
  <c r="AB17"/>
  <c r="V26"/>
  <c r="Y25"/>
  <c r="Y24"/>
  <c r="Y22"/>
  <c r="X21"/>
  <c r="X26" s="1"/>
  <c r="W21"/>
  <c r="W26" s="1"/>
  <c r="Y20"/>
  <c r="Y19"/>
  <c r="H8" i="20"/>
  <c r="H9"/>
  <c r="H10"/>
  <c r="H11"/>
  <c r="H12"/>
  <c r="H13"/>
  <c r="H14"/>
  <c r="H15"/>
  <c r="H16"/>
  <c r="H17"/>
  <c r="H26"/>
  <c r="H7"/>
  <c r="F135" i="6"/>
  <c r="F134"/>
  <c r="F133"/>
  <c r="F132"/>
  <c r="F131"/>
  <c r="F129"/>
  <c r="F128"/>
  <c r="F127"/>
  <c r="F126"/>
  <c r="F125"/>
  <c r="F123"/>
  <c r="F122"/>
  <c r="F121"/>
  <c r="F120"/>
  <c r="F118"/>
  <c r="F117"/>
  <c r="F116"/>
  <c r="F113"/>
  <c r="F112"/>
  <c r="F111"/>
  <c r="F110"/>
  <c r="F109"/>
  <c r="F107"/>
  <c r="F106"/>
  <c r="F105"/>
  <c r="F104" s="1"/>
  <c r="F114" s="1"/>
  <c r="F139" s="1"/>
  <c r="F103"/>
  <c r="F102"/>
  <c r="F101"/>
  <c r="F100"/>
  <c r="F99"/>
  <c r="F88"/>
  <c r="F87"/>
  <c r="F86"/>
  <c r="F85"/>
  <c r="F83"/>
  <c r="F82"/>
  <c r="F81"/>
  <c r="F80"/>
  <c r="F78"/>
  <c r="F77"/>
  <c r="F76" s="1"/>
  <c r="F75"/>
  <c r="F74"/>
  <c r="F73"/>
  <c r="F72"/>
  <c r="F70"/>
  <c r="F69"/>
  <c r="F68"/>
  <c r="F65"/>
  <c r="F64"/>
  <c r="F63"/>
  <c r="F62"/>
  <c r="F61"/>
  <c r="F60"/>
  <c r="F58"/>
  <c r="F57"/>
  <c r="F56"/>
  <c r="F55"/>
  <c r="F54"/>
  <c r="F53"/>
  <c r="F51"/>
  <c r="F50"/>
  <c r="F49"/>
  <c r="F48"/>
  <c r="F47"/>
  <c r="F45"/>
  <c r="F44"/>
  <c r="F43"/>
  <c r="F42"/>
  <c r="F41"/>
  <c r="F40"/>
  <c r="F39"/>
  <c r="F38"/>
  <c r="F37"/>
  <c r="F36"/>
  <c r="F35"/>
  <c r="F33"/>
  <c r="F32"/>
  <c r="F31"/>
  <c r="F30"/>
  <c r="F29"/>
  <c r="F28"/>
  <c r="F27"/>
  <c r="F25"/>
  <c r="F24"/>
  <c r="F23"/>
  <c r="F22"/>
  <c r="F21"/>
  <c r="F20"/>
  <c r="F18"/>
  <c r="F17"/>
  <c r="F16"/>
  <c r="F15"/>
  <c r="F14"/>
  <c r="F13"/>
  <c r="F11"/>
  <c r="F10"/>
  <c r="F9"/>
  <c r="F8"/>
  <c r="F7"/>
  <c r="F6"/>
  <c r="F135" i="5"/>
  <c r="F134"/>
  <c r="F133"/>
  <c r="F132"/>
  <c r="F131"/>
  <c r="F129"/>
  <c r="F128"/>
  <c r="F127"/>
  <c r="F126"/>
  <c r="F125"/>
  <c r="F123"/>
  <c r="F122"/>
  <c r="F121"/>
  <c r="F120"/>
  <c r="F118"/>
  <c r="F117"/>
  <c r="F116"/>
  <c r="F113"/>
  <c r="F112"/>
  <c r="F111"/>
  <c r="F110"/>
  <c r="F109"/>
  <c r="F107"/>
  <c r="F106"/>
  <c r="F105"/>
  <c r="F103"/>
  <c r="F102"/>
  <c r="F101"/>
  <c r="F100"/>
  <c r="F99"/>
  <c r="F88"/>
  <c r="F87"/>
  <c r="F86"/>
  <c r="F85"/>
  <c r="F83"/>
  <c r="F82"/>
  <c r="F82" i="4" s="1"/>
  <c r="F81" i="5"/>
  <c r="F81" i="4" s="1"/>
  <c r="F80" i="5"/>
  <c r="F78"/>
  <c r="F77"/>
  <c r="F76" s="1"/>
  <c r="F75"/>
  <c r="F74"/>
  <c r="F73"/>
  <c r="F72"/>
  <c r="F70"/>
  <c r="F69"/>
  <c r="F68"/>
  <c r="F65"/>
  <c r="F64"/>
  <c r="F63"/>
  <c r="F62"/>
  <c r="F61"/>
  <c r="F60"/>
  <c r="F58"/>
  <c r="F57"/>
  <c r="F56"/>
  <c r="F55"/>
  <c r="F54"/>
  <c r="F53"/>
  <c r="F51"/>
  <c r="F50"/>
  <c r="F49"/>
  <c r="F48"/>
  <c r="F47"/>
  <c r="F45"/>
  <c r="F44"/>
  <c r="F43"/>
  <c r="F42"/>
  <c r="F41"/>
  <c r="F40"/>
  <c r="F39"/>
  <c r="F38"/>
  <c r="F37"/>
  <c r="F36"/>
  <c r="F35"/>
  <c r="F33"/>
  <c r="F32"/>
  <c r="F31"/>
  <c r="F30"/>
  <c r="F29"/>
  <c r="F28"/>
  <c r="F27"/>
  <c r="F25"/>
  <c r="F24"/>
  <c r="F23"/>
  <c r="F22"/>
  <c r="F21"/>
  <c r="F20"/>
  <c r="F19" s="1"/>
  <c r="F18"/>
  <c r="F17"/>
  <c r="F12" s="1"/>
  <c r="F16"/>
  <c r="F15"/>
  <c r="F14"/>
  <c r="F13"/>
  <c r="F11"/>
  <c r="F10"/>
  <c r="F9"/>
  <c r="F8"/>
  <c r="F7"/>
  <c r="F6"/>
  <c r="F5" s="1"/>
  <c r="F34" l="1"/>
  <c r="F108" i="6"/>
  <c r="AC16" i="34"/>
  <c r="F59" i="5"/>
  <c r="F59" i="6"/>
  <c r="F46" i="5"/>
  <c r="Y21" i="34"/>
  <c r="Y26" s="1"/>
  <c r="F52" i="5"/>
  <c r="F71"/>
  <c r="F84" i="6"/>
  <c r="F79"/>
  <c r="F79" i="5"/>
  <c r="F84"/>
  <c r="F71" i="6"/>
  <c r="F144" l="1"/>
  <c r="F143" i="5"/>
  <c r="F143" i="6"/>
  <c r="M129" i="3" l="1"/>
  <c r="M128"/>
  <c r="M127"/>
  <c r="M126"/>
  <c r="M125"/>
  <c r="M124" s="1"/>
  <c r="M123"/>
  <c r="M122"/>
  <c r="M121"/>
  <c r="M120"/>
  <c r="M119"/>
  <c r="M118"/>
  <c r="M116"/>
  <c r="M115"/>
  <c r="M114"/>
  <c r="M113"/>
  <c r="M112"/>
  <c r="M111"/>
  <c r="M110" s="1"/>
  <c r="M109"/>
  <c r="M108"/>
  <c r="M107"/>
  <c r="M106" s="1"/>
  <c r="M104"/>
  <c r="M103"/>
  <c r="M102"/>
  <c r="M101"/>
  <c r="M100"/>
  <c r="M98"/>
  <c r="M97"/>
  <c r="M96"/>
  <c r="M95" s="1"/>
  <c r="M94"/>
  <c r="M93"/>
  <c r="M92"/>
  <c r="M91"/>
  <c r="M90"/>
  <c r="M89" s="1"/>
  <c r="M82"/>
  <c r="M81"/>
  <c r="M80"/>
  <c r="M79"/>
  <c r="M78" s="1"/>
  <c r="M77"/>
  <c r="M76"/>
  <c r="M75"/>
  <c r="M74" s="1"/>
  <c r="M73"/>
  <c r="M72"/>
  <c r="M70"/>
  <c r="M69"/>
  <c r="M68"/>
  <c r="M67"/>
  <c r="M65"/>
  <c r="M64"/>
  <c r="M63"/>
  <c r="M62" s="1"/>
  <c r="M60"/>
  <c r="M59"/>
  <c r="M58"/>
  <c r="M57"/>
  <c r="M56"/>
  <c r="M54"/>
  <c r="M53"/>
  <c r="M52"/>
  <c r="M51"/>
  <c r="M50"/>
  <c r="M48"/>
  <c r="M47"/>
  <c r="M46"/>
  <c r="M45"/>
  <c r="M44"/>
  <c r="M42"/>
  <c r="M41"/>
  <c r="M40"/>
  <c r="M39"/>
  <c r="M38"/>
  <c r="M37"/>
  <c r="M36"/>
  <c r="M35"/>
  <c r="M34"/>
  <c r="M33"/>
  <c r="M32"/>
  <c r="M30"/>
  <c r="M29"/>
  <c r="M28"/>
  <c r="M27"/>
  <c r="M26"/>
  <c r="M25"/>
  <c r="M24"/>
  <c r="M22"/>
  <c r="M21"/>
  <c r="M20"/>
  <c r="M19"/>
  <c r="M18"/>
  <c r="M16"/>
  <c r="M15"/>
  <c r="M14"/>
  <c r="M13"/>
  <c r="M12"/>
  <c r="M10"/>
  <c r="M9"/>
  <c r="M8"/>
  <c r="M7"/>
  <c r="M6"/>
  <c r="M5"/>
  <c r="I129"/>
  <c r="I128"/>
  <c r="I127"/>
  <c r="I126"/>
  <c r="I125"/>
  <c r="I123"/>
  <c r="I122"/>
  <c r="I121"/>
  <c r="I120"/>
  <c r="I119"/>
  <c r="I118"/>
  <c r="I117" s="1"/>
  <c r="I116"/>
  <c r="I115"/>
  <c r="I114"/>
  <c r="I113"/>
  <c r="I112"/>
  <c r="I111"/>
  <c r="I109"/>
  <c r="I108"/>
  <c r="I107"/>
  <c r="I104"/>
  <c r="I103"/>
  <c r="I102"/>
  <c r="I99" s="1"/>
  <c r="I101"/>
  <c r="I100"/>
  <c r="I98"/>
  <c r="I97"/>
  <c r="I96"/>
  <c r="I94"/>
  <c r="R94" s="1"/>
  <c r="I93"/>
  <c r="I92"/>
  <c r="I91"/>
  <c r="I90"/>
  <c r="I82"/>
  <c r="I81"/>
  <c r="I80"/>
  <c r="I79"/>
  <c r="I77"/>
  <c r="I76"/>
  <c r="I75"/>
  <c r="I73"/>
  <c r="I72"/>
  <c r="I71" s="1"/>
  <c r="I70"/>
  <c r="I69"/>
  <c r="I68"/>
  <c r="I67"/>
  <c r="I65"/>
  <c r="I64"/>
  <c r="I63"/>
  <c r="I60"/>
  <c r="R60" s="1"/>
  <c r="I59"/>
  <c r="I58"/>
  <c r="I57"/>
  <c r="I56"/>
  <c r="I54"/>
  <c r="I53"/>
  <c r="I52"/>
  <c r="I51"/>
  <c r="I50"/>
  <c r="I49" s="1"/>
  <c r="I48"/>
  <c r="I47"/>
  <c r="I46"/>
  <c r="I45"/>
  <c r="I44"/>
  <c r="I42"/>
  <c r="I41"/>
  <c r="I40"/>
  <c r="I39"/>
  <c r="I38"/>
  <c r="I37"/>
  <c r="I36"/>
  <c r="I35"/>
  <c r="I34"/>
  <c r="I33"/>
  <c r="I32"/>
  <c r="I31" s="1"/>
  <c r="I30"/>
  <c r="I29"/>
  <c r="I28"/>
  <c r="I27"/>
  <c r="I26"/>
  <c r="I25"/>
  <c r="I24"/>
  <c r="I22"/>
  <c r="I21"/>
  <c r="I20"/>
  <c r="I19"/>
  <c r="I18"/>
  <c r="I16"/>
  <c r="I15"/>
  <c r="I14"/>
  <c r="I13"/>
  <c r="I12"/>
  <c r="I10"/>
  <c r="I9"/>
  <c r="I8"/>
  <c r="I4" s="1"/>
  <c r="I7"/>
  <c r="I6"/>
  <c r="I5"/>
  <c r="E129"/>
  <c r="Y129" s="1"/>
  <c r="E128"/>
  <c r="E127"/>
  <c r="E126"/>
  <c r="E125"/>
  <c r="E124" s="1"/>
  <c r="E123"/>
  <c r="E122"/>
  <c r="E121"/>
  <c r="E120"/>
  <c r="E119"/>
  <c r="E118"/>
  <c r="E116"/>
  <c r="E115"/>
  <c r="Y115" s="1"/>
  <c r="E114"/>
  <c r="E113"/>
  <c r="E112"/>
  <c r="E111"/>
  <c r="E109"/>
  <c r="E108"/>
  <c r="E107"/>
  <c r="E106" s="1"/>
  <c r="E104"/>
  <c r="Y104" s="1"/>
  <c r="E103"/>
  <c r="E102"/>
  <c r="E101"/>
  <c r="E100"/>
  <c r="E99" s="1"/>
  <c r="E98"/>
  <c r="E97"/>
  <c r="E96"/>
  <c r="E95" s="1"/>
  <c r="E94"/>
  <c r="Y94" s="1"/>
  <c r="E93"/>
  <c r="E92"/>
  <c r="E91"/>
  <c r="E90"/>
  <c r="Y90" s="1"/>
  <c r="E82"/>
  <c r="E81"/>
  <c r="E80"/>
  <c r="E79"/>
  <c r="E78" s="1"/>
  <c r="E77"/>
  <c r="E76"/>
  <c r="E75"/>
  <c r="E74" s="1"/>
  <c r="E73"/>
  <c r="Y73" s="1"/>
  <c r="E72"/>
  <c r="E70"/>
  <c r="E69"/>
  <c r="E68"/>
  <c r="Y68" s="1"/>
  <c r="E67"/>
  <c r="E65"/>
  <c r="E64"/>
  <c r="E63"/>
  <c r="E62" s="1"/>
  <c r="E60"/>
  <c r="E59"/>
  <c r="E58"/>
  <c r="E57"/>
  <c r="Y57" s="1"/>
  <c r="E56"/>
  <c r="E54"/>
  <c r="E53"/>
  <c r="E52"/>
  <c r="Y52" s="1"/>
  <c r="E51"/>
  <c r="E50"/>
  <c r="E48"/>
  <c r="E47"/>
  <c r="Y47" s="1"/>
  <c r="E46"/>
  <c r="E45"/>
  <c r="E44"/>
  <c r="E42"/>
  <c r="Y42" s="1"/>
  <c r="E41"/>
  <c r="E40"/>
  <c r="E39"/>
  <c r="E38"/>
  <c r="Y38" s="1"/>
  <c r="E37"/>
  <c r="E36"/>
  <c r="E35"/>
  <c r="E34"/>
  <c r="Y34" s="1"/>
  <c r="E33"/>
  <c r="E32"/>
  <c r="E30"/>
  <c r="E29"/>
  <c r="E28"/>
  <c r="E27"/>
  <c r="E26"/>
  <c r="E25"/>
  <c r="E24"/>
  <c r="E22"/>
  <c r="E21"/>
  <c r="E20"/>
  <c r="Y20" s="1"/>
  <c r="E19"/>
  <c r="E18"/>
  <c r="E16"/>
  <c r="E15"/>
  <c r="Y15" s="1"/>
  <c r="E14"/>
  <c r="E13"/>
  <c r="E12"/>
  <c r="E10"/>
  <c r="Y10" s="1"/>
  <c r="E9"/>
  <c r="E8"/>
  <c r="E7"/>
  <c r="E6"/>
  <c r="Y6" s="1"/>
  <c r="E5"/>
  <c r="R26" l="1"/>
  <c r="Y25"/>
  <c r="Y29"/>
  <c r="E11"/>
  <c r="M11"/>
  <c r="M23"/>
  <c r="E17"/>
  <c r="E31"/>
  <c r="E49"/>
  <c r="I62"/>
  <c r="I78"/>
  <c r="I89"/>
  <c r="I110"/>
  <c r="I124"/>
  <c r="M17"/>
  <c r="Y17" s="1"/>
  <c r="M31"/>
  <c r="M49"/>
  <c r="M99"/>
  <c r="M105" s="1"/>
  <c r="M117"/>
  <c r="M130" s="1"/>
  <c r="M131" s="1"/>
  <c r="Y111"/>
  <c r="E110"/>
  <c r="I17"/>
  <c r="E23"/>
  <c r="E43"/>
  <c r="I55"/>
  <c r="R55" s="1"/>
  <c r="M43"/>
  <c r="E55"/>
  <c r="Y55" s="1"/>
  <c r="E71"/>
  <c r="E117"/>
  <c r="E130" s="1"/>
  <c r="I11"/>
  <c r="I43"/>
  <c r="I74"/>
  <c r="I95"/>
  <c r="I106"/>
  <c r="M4"/>
  <c r="M55"/>
  <c r="M71"/>
  <c r="I23"/>
  <c r="M61"/>
  <c r="E4"/>
  <c r="E89"/>
  <c r="E105" s="1"/>
  <c r="Y100"/>
  <c r="Y5"/>
  <c r="Y9"/>
  <c r="Y14"/>
  <c r="Y19"/>
  <c r="Y24"/>
  <c r="Y33"/>
  <c r="Y37"/>
  <c r="Y41"/>
  <c r="Y46"/>
  <c r="Y51"/>
  <c r="Y77"/>
  <c r="Y82"/>
  <c r="Y93"/>
  <c r="Y98"/>
  <c r="Y103"/>
  <c r="Y109"/>
  <c r="Y114"/>
  <c r="Y119"/>
  <c r="Y123"/>
  <c r="Y128"/>
  <c r="M66"/>
  <c r="M84" s="1"/>
  <c r="Y8"/>
  <c r="Y13"/>
  <c r="Y22"/>
  <c r="Y27"/>
  <c r="Y36"/>
  <c r="Y40"/>
  <c r="Y45"/>
  <c r="Y50"/>
  <c r="Y59"/>
  <c r="Y65"/>
  <c r="Y70"/>
  <c r="Y76"/>
  <c r="Y81"/>
  <c r="Y92"/>
  <c r="Y97"/>
  <c r="Y102"/>
  <c r="Y108"/>
  <c r="Y113"/>
  <c r="Y118"/>
  <c r="Y122"/>
  <c r="Y127"/>
  <c r="Y67"/>
  <c r="E66"/>
  <c r="E84" s="1"/>
  <c r="Y63"/>
  <c r="Y79"/>
  <c r="Y125"/>
  <c r="Y72"/>
  <c r="Y7"/>
  <c r="Y12"/>
  <c r="Y21"/>
  <c r="Y30"/>
  <c r="Y35"/>
  <c r="Y39"/>
  <c r="Y44"/>
  <c r="Y48"/>
  <c r="Y53"/>
  <c r="Y58"/>
  <c r="Y64"/>
  <c r="Y69"/>
  <c r="Y75"/>
  <c r="Y80"/>
  <c r="Y91"/>
  <c r="Y96"/>
  <c r="Y101"/>
  <c r="Y107"/>
  <c r="Y112"/>
  <c r="Y116"/>
  <c r="Y121"/>
  <c r="Y126"/>
  <c r="Y28"/>
  <c r="I66"/>
  <c r="Y56"/>
  <c r="Y18"/>
  <c r="Y32"/>
  <c r="Y120"/>
  <c r="Y26"/>
  <c r="Y60"/>
  <c r="Y54"/>
  <c r="Y16"/>
  <c r="I105" l="1"/>
  <c r="R105" s="1"/>
  <c r="R89"/>
  <c r="R23"/>
  <c r="I61"/>
  <c r="I85" s="1"/>
  <c r="I130"/>
  <c r="I131" s="1"/>
  <c r="R131" s="1"/>
  <c r="I84"/>
  <c r="M85"/>
  <c r="M137" s="1"/>
  <c r="E61"/>
  <c r="E85" s="1"/>
  <c r="E131"/>
  <c r="Y99"/>
  <c r="Y11"/>
  <c r="Y110"/>
  <c r="Y49"/>
  <c r="Y124"/>
  <c r="Y43"/>
  <c r="Y62"/>
  <c r="Y74"/>
  <c r="Y78"/>
  <c r="Y66"/>
  <c r="Y89"/>
  <c r="Y31"/>
  <c r="Y106"/>
  <c r="Y95"/>
  <c r="Y71"/>
  <c r="Y117"/>
  <c r="Y23"/>
  <c r="Y4"/>
  <c r="BA60" i="22"/>
  <c r="BA59"/>
  <c r="BA58"/>
  <c r="BA57"/>
  <c r="BA56"/>
  <c r="BA55"/>
  <c r="BA54" s="1"/>
  <c r="BA53"/>
  <c r="BA52"/>
  <c r="BA51"/>
  <c r="BA50"/>
  <c r="BA49"/>
  <c r="BA43"/>
  <c r="BA42"/>
  <c r="BA39"/>
  <c r="BA38"/>
  <c r="BA37"/>
  <c r="BA36"/>
  <c r="BA35"/>
  <c r="BA34"/>
  <c r="BA32"/>
  <c r="BA31"/>
  <c r="BA30"/>
  <c r="BA28"/>
  <c r="BA27"/>
  <c r="BA26"/>
  <c r="BA25"/>
  <c r="BA24"/>
  <c r="BA22"/>
  <c r="BA21"/>
  <c r="BA20"/>
  <c r="BA19"/>
  <c r="BA18"/>
  <c r="BA17"/>
  <c r="BA15"/>
  <c r="BA14"/>
  <c r="BA13"/>
  <c r="BA12"/>
  <c r="BA11"/>
  <c r="BA10"/>
  <c r="BA9"/>
  <c r="BA8"/>
  <c r="BA7"/>
  <c r="BA6"/>
  <c r="BA5"/>
  <c r="AW60"/>
  <c r="AW59"/>
  <c r="AW58"/>
  <c r="AW57"/>
  <c r="AW56"/>
  <c r="AW55"/>
  <c r="AW53"/>
  <c r="AW52"/>
  <c r="AW51"/>
  <c r="AW48" s="1"/>
  <c r="AW62" s="1"/>
  <c r="AW50"/>
  <c r="AW49"/>
  <c r="AW43"/>
  <c r="AW42"/>
  <c r="AW39"/>
  <c r="AW38"/>
  <c r="AW37"/>
  <c r="AW36"/>
  <c r="AW35"/>
  <c r="AW34"/>
  <c r="AW32"/>
  <c r="AW31"/>
  <c r="AW30"/>
  <c r="AW28"/>
  <c r="AW27"/>
  <c r="AW26"/>
  <c r="AW25"/>
  <c r="AW24"/>
  <c r="AW22"/>
  <c r="AW21"/>
  <c r="AW20"/>
  <c r="AW19"/>
  <c r="AW18"/>
  <c r="AW17"/>
  <c r="AW15"/>
  <c r="AW14"/>
  <c r="AW13"/>
  <c r="AW12"/>
  <c r="AW11"/>
  <c r="AW10"/>
  <c r="AW9"/>
  <c r="AW8"/>
  <c r="AW7"/>
  <c r="AW6"/>
  <c r="AW4" s="1"/>
  <c r="AW40" s="1"/>
  <c r="AW5"/>
  <c r="AS60"/>
  <c r="AS59"/>
  <c r="AS58"/>
  <c r="AS57"/>
  <c r="AS56"/>
  <c r="AS55"/>
  <c r="AS53"/>
  <c r="AS52"/>
  <c r="AS51"/>
  <c r="AS50"/>
  <c r="AS49"/>
  <c r="AS48" s="1"/>
  <c r="AS62" s="1"/>
  <c r="AS43"/>
  <c r="AS42"/>
  <c r="AS39"/>
  <c r="AS38"/>
  <c r="AS37"/>
  <c r="AS36"/>
  <c r="AS35"/>
  <c r="AS34"/>
  <c r="AS32"/>
  <c r="AS31"/>
  <c r="AS30"/>
  <c r="AS28"/>
  <c r="AS27"/>
  <c r="AS26"/>
  <c r="AS25"/>
  <c r="AS24"/>
  <c r="AS22"/>
  <c r="AS21"/>
  <c r="AS20"/>
  <c r="AS19"/>
  <c r="AS18"/>
  <c r="AS17"/>
  <c r="AS15"/>
  <c r="AS14"/>
  <c r="AS13"/>
  <c r="AS12"/>
  <c r="AS11"/>
  <c r="AS10"/>
  <c r="AS9"/>
  <c r="AS8"/>
  <c r="AS7"/>
  <c r="AS6"/>
  <c r="AS5"/>
  <c r="AO60"/>
  <c r="AO59"/>
  <c r="AO58"/>
  <c r="AO57"/>
  <c r="AO56"/>
  <c r="AO55"/>
  <c r="AO53"/>
  <c r="AO52"/>
  <c r="AO51"/>
  <c r="AO50"/>
  <c r="AO49"/>
  <c r="AO48" s="1"/>
  <c r="AO62" s="1"/>
  <c r="AO44" s="1"/>
  <c r="AO41" s="1"/>
  <c r="AO43"/>
  <c r="AO42"/>
  <c r="AO39"/>
  <c r="AO38"/>
  <c r="AO37"/>
  <c r="AO36"/>
  <c r="AO35"/>
  <c r="AO34"/>
  <c r="AO32"/>
  <c r="AO31"/>
  <c r="AO30"/>
  <c r="AO28"/>
  <c r="AO27"/>
  <c r="AO26"/>
  <c r="AO25"/>
  <c r="AO24"/>
  <c r="AO22"/>
  <c r="AO21"/>
  <c r="AO20"/>
  <c r="AO19"/>
  <c r="AO18"/>
  <c r="AO17"/>
  <c r="AO15"/>
  <c r="AO14"/>
  <c r="AO13"/>
  <c r="AO12"/>
  <c r="AO11"/>
  <c r="AO10"/>
  <c r="AO9"/>
  <c r="AO8"/>
  <c r="AO7"/>
  <c r="AO6"/>
  <c r="AO5"/>
  <c r="AK60"/>
  <c r="AK59"/>
  <c r="AK58"/>
  <c r="AK57"/>
  <c r="AK56"/>
  <c r="AK55"/>
  <c r="AK53"/>
  <c r="AK52"/>
  <c r="AK51"/>
  <c r="AK50"/>
  <c r="AK49"/>
  <c r="AK43"/>
  <c r="AK42"/>
  <c r="AK39"/>
  <c r="AK38"/>
  <c r="AK37"/>
  <c r="AK36"/>
  <c r="AK35"/>
  <c r="AK34"/>
  <c r="AK32"/>
  <c r="AK31"/>
  <c r="AK30"/>
  <c r="AK28"/>
  <c r="AK27"/>
  <c r="AK26"/>
  <c r="AK25"/>
  <c r="AK24"/>
  <c r="AK22"/>
  <c r="AK21"/>
  <c r="AK20"/>
  <c r="AK19"/>
  <c r="AK18"/>
  <c r="AK17"/>
  <c r="AK15"/>
  <c r="AK14"/>
  <c r="AK13"/>
  <c r="AK12"/>
  <c r="AK11"/>
  <c r="AK10"/>
  <c r="AK9"/>
  <c r="AK8"/>
  <c r="AK7"/>
  <c r="AK6"/>
  <c r="AK5"/>
  <c r="AG60"/>
  <c r="AG59"/>
  <c r="AG58"/>
  <c r="AG57"/>
  <c r="AG56"/>
  <c r="AG55"/>
  <c r="AG53"/>
  <c r="AG52"/>
  <c r="AG51"/>
  <c r="AG50"/>
  <c r="AG49"/>
  <c r="AG43"/>
  <c r="AG42"/>
  <c r="AG39"/>
  <c r="AG38"/>
  <c r="AG37"/>
  <c r="AG36"/>
  <c r="AG35"/>
  <c r="AG34"/>
  <c r="AG32"/>
  <c r="AG31"/>
  <c r="AG30"/>
  <c r="AG28"/>
  <c r="AG27"/>
  <c r="AG26"/>
  <c r="AG25"/>
  <c r="AG24"/>
  <c r="AG22"/>
  <c r="AG21"/>
  <c r="AG20"/>
  <c r="AG19"/>
  <c r="AG18"/>
  <c r="AG17"/>
  <c r="AG15"/>
  <c r="AG14"/>
  <c r="AG13"/>
  <c r="AG12"/>
  <c r="AG11"/>
  <c r="AG10"/>
  <c r="AG9"/>
  <c r="AG8"/>
  <c r="AG7"/>
  <c r="AG6"/>
  <c r="AG5"/>
  <c r="AC60"/>
  <c r="AC59"/>
  <c r="AC58"/>
  <c r="AC57"/>
  <c r="AC56"/>
  <c r="AC55"/>
  <c r="AC54" s="1"/>
  <c r="AC53"/>
  <c r="AC52"/>
  <c r="AC51"/>
  <c r="AC50"/>
  <c r="AC49"/>
  <c r="AC48" s="1"/>
  <c r="AC62" s="1"/>
  <c r="AC44" s="1"/>
  <c r="AC41" s="1"/>
  <c r="AC43"/>
  <c r="AC42"/>
  <c r="AC39"/>
  <c r="AC38"/>
  <c r="AC37"/>
  <c r="AC36"/>
  <c r="AC35"/>
  <c r="AC34"/>
  <c r="AC32"/>
  <c r="AC31"/>
  <c r="AC30"/>
  <c r="AC28"/>
  <c r="AC27"/>
  <c r="AC26"/>
  <c r="AC25"/>
  <c r="AC24"/>
  <c r="AC22"/>
  <c r="AC21"/>
  <c r="AC16" s="1"/>
  <c r="AC40" s="1"/>
  <c r="AC20"/>
  <c r="AC19"/>
  <c r="AC18"/>
  <c r="AC17"/>
  <c r="AC15"/>
  <c r="AC14"/>
  <c r="AC13"/>
  <c r="AC12"/>
  <c r="AC11"/>
  <c r="AC10"/>
  <c r="AC9"/>
  <c r="AC8"/>
  <c r="AC7"/>
  <c r="AC6"/>
  <c r="AC5"/>
  <c r="Y60"/>
  <c r="Y59"/>
  <c r="Y58"/>
  <c r="Y57"/>
  <c r="Y56"/>
  <c r="Y55"/>
  <c r="Y53"/>
  <c r="Y52"/>
  <c r="Y51"/>
  <c r="Y50"/>
  <c r="Y49"/>
  <c r="Y43"/>
  <c r="Y42"/>
  <c r="Y39"/>
  <c r="Y38"/>
  <c r="Y37"/>
  <c r="Y36"/>
  <c r="Y35"/>
  <c r="Y34"/>
  <c r="Y32"/>
  <c r="Y31"/>
  <c r="Y30"/>
  <c r="Y28"/>
  <c r="Y27"/>
  <c r="Y26"/>
  <c r="Y25"/>
  <c r="Y24"/>
  <c r="Y22"/>
  <c r="Y21"/>
  <c r="Y20"/>
  <c r="Y19"/>
  <c r="Y18"/>
  <c r="Y17"/>
  <c r="Y15"/>
  <c r="Y14"/>
  <c r="Y13"/>
  <c r="Y12"/>
  <c r="Y11"/>
  <c r="Y10"/>
  <c r="Y9"/>
  <c r="Y8"/>
  <c r="Y7"/>
  <c r="Y6"/>
  <c r="Y5"/>
  <c r="U60"/>
  <c r="U59"/>
  <c r="U58"/>
  <c r="U57"/>
  <c r="U56"/>
  <c r="U55"/>
  <c r="U54" s="1"/>
  <c r="U53"/>
  <c r="U52"/>
  <c r="U51"/>
  <c r="U50"/>
  <c r="U49"/>
  <c r="U48" s="1"/>
  <c r="U62" s="1"/>
  <c r="U44" s="1"/>
  <c r="U41" s="1"/>
  <c r="U43"/>
  <c r="U42"/>
  <c r="U39"/>
  <c r="U38"/>
  <c r="U37"/>
  <c r="U36"/>
  <c r="U35"/>
  <c r="U34"/>
  <c r="U32"/>
  <c r="U31"/>
  <c r="U30"/>
  <c r="U28"/>
  <c r="U27"/>
  <c r="U26"/>
  <c r="U25"/>
  <c r="U24"/>
  <c r="U22"/>
  <c r="U21"/>
  <c r="U16" s="1"/>
  <c r="U40" s="1"/>
  <c r="U20"/>
  <c r="U19"/>
  <c r="U18"/>
  <c r="U17"/>
  <c r="U15"/>
  <c r="U14"/>
  <c r="U13"/>
  <c r="U12"/>
  <c r="U11"/>
  <c r="U10"/>
  <c r="U9"/>
  <c r="U8"/>
  <c r="U7"/>
  <c r="U6"/>
  <c r="U5"/>
  <c r="Q60"/>
  <c r="Q59"/>
  <c r="Q58"/>
  <c r="Q57"/>
  <c r="Q56"/>
  <c r="Q55"/>
  <c r="Q53"/>
  <c r="Q52"/>
  <c r="Q51"/>
  <c r="Q50"/>
  <c r="Q49"/>
  <c r="Q43"/>
  <c r="Q42"/>
  <c r="Q39"/>
  <c r="Q38"/>
  <c r="Q37"/>
  <c r="Q36"/>
  <c r="Q35"/>
  <c r="Q34"/>
  <c r="Q32"/>
  <c r="Q31"/>
  <c r="Q30"/>
  <c r="Q28"/>
  <c r="Q27"/>
  <c r="Q26"/>
  <c r="Q25"/>
  <c r="Q24"/>
  <c r="Q22"/>
  <c r="Q21"/>
  <c r="Q20"/>
  <c r="Q19"/>
  <c r="Q18"/>
  <c r="Q17"/>
  <c r="Q15"/>
  <c r="Q14"/>
  <c r="Q13"/>
  <c r="Q12"/>
  <c r="Q11"/>
  <c r="Q10"/>
  <c r="Q9"/>
  <c r="Q8"/>
  <c r="Q7"/>
  <c r="Q6"/>
  <c r="Q5"/>
  <c r="M60"/>
  <c r="M59"/>
  <c r="M58"/>
  <c r="M57"/>
  <c r="M56"/>
  <c r="M55"/>
  <c r="M53"/>
  <c r="M52"/>
  <c r="M51"/>
  <c r="M50"/>
  <c r="M49"/>
  <c r="M48" s="1"/>
  <c r="M62" s="1"/>
  <c r="M44" s="1"/>
  <c r="M41" s="1"/>
  <c r="M43"/>
  <c r="M42"/>
  <c r="M39"/>
  <c r="M38"/>
  <c r="M37"/>
  <c r="M36"/>
  <c r="M35"/>
  <c r="M34"/>
  <c r="M32"/>
  <c r="M31"/>
  <c r="M30"/>
  <c r="M28"/>
  <c r="M27"/>
  <c r="M26"/>
  <c r="M25"/>
  <c r="M24"/>
  <c r="M22"/>
  <c r="M21"/>
  <c r="M20"/>
  <c r="M19"/>
  <c r="M18"/>
  <c r="M17"/>
  <c r="M15"/>
  <c r="M14"/>
  <c r="M13"/>
  <c r="M12"/>
  <c r="M11"/>
  <c r="M10"/>
  <c r="M9"/>
  <c r="M8"/>
  <c r="M7"/>
  <c r="M6"/>
  <c r="M5"/>
  <c r="I60"/>
  <c r="I59"/>
  <c r="I58"/>
  <c r="I57"/>
  <c r="I56"/>
  <c r="I55"/>
  <c r="I53"/>
  <c r="I52"/>
  <c r="I51"/>
  <c r="I50"/>
  <c r="I49"/>
  <c r="I43"/>
  <c r="I42"/>
  <c r="I39"/>
  <c r="I38"/>
  <c r="I37"/>
  <c r="I36"/>
  <c r="I35"/>
  <c r="I34"/>
  <c r="I32"/>
  <c r="I31"/>
  <c r="I30"/>
  <c r="I28"/>
  <c r="I27"/>
  <c r="I26"/>
  <c r="I25"/>
  <c r="I24"/>
  <c r="I22"/>
  <c r="I21"/>
  <c r="I20"/>
  <c r="I19"/>
  <c r="I18"/>
  <c r="I17"/>
  <c r="I15"/>
  <c r="I14"/>
  <c r="I13"/>
  <c r="I12"/>
  <c r="I11"/>
  <c r="I10"/>
  <c r="I9"/>
  <c r="I8"/>
  <c r="I7"/>
  <c r="I6"/>
  <c r="I5"/>
  <c r="E6"/>
  <c r="E60"/>
  <c r="E59"/>
  <c r="E58"/>
  <c r="E57"/>
  <c r="E56"/>
  <c r="E55"/>
  <c r="E53"/>
  <c r="E52"/>
  <c r="E51"/>
  <c r="E50"/>
  <c r="E49"/>
  <c r="E43"/>
  <c r="E42"/>
  <c r="E39"/>
  <c r="E38"/>
  <c r="E37"/>
  <c r="E36"/>
  <c r="E35"/>
  <c r="E34"/>
  <c r="E32"/>
  <c r="E31"/>
  <c r="E30"/>
  <c r="E28"/>
  <c r="E27"/>
  <c r="E26"/>
  <c r="E25"/>
  <c r="E24"/>
  <c r="E22"/>
  <c r="E21"/>
  <c r="E20"/>
  <c r="E19"/>
  <c r="E18"/>
  <c r="E17"/>
  <c r="E15"/>
  <c r="E14"/>
  <c r="E13"/>
  <c r="E12"/>
  <c r="E11"/>
  <c r="E10"/>
  <c r="E9"/>
  <c r="E8"/>
  <c r="E7"/>
  <c r="E5"/>
  <c r="R85" i="3" l="1"/>
  <c r="R61"/>
  <c r="E137"/>
  <c r="BA48" i="22"/>
  <c r="BA62" s="1"/>
  <c r="BA44" s="1"/>
  <c r="BA41" s="1"/>
  <c r="AS4"/>
  <c r="AS40" s="1"/>
  <c r="AS44" s="1"/>
  <c r="AS41" s="1"/>
  <c r="AW44"/>
  <c r="AW41" s="1"/>
  <c r="E4"/>
  <c r="E40" s="1"/>
  <c r="E48"/>
  <c r="E62" s="1"/>
  <c r="BJ53"/>
  <c r="K103" i="5" s="1"/>
  <c r="BQ21" i="22"/>
  <c r="K17" i="6" s="1"/>
  <c r="BJ5" i="22"/>
  <c r="K35" i="5" s="1"/>
  <c r="BJ49" i="22"/>
  <c r="K99" i="5" s="1"/>
  <c r="BJ58" i="22"/>
  <c r="K112" i="5" s="1"/>
  <c r="BJ10" i="22"/>
  <c r="K40" i="5" s="1"/>
  <c r="BJ14" i="22"/>
  <c r="K44" i="5" s="1"/>
  <c r="BJ19" i="22"/>
  <c r="K15" i="5" s="1"/>
  <c r="BJ28" i="22"/>
  <c r="BJ34"/>
  <c r="K53" i="5" s="1"/>
  <c r="BJ38" i="22"/>
  <c r="K57" i="5" s="1"/>
  <c r="BJ6" i="22"/>
  <c r="K36" i="5" s="1"/>
  <c r="BR23" i="22"/>
  <c r="BI54"/>
  <c r="BP54"/>
  <c r="BJ9"/>
  <c r="K39" i="5" s="1"/>
  <c r="BJ13" i="22"/>
  <c r="K43" i="5" s="1"/>
  <c r="BJ18" i="22"/>
  <c r="K14" i="5" s="1"/>
  <c r="BJ22" i="22"/>
  <c r="K18" i="5" s="1"/>
  <c r="BJ27" i="22"/>
  <c r="BJ32"/>
  <c r="BJ37"/>
  <c r="K56" i="5" s="1"/>
  <c r="BJ43" i="22"/>
  <c r="BJ52"/>
  <c r="K102" i="5" s="1"/>
  <c r="BJ57" i="22"/>
  <c r="K111" i="5" s="1"/>
  <c r="BJ61" i="22"/>
  <c r="BK54"/>
  <c r="BO48"/>
  <c r="BN48"/>
  <c r="BP4"/>
  <c r="BO16"/>
  <c r="BK23"/>
  <c r="BJ7"/>
  <c r="K37" i="5" s="1"/>
  <c r="BJ11" i="22"/>
  <c r="K41" i="5" s="1"/>
  <c r="BJ15" i="22"/>
  <c r="K45" i="5" s="1"/>
  <c r="BJ20" i="22"/>
  <c r="K16" i="5" s="1"/>
  <c r="BJ25" i="22"/>
  <c r="BJ30"/>
  <c r="BJ35"/>
  <c r="K54" i="5" s="1"/>
  <c r="BJ39" i="22"/>
  <c r="BJ50"/>
  <c r="K100" i="5" s="1"/>
  <c r="BJ55" i="22"/>
  <c r="K109" i="5" s="1"/>
  <c r="BJ59" i="22"/>
  <c r="K113" i="5" s="1"/>
  <c r="BS48" i="22"/>
  <c r="M98" i="6" s="1"/>
  <c r="BL48" i="22"/>
  <c r="BS54"/>
  <c r="BO54"/>
  <c r="BN54"/>
  <c r="BO4"/>
  <c r="BS16"/>
  <c r="BL16"/>
  <c r="BP23"/>
  <c r="BI23"/>
  <c r="Y105" i="3"/>
  <c r="BJ23" i="22"/>
  <c r="BJ24"/>
  <c r="BI4"/>
  <c r="BJ8"/>
  <c r="K38" i="5" s="1"/>
  <c r="BJ12" i="22"/>
  <c r="K42" i="5" s="1"/>
  <c r="BJ17" i="22"/>
  <c r="K13" i="5" s="1"/>
  <c r="BJ21" i="22"/>
  <c r="K17" i="5" s="1"/>
  <c r="BJ26" i="22"/>
  <c r="BJ31"/>
  <c r="BJ36"/>
  <c r="K55" i="5" s="1"/>
  <c r="BJ42" i="22"/>
  <c r="BJ51"/>
  <c r="K101" i="5" s="1"/>
  <c r="BJ56" i="22"/>
  <c r="K110" i="5" s="1"/>
  <c r="BJ60" i="22"/>
  <c r="BQ28"/>
  <c r="K24" i="6" s="1"/>
  <c r="BR62" i="22"/>
  <c r="BR48"/>
  <c r="L98" i="6" s="1"/>
  <c r="BK48" i="22"/>
  <c r="BR54"/>
  <c r="BL54"/>
  <c r="BS4"/>
  <c r="BL4"/>
  <c r="BR16"/>
  <c r="BK16"/>
  <c r="BO23"/>
  <c r="BP48"/>
  <c r="J98" i="6" s="1"/>
  <c r="BI48" i="22"/>
  <c r="BR4"/>
  <c r="BK4"/>
  <c r="BP16"/>
  <c r="BI16"/>
  <c r="BS23"/>
  <c r="BL23"/>
  <c r="Y84" i="3"/>
  <c r="Y130"/>
  <c r="Y61"/>
  <c r="I137" l="1"/>
  <c r="E44" i="22"/>
  <c r="E41" s="1"/>
  <c r="BF45"/>
  <c r="AJ45"/>
  <c r="BI62"/>
  <c r="BD45"/>
  <c r="U45"/>
  <c r="AK45"/>
  <c r="Y131" i="3"/>
  <c r="Y45" i="22"/>
  <c r="BJ54"/>
  <c r="BS62"/>
  <c r="BJ33"/>
  <c r="BK62"/>
  <c r="BJ16"/>
  <c r="BJ48"/>
  <c r="BL62"/>
  <c r="BJ4"/>
  <c r="BJ29"/>
  <c r="BP62"/>
  <c r="BI40"/>
  <c r="BP40"/>
  <c r="BO62"/>
  <c r="BN62"/>
  <c r="Y85" i="3"/>
  <c r="AG45" i="22"/>
  <c r="AW45"/>
  <c r="M45"/>
  <c r="BA45"/>
  <c r="BI44" l="1"/>
  <c r="AS45"/>
  <c r="AO45"/>
  <c r="AC45"/>
  <c r="Q45"/>
  <c r="BJ62"/>
  <c r="BJ40"/>
  <c r="H45"/>
  <c r="BP44"/>
  <c r="BI41"/>
  <c r="BI45"/>
  <c r="I45" l="1"/>
  <c r="E45"/>
  <c r="BJ44"/>
  <c r="BP45"/>
  <c r="BP41"/>
  <c r="BQ61"/>
  <c r="BE60"/>
  <c r="BQ60" s="1"/>
  <c r="BE59"/>
  <c r="BQ59" s="1"/>
  <c r="K113" i="6" s="1"/>
  <c r="BE58" i="22"/>
  <c r="BQ58" s="1"/>
  <c r="K112" i="6" s="1"/>
  <c r="BE57" i="22"/>
  <c r="BQ57" s="1"/>
  <c r="K111" i="6" s="1"/>
  <c r="BE56" i="22"/>
  <c r="BQ56" s="1"/>
  <c r="K110" i="6" s="1"/>
  <c r="BE55" i="22"/>
  <c r="BQ55" s="1"/>
  <c r="K109" i="6" s="1"/>
  <c r="BE53" i="22"/>
  <c r="BQ53" s="1"/>
  <c r="K103" i="6" s="1"/>
  <c r="BE52" i="22"/>
  <c r="BQ52" s="1"/>
  <c r="K102" i="6" s="1"/>
  <c r="BE51" i="22"/>
  <c r="BQ51" s="1"/>
  <c r="K101" i="6" s="1"/>
  <c r="BE50" i="22"/>
  <c r="BQ50" s="1"/>
  <c r="K100" i="6" s="1"/>
  <c r="BE49" i="22"/>
  <c r="BQ49" s="1"/>
  <c r="K99" i="6" s="1"/>
  <c r="BE43" i="22"/>
  <c r="BQ43" s="1"/>
  <c r="BE42"/>
  <c r="BQ42" s="1"/>
  <c r="BE39"/>
  <c r="BQ39" s="1"/>
  <c r="BE38"/>
  <c r="BQ38" s="1"/>
  <c r="BE37"/>
  <c r="BQ37" s="1"/>
  <c r="BE36"/>
  <c r="BQ36" s="1"/>
  <c r="BE35"/>
  <c r="BQ35" s="1"/>
  <c r="BE34"/>
  <c r="BQ34" s="1"/>
  <c r="BE32"/>
  <c r="BQ32" s="1"/>
  <c r="BE31"/>
  <c r="BQ31" s="1"/>
  <c r="BE30"/>
  <c r="BQ30" s="1"/>
  <c r="BE27"/>
  <c r="BQ27" s="1"/>
  <c r="K23" i="6" s="1"/>
  <c r="BE26" i="22"/>
  <c r="BQ26" s="1"/>
  <c r="K22" i="6" s="1"/>
  <c r="BE25" i="22"/>
  <c r="BQ25" s="1"/>
  <c r="K21" i="6" s="1"/>
  <c r="BE24" i="22"/>
  <c r="BE22"/>
  <c r="BQ22" s="1"/>
  <c r="K18" i="6" s="1"/>
  <c r="BE20" i="22"/>
  <c r="BQ20" s="1"/>
  <c r="K16" i="6" s="1"/>
  <c r="BE19" i="22"/>
  <c r="BQ19" s="1"/>
  <c r="K15" i="6" s="1"/>
  <c r="BE18" i="22"/>
  <c r="BQ18" s="1"/>
  <c r="K14" i="6" s="1"/>
  <c r="BE17" i="22"/>
  <c r="BQ17" s="1"/>
  <c r="K13" i="6" s="1"/>
  <c r="BE15" i="22"/>
  <c r="BQ15" s="1"/>
  <c r="K45" i="6" s="1"/>
  <c r="BE14" i="22"/>
  <c r="BQ14" s="1"/>
  <c r="K44" i="6" s="1"/>
  <c r="BE13" i="22"/>
  <c r="BQ13" s="1"/>
  <c r="K43" i="6" s="1"/>
  <c r="BE12" i="22"/>
  <c r="BQ12" s="1"/>
  <c r="K42" i="6" s="1"/>
  <c r="BE11" i="22"/>
  <c r="BQ11" s="1"/>
  <c r="K41" i="6" s="1"/>
  <c r="BE10" i="22"/>
  <c r="BQ10" s="1"/>
  <c r="K40" i="6" s="1"/>
  <c r="BE9" i="22"/>
  <c r="BQ9" s="1"/>
  <c r="K39" i="6" s="1"/>
  <c r="BE8" i="22"/>
  <c r="BQ8" s="1"/>
  <c r="K38" i="6" s="1"/>
  <c r="BE7" i="22"/>
  <c r="BQ7" s="1"/>
  <c r="K37" i="6" s="1"/>
  <c r="BE6" i="22"/>
  <c r="BQ6" s="1"/>
  <c r="K36" i="6" s="1"/>
  <c r="BE5" i="22"/>
  <c r="D49" i="8"/>
  <c r="D24"/>
  <c r="E99" i="4"/>
  <c r="F99"/>
  <c r="G99"/>
  <c r="E100"/>
  <c r="I7" i="8" s="1"/>
  <c r="F100" i="4"/>
  <c r="G100"/>
  <c r="E101"/>
  <c r="I8" i="8" s="1"/>
  <c r="F101" i="4"/>
  <c r="G101"/>
  <c r="E102"/>
  <c r="I9" i="8" s="1"/>
  <c r="F102" i="4"/>
  <c r="G102"/>
  <c r="E103"/>
  <c r="I10" i="8" s="1"/>
  <c r="F103" i="4"/>
  <c r="G103"/>
  <c r="E105"/>
  <c r="I11" i="8" s="1"/>
  <c r="F105" i="4"/>
  <c r="G105"/>
  <c r="E106"/>
  <c r="I12" i="8" s="1"/>
  <c r="F106" i="4"/>
  <c r="G106"/>
  <c r="E107"/>
  <c r="I42" i="8" s="1"/>
  <c r="F107" i="4"/>
  <c r="G107"/>
  <c r="E109"/>
  <c r="I37" i="8" s="1"/>
  <c r="F109" i="4"/>
  <c r="G109"/>
  <c r="E110"/>
  <c r="I38" i="8" s="1"/>
  <c r="F110" i="4"/>
  <c r="G110"/>
  <c r="E111"/>
  <c r="F111"/>
  <c r="G111"/>
  <c r="E112"/>
  <c r="I40" i="8" s="1"/>
  <c r="F112" i="4"/>
  <c r="G112"/>
  <c r="E113"/>
  <c r="I41" i="8" s="1"/>
  <c r="F113" i="4"/>
  <c r="G113"/>
  <c r="E116"/>
  <c r="I52" i="8" s="1"/>
  <c r="I61" s="1"/>
  <c r="F116" i="4"/>
  <c r="G116"/>
  <c r="E117"/>
  <c r="F117"/>
  <c r="G117"/>
  <c r="E118"/>
  <c r="F118"/>
  <c r="G118"/>
  <c r="E120"/>
  <c r="F120"/>
  <c r="G120"/>
  <c r="E121"/>
  <c r="F121"/>
  <c r="G121"/>
  <c r="E122"/>
  <c r="F122"/>
  <c r="G122"/>
  <c r="E123"/>
  <c r="F123"/>
  <c r="G123"/>
  <c r="E125"/>
  <c r="F125"/>
  <c r="G125"/>
  <c r="E126"/>
  <c r="I26" i="8" s="1"/>
  <c r="F126" i="4"/>
  <c r="J26" i="8" s="1"/>
  <c r="G126" i="4"/>
  <c r="E127"/>
  <c r="I25" i="8" s="1"/>
  <c r="F127" i="4"/>
  <c r="J25" i="8" s="1"/>
  <c r="G127" i="4"/>
  <c r="K25" i="8" s="1"/>
  <c r="E128" i="4"/>
  <c r="F128"/>
  <c r="G128"/>
  <c r="E129"/>
  <c r="F129"/>
  <c r="G129"/>
  <c r="E131"/>
  <c r="F131"/>
  <c r="G131"/>
  <c r="E132"/>
  <c r="F132"/>
  <c r="G132"/>
  <c r="E133"/>
  <c r="F133"/>
  <c r="G133"/>
  <c r="E134"/>
  <c r="F134"/>
  <c r="G134"/>
  <c r="E135"/>
  <c r="F135"/>
  <c r="G135"/>
  <c r="E6"/>
  <c r="F6"/>
  <c r="G6"/>
  <c r="E7"/>
  <c r="F7"/>
  <c r="G7"/>
  <c r="E8"/>
  <c r="F8"/>
  <c r="G8"/>
  <c r="E9"/>
  <c r="F9"/>
  <c r="G9"/>
  <c r="E10"/>
  <c r="F10"/>
  <c r="G10"/>
  <c r="E11"/>
  <c r="F11"/>
  <c r="G11"/>
  <c r="E13"/>
  <c r="F13"/>
  <c r="G13"/>
  <c r="E14"/>
  <c r="F14"/>
  <c r="G14"/>
  <c r="E15"/>
  <c r="F15"/>
  <c r="G15"/>
  <c r="E16"/>
  <c r="F16"/>
  <c r="G16"/>
  <c r="E17"/>
  <c r="F17"/>
  <c r="G17"/>
  <c r="E20"/>
  <c r="F20"/>
  <c r="G20"/>
  <c r="E21"/>
  <c r="F21"/>
  <c r="G21"/>
  <c r="E22"/>
  <c r="F22"/>
  <c r="G22"/>
  <c r="E23"/>
  <c r="F23"/>
  <c r="G23"/>
  <c r="E24"/>
  <c r="F24"/>
  <c r="G24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7"/>
  <c r="F47"/>
  <c r="G47"/>
  <c r="E48"/>
  <c r="F48"/>
  <c r="G48"/>
  <c r="E49"/>
  <c r="F49"/>
  <c r="G49"/>
  <c r="E50"/>
  <c r="F50"/>
  <c r="G50"/>
  <c r="E51"/>
  <c r="F51"/>
  <c r="G51"/>
  <c r="E53"/>
  <c r="F53"/>
  <c r="G53"/>
  <c r="E56"/>
  <c r="F56"/>
  <c r="G56"/>
  <c r="E57"/>
  <c r="F57"/>
  <c r="G57"/>
  <c r="E60"/>
  <c r="F60"/>
  <c r="G60"/>
  <c r="E63"/>
  <c r="F63"/>
  <c r="G63"/>
  <c r="E64"/>
  <c r="F64"/>
  <c r="G64"/>
  <c r="E68"/>
  <c r="F68"/>
  <c r="G68"/>
  <c r="E69"/>
  <c r="F69"/>
  <c r="G69"/>
  <c r="E70"/>
  <c r="F70"/>
  <c r="G70"/>
  <c r="G67" s="1"/>
  <c r="E72"/>
  <c r="F72"/>
  <c r="G72"/>
  <c r="E73"/>
  <c r="F73"/>
  <c r="G73"/>
  <c r="E74"/>
  <c r="F74"/>
  <c r="G74"/>
  <c r="E75"/>
  <c r="F75"/>
  <c r="G75"/>
  <c r="E77"/>
  <c r="F77"/>
  <c r="G77"/>
  <c r="E78"/>
  <c r="F78"/>
  <c r="G78"/>
  <c r="E80"/>
  <c r="F80"/>
  <c r="G80"/>
  <c r="G79" s="1"/>
  <c r="E85"/>
  <c r="F85"/>
  <c r="G85"/>
  <c r="E86"/>
  <c r="F86"/>
  <c r="G86"/>
  <c r="E87"/>
  <c r="F87"/>
  <c r="G87"/>
  <c r="E88"/>
  <c r="F88"/>
  <c r="G88"/>
  <c r="I27" i="8" l="1"/>
  <c r="G59" i="4"/>
  <c r="J27" i="8"/>
  <c r="BQ29" i="22"/>
  <c r="J11" i="8"/>
  <c r="J12"/>
  <c r="J8"/>
  <c r="BJ41" i="22"/>
  <c r="BJ45"/>
  <c r="J7" i="8"/>
  <c r="BQ4" i="22"/>
  <c r="BQ5"/>
  <c r="K35" i="6" s="1"/>
  <c r="BQ23" i="22"/>
  <c r="BQ24"/>
  <c r="K20" i="6" s="1"/>
  <c r="J9" i="8"/>
  <c r="J10"/>
  <c r="J6"/>
  <c r="G52" i="4"/>
  <c r="E79"/>
  <c r="D23" i="8" s="1"/>
  <c r="D19" s="1"/>
  <c r="D27" s="1"/>
  <c r="E76" i="4"/>
  <c r="E52"/>
  <c r="D10" i="8" s="1"/>
  <c r="E46" i="4"/>
  <c r="D39" i="8" s="1"/>
  <c r="E67" i="4"/>
  <c r="E108"/>
  <c r="E119"/>
  <c r="G115"/>
  <c r="G104"/>
  <c r="E59"/>
  <c r="D40" i="8" s="1"/>
  <c r="G46" i="4"/>
  <c r="G108"/>
  <c r="G84"/>
  <c r="G71"/>
  <c r="E71"/>
  <c r="G5"/>
  <c r="E84"/>
  <c r="E34"/>
  <c r="D9" i="8" s="1"/>
  <c r="E26" i="4"/>
  <c r="D8" i="8" s="1"/>
  <c r="G19" i="4"/>
  <c r="E130"/>
  <c r="E98"/>
  <c r="I6" i="8"/>
  <c r="I18" s="1"/>
  <c r="I28" s="1"/>
  <c r="BQ33" i="22"/>
  <c r="G34" i="4"/>
  <c r="G26"/>
  <c r="G98"/>
  <c r="I39" i="8"/>
  <c r="I48" s="1"/>
  <c r="G76" i="4"/>
  <c r="G12"/>
  <c r="E104"/>
  <c r="AY45" i="22"/>
  <c r="E19" i="4"/>
  <c r="D37" i="8" s="1"/>
  <c r="E12" i="4"/>
  <c r="D7" i="8" s="1"/>
  <c r="E5" i="4"/>
  <c r="D6" i="8" s="1"/>
  <c r="G130" i="4"/>
  <c r="E124"/>
  <c r="G124"/>
  <c r="G119"/>
  <c r="E115"/>
  <c r="D56" i="8"/>
  <c r="D55" s="1"/>
  <c r="D61" s="1"/>
  <c r="BC45" i="22"/>
  <c r="BQ54"/>
  <c r="F115" i="4"/>
  <c r="F79"/>
  <c r="F71"/>
  <c r="F67"/>
  <c r="F12"/>
  <c r="F119"/>
  <c r="F104"/>
  <c r="F108"/>
  <c r="F76"/>
  <c r="F26"/>
  <c r="F34"/>
  <c r="F130"/>
  <c r="F84"/>
  <c r="F59"/>
  <c r="F52"/>
  <c r="F46"/>
  <c r="F5"/>
  <c r="F19"/>
  <c r="F124"/>
  <c r="F98"/>
  <c r="W15" i="29"/>
  <c r="Q25" i="34"/>
  <c r="Q24"/>
  <c r="Q22"/>
  <c r="P21"/>
  <c r="P26" s="1"/>
  <c r="O21"/>
  <c r="O26" s="1"/>
  <c r="N26"/>
  <c r="Q20"/>
  <c r="Q19"/>
  <c r="H4" i="20"/>
  <c r="J18" i="8" l="1"/>
  <c r="J28" s="1"/>
  <c r="E114" i="4"/>
  <c r="E91"/>
  <c r="BQ62" i="22"/>
  <c r="BQ48"/>
  <c r="K98" i="6" s="1"/>
  <c r="BQ16" i="22"/>
  <c r="E138" i="4"/>
  <c r="E144" s="1"/>
  <c r="G138"/>
  <c r="G66"/>
  <c r="D48" i="8"/>
  <c r="D63" s="1"/>
  <c r="G114" i="4"/>
  <c r="G91"/>
  <c r="I62" i="8"/>
  <c r="D64" s="1"/>
  <c r="E66" i="4"/>
  <c r="E143" s="1"/>
  <c r="I63" i="8"/>
  <c r="D18"/>
  <c r="F114" i="4"/>
  <c r="F66"/>
  <c r="F91"/>
  <c r="F138"/>
  <c r="E139"/>
  <c r="Q21" i="34"/>
  <c r="Q26" s="1"/>
  <c r="H37" i="20"/>
  <c r="H38"/>
  <c r="H40"/>
  <c r="D62" i="8" l="1"/>
  <c r="BQ40" i="22"/>
  <c r="G139" i="4"/>
  <c r="G92"/>
  <c r="E92"/>
  <c r="G143"/>
  <c r="I65" i="8"/>
  <c r="G144" i="4"/>
  <c r="I64" i="8"/>
  <c r="I30"/>
  <c r="D30"/>
  <c r="I29"/>
  <c r="D28"/>
  <c r="D65" s="1"/>
  <c r="D29"/>
  <c r="F92" i="4"/>
  <c r="F143"/>
  <c r="F139"/>
  <c r="F144"/>
  <c r="BE45" i="22" l="1"/>
  <c r="BQ44"/>
  <c r="BQ41" l="1"/>
  <c r="BQ45"/>
  <c r="W5" i="3" l="1"/>
  <c r="W6"/>
  <c r="W7"/>
  <c r="W8"/>
  <c r="W9"/>
  <c r="W10"/>
  <c r="W12"/>
  <c r="W13"/>
  <c r="W14"/>
  <c r="W15"/>
  <c r="W16"/>
  <c r="W18"/>
  <c r="W19"/>
  <c r="W20"/>
  <c r="W21"/>
  <c r="W22"/>
  <c r="W24"/>
  <c r="W25"/>
  <c r="W26"/>
  <c r="W27"/>
  <c r="W28"/>
  <c r="W29"/>
  <c r="W30"/>
  <c r="W32"/>
  <c r="W33"/>
  <c r="W34"/>
  <c r="W35"/>
  <c r="W36"/>
  <c r="W37"/>
  <c r="W38"/>
  <c r="W39"/>
  <c r="W40"/>
  <c r="W41"/>
  <c r="W42"/>
  <c r="W44"/>
  <c r="W45"/>
  <c r="W46"/>
  <c r="W47"/>
  <c r="W48"/>
  <c r="W50"/>
  <c r="W51"/>
  <c r="W52"/>
  <c r="W53"/>
  <c r="W54"/>
  <c r="W56"/>
  <c r="W57"/>
  <c r="W58"/>
  <c r="W59"/>
  <c r="W60"/>
  <c r="W63"/>
  <c r="W64"/>
  <c r="W65"/>
  <c r="W67"/>
  <c r="W68"/>
  <c r="W69"/>
  <c r="W70"/>
  <c r="W72"/>
  <c r="W73"/>
  <c r="W75"/>
  <c r="W76"/>
  <c r="W77"/>
  <c r="W79"/>
  <c r="W80"/>
  <c r="W81"/>
  <c r="W82"/>
  <c r="W83"/>
  <c r="W86"/>
  <c r="W87"/>
  <c r="W88"/>
  <c r="W90"/>
  <c r="W91"/>
  <c r="W92"/>
  <c r="W93"/>
  <c r="W94"/>
  <c r="W96"/>
  <c r="W97"/>
  <c r="W98"/>
  <c r="W100"/>
  <c r="W101"/>
  <c r="W102"/>
  <c r="W103"/>
  <c r="W104"/>
  <c r="W107"/>
  <c r="W108"/>
  <c r="W109"/>
  <c r="W111"/>
  <c r="W112"/>
  <c r="W113"/>
  <c r="W114"/>
  <c r="W115"/>
  <c r="W116"/>
  <c r="W118"/>
  <c r="W119"/>
  <c r="W120"/>
  <c r="W121"/>
  <c r="W122"/>
  <c r="W123"/>
  <c r="W125"/>
  <c r="W126"/>
  <c r="W127"/>
  <c r="W128"/>
  <c r="W129"/>
  <c r="W132"/>
  <c r="X132"/>
  <c r="Y132"/>
  <c r="Z132"/>
  <c r="AA132"/>
  <c r="W133"/>
  <c r="X133"/>
  <c r="Y133"/>
  <c r="Z133"/>
  <c r="AA133"/>
  <c r="W134"/>
  <c r="X134"/>
  <c r="Y134"/>
  <c r="Z134"/>
  <c r="AA134"/>
  <c r="I99" i="5" l="1"/>
  <c r="I100"/>
  <c r="I101"/>
  <c r="I102"/>
  <c r="I103"/>
  <c r="H112" l="1"/>
  <c r="H110"/>
  <c r="H107"/>
  <c r="H106"/>
  <c r="H105"/>
  <c r="H88"/>
  <c r="H65"/>
  <c r="H58"/>
  <c r="H25"/>
  <c r="H18"/>
  <c r="H32" l="1"/>
  <c r="H30"/>
  <c r="H28"/>
  <c r="H33"/>
  <c r="H31"/>
  <c r="H29"/>
  <c r="H27"/>
  <c r="H8" l="1"/>
  <c r="H9" l="1"/>
  <c r="H20"/>
  <c r="H43"/>
  <c r="H48"/>
  <c r="H57"/>
  <c r="H72"/>
  <c r="H77"/>
  <c r="H6"/>
  <c r="H13"/>
  <c r="H23"/>
  <c r="H38"/>
  <c r="H42"/>
  <c r="H47"/>
  <c r="H51"/>
  <c r="H56"/>
  <c r="H63"/>
  <c r="H99"/>
  <c r="H103"/>
  <c r="H11"/>
  <c r="H22"/>
  <c r="H37"/>
  <c r="H50"/>
  <c r="H55"/>
  <c r="H62"/>
  <c r="H69"/>
  <c r="H74"/>
  <c r="H82"/>
  <c r="H102"/>
  <c r="H7"/>
  <c r="H14"/>
  <c r="H24"/>
  <c r="H35"/>
  <c r="H39"/>
  <c r="H53"/>
  <c r="H60"/>
  <c r="H64"/>
  <c r="H78"/>
  <c r="H80"/>
  <c r="H85"/>
  <c r="H100"/>
  <c r="H17"/>
  <c r="H70"/>
  <c r="H75"/>
  <c r="H113"/>
  <c r="H16"/>
  <c r="H41"/>
  <c r="H45"/>
  <c r="H87"/>
  <c r="H10"/>
  <c r="H15"/>
  <c r="H21"/>
  <c r="H36"/>
  <c r="H40"/>
  <c r="H44"/>
  <c r="H49"/>
  <c r="H54"/>
  <c r="H61"/>
  <c r="H68"/>
  <c r="H67" s="1"/>
  <c r="H73"/>
  <c r="H81"/>
  <c r="H86"/>
  <c r="H101"/>
  <c r="H109"/>
  <c r="H111"/>
  <c r="H98" l="1"/>
  <c r="H76"/>
  <c r="H83"/>
  <c r="H130" i="7" l="1"/>
  <c r="H124"/>
  <c r="H119"/>
  <c r="H115"/>
  <c r="H138" s="1"/>
  <c r="H108"/>
  <c r="H104"/>
  <c r="H98"/>
  <c r="H84"/>
  <c r="H79"/>
  <c r="H76"/>
  <c r="H71"/>
  <c r="H67"/>
  <c r="H59"/>
  <c r="H52"/>
  <c r="H46"/>
  <c r="H34"/>
  <c r="H26"/>
  <c r="H19"/>
  <c r="H12"/>
  <c r="H66"/>
  <c r="H130" i="6"/>
  <c r="H124"/>
  <c r="H119"/>
  <c r="H115"/>
  <c r="H138" s="1"/>
  <c r="H108"/>
  <c r="H104"/>
  <c r="H98"/>
  <c r="H84"/>
  <c r="H79"/>
  <c r="H76"/>
  <c r="H71"/>
  <c r="H67"/>
  <c r="H59"/>
  <c r="H52"/>
  <c r="H34"/>
  <c r="H26"/>
  <c r="H19"/>
  <c r="H12"/>
  <c r="H5"/>
  <c r="H108" i="5"/>
  <c r="H104"/>
  <c r="H84"/>
  <c r="H79"/>
  <c r="H71"/>
  <c r="H59"/>
  <c r="H52"/>
  <c r="H46"/>
  <c r="H34"/>
  <c r="H26"/>
  <c r="H19"/>
  <c r="H12"/>
  <c r="H5"/>
  <c r="I36"/>
  <c r="I38"/>
  <c r="I39"/>
  <c r="I42"/>
  <c r="I43"/>
  <c r="I44"/>
  <c r="I37"/>
  <c r="I40"/>
  <c r="I41"/>
  <c r="I45"/>
  <c r="I15" i="6"/>
  <c r="I16"/>
  <c r="I17"/>
  <c r="I13"/>
  <c r="I14"/>
  <c r="I45"/>
  <c r="I40"/>
  <c r="I41"/>
  <c r="I35"/>
  <c r="I36"/>
  <c r="I37"/>
  <c r="I38"/>
  <c r="I39"/>
  <c r="I42"/>
  <c r="I43"/>
  <c r="I44"/>
  <c r="E49" i="8"/>
  <c r="F49"/>
  <c r="E24"/>
  <c r="F24"/>
  <c r="K11"/>
  <c r="K12"/>
  <c r="K42"/>
  <c r="T21" i="29"/>
  <c r="K38" i="8"/>
  <c r="K40"/>
  <c r="K26"/>
  <c r="K27" s="1"/>
  <c r="J42"/>
  <c r="H116" i="5"/>
  <c r="H135"/>
  <c r="H134"/>
  <c r="H133"/>
  <c r="H132"/>
  <c r="H131"/>
  <c r="H129"/>
  <c r="H128"/>
  <c r="H127"/>
  <c r="H126"/>
  <c r="H125"/>
  <c r="H124" s="1"/>
  <c r="H123"/>
  <c r="H122"/>
  <c r="H121"/>
  <c r="H120"/>
  <c r="H118"/>
  <c r="H117"/>
  <c r="H66" l="1"/>
  <c r="H114" i="7"/>
  <c r="H143" s="1"/>
  <c r="U21" i="29"/>
  <c r="H91" i="6"/>
  <c r="H144" s="1"/>
  <c r="H91" i="7"/>
  <c r="H119" i="5"/>
  <c r="H115"/>
  <c r="H130"/>
  <c r="J41" i="8"/>
  <c r="J38"/>
  <c r="J40"/>
  <c r="J52"/>
  <c r="J61" s="1"/>
  <c r="E23"/>
  <c r="E19" s="1"/>
  <c r="E27" s="1"/>
  <c r="F10"/>
  <c r="U22" i="29"/>
  <c r="U18"/>
  <c r="K41" i="8"/>
  <c r="T23" i="29"/>
  <c r="K39" i="8"/>
  <c r="T22" i="29"/>
  <c r="K6" i="8"/>
  <c r="T16" i="29"/>
  <c r="U19"/>
  <c r="U17"/>
  <c r="S17"/>
  <c r="U23"/>
  <c r="U20"/>
  <c r="U16"/>
  <c r="K10" i="8"/>
  <c r="T20" i="29"/>
  <c r="K8" i="8"/>
  <c r="T18" i="29"/>
  <c r="J39" i="8"/>
  <c r="S22" i="29"/>
  <c r="K9" i="8"/>
  <c r="T19" i="29"/>
  <c r="K7" i="8"/>
  <c r="T17" i="29"/>
  <c r="V16"/>
  <c r="H114" i="5"/>
  <c r="H143" s="1"/>
  <c r="H91"/>
  <c r="H66" i="6"/>
  <c r="H114"/>
  <c r="H139" s="1"/>
  <c r="H92" i="7"/>
  <c r="H144"/>
  <c r="K52" i="8"/>
  <c r="K61" s="1"/>
  <c r="E56"/>
  <c r="E55" s="1"/>
  <c r="E61" s="1"/>
  <c r="F23"/>
  <c r="F19" s="1"/>
  <c r="F27" s="1"/>
  <c r="F56"/>
  <c r="F55" s="1"/>
  <c r="F61" s="1"/>
  <c r="T24" i="29"/>
  <c r="K37" i="8"/>
  <c r="H139" i="7" l="1"/>
  <c r="H92" i="6"/>
  <c r="U24" i="29"/>
  <c r="H138" i="5"/>
  <c r="H139" s="1"/>
  <c r="V7" i="29"/>
  <c r="V11"/>
  <c r="V9"/>
  <c r="V17"/>
  <c r="S7"/>
  <c r="E39" i="8"/>
  <c r="S23" i="29"/>
  <c r="S21"/>
  <c r="S6"/>
  <c r="V19"/>
  <c r="J37" i="8"/>
  <c r="J48" s="1"/>
  <c r="J62" s="1"/>
  <c r="S19" i="29"/>
  <c r="E10" i="8"/>
  <c r="K18"/>
  <c r="K28" s="1"/>
  <c r="E6"/>
  <c r="S24" i="29"/>
  <c r="V24"/>
  <c r="T11"/>
  <c r="S16"/>
  <c r="F8" i="8"/>
  <c r="T8" i="29"/>
  <c r="U13"/>
  <c r="F7" i="8"/>
  <c r="T6" i="29"/>
  <c r="E40" i="8"/>
  <c r="S12" i="29"/>
  <c r="V21"/>
  <c r="U9"/>
  <c r="V18"/>
  <c r="U8"/>
  <c r="F39" i="8"/>
  <c r="T10" i="29"/>
  <c r="S20"/>
  <c r="V20"/>
  <c r="V23"/>
  <c r="U6"/>
  <c r="F9" i="8"/>
  <c r="T9" i="29"/>
  <c r="E9" i="8"/>
  <c r="S9" i="29"/>
  <c r="E8" i="8"/>
  <c r="S8" i="29"/>
  <c r="U7"/>
  <c r="F40" i="8"/>
  <c r="T12" i="29"/>
  <c r="U12"/>
  <c r="K48" i="8"/>
  <c r="K62" s="1"/>
  <c r="F6"/>
  <c r="T5" i="29"/>
  <c r="T13"/>
  <c r="F37" i="8"/>
  <c r="T7" i="29"/>
  <c r="T26"/>
  <c r="T28" s="1"/>
  <c r="U11"/>
  <c r="U10"/>
  <c r="V12"/>
  <c r="S18"/>
  <c r="V22"/>
  <c r="U5"/>
  <c r="E7" i="8"/>
  <c r="H92" i="5"/>
  <c r="H143" i="6"/>
  <c r="H147" i="7"/>
  <c r="H146"/>
  <c r="H147" i="6"/>
  <c r="H146"/>
  <c r="H144" i="5" l="1"/>
  <c r="V8" i="29"/>
  <c r="U26"/>
  <c r="U28" s="1"/>
  <c r="V13"/>
  <c r="S10"/>
  <c r="S26"/>
  <c r="S28" s="1"/>
  <c r="V6"/>
  <c r="E37" i="8"/>
  <c r="E48" s="1"/>
  <c r="E63" s="1"/>
  <c r="V10" i="29"/>
  <c r="S11"/>
  <c r="E18" i="8"/>
  <c r="S5" i="29"/>
  <c r="J65" i="8"/>
  <c r="H147" i="5"/>
  <c r="F18" i="8"/>
  <c r="K29" s="1"/>
  <c r="U14" i="29"/>
  <c r="F48" i="8"/>
  <c r="F62" s="1"/>
  <c r="H146" i="5"/>
  <c r="K65" i="8"/>
  <c r="V5" i="29"/>
  <c r="T14"/>
  <c r="S13"/>
  <c r="G146" i="4"/>
  <c r="K30" i="8" l="1"/>
  <c r="E28"/>
  <c r="J29"/>
  <c r="J30"/>
  <c r="E64"/>
  <c r="V14" i="29"/>
  <c r="V26"/>
  <c r="V28" s="1"/>
  <c r="F63" i="8"/>
  <c r="E30"/>
  <c r="E62"/>
  <c r="J64"/>
  <c r="J63"/>
  <c r="S14" i="29"/>
  <c r="F29" i="8"/>
  <c r="E29"/>
  <c r="F64"/>
  <c r="F30"/>
  <c r="F28"/>
  <c r="F65" s="1"/>
  <c r="K64"/>
  <c r="K63"/>
  <c r="BK33" i="22"/>
  <c r="BK29"/>
  <c r="BT60"/>
  <c r="BT59"/>
  <c r="BT58"/>
  <c r="BT56"/>
  <c r="BT55"/>
  <c r="BT53"/>
  <c r="BT51"/>
  <c r="BT50"/>
  <c r="BT42"/>
  <c r="BT38"/>
  <c r="BT37"/>
  <c r="BT35"/>
  <c r="BT34"/>
  <c r="BS33"/>
  <c r="BR33"/>
  <c r="BT31"/>
  <c r="BR29"/>
  <c r="BT28"/>
  <c r="BT25"/>
  <c r="BT24"/>
  <c r="BT19"/>
  <c r="BT18"/>
  <c r="BT14"/>
  <c r="BT13"/>
  <c r="BT10"/>
  <c r="BT9"/>
  <c r="BT6"/>
  <c r="BM57"/>
  <c r="BM52"/>
  <c r="BM43"/>
  <c r="BM42"/>
  <c r="BM37"/>
  <c r="BM36"/>
  <c r="BM35"/>
  <c r="BL33"/>
  <c r="BM32"/>
  <c r="BM28"/>
  <c r="BM27"/>
  <c r="BM25"/>
  <c r="BM24"/>
  <c r="BM21"/>
  <c r="BM19"/>
  <c r="BM18"/>
  <c r="BM17"/>
  <c r="BM14"/>
  <c r="BM13"/>
  <c r="BM12"/>
  <c r="BM10"/>
  <c r="BM9"/>
  <c r="BM8"/>
  <c r="BM6"/>
  <c r="BM5"/>
  <c r="BM53" l="1"/>
  <c r="BM49"/>
  <c r="BM58"/>
  <c r="BT8"/>
  <c r="BT12"/>
  <c r="BT17"/>
  <c r="BT21"/>
  <c r="BT27"/>
  <c r="BM51"/>
  <c r="BM56"/>
  <c r="BM60"/>
  <c r="BT32"/>
  <c r="BT5"/>
  <c r="BL29"/>
  <c r="BM7"/>
  <c r="BM11"/>
  <c r="BM15"/>
  <c r="BM20"/>
  <c r="BM26"/>
  <c r="BM30"/>
  <c r="BM34"/>
  <c r="BM38"/>
  <c r="BM50"/>
  <c r="BM55"/>
  <c r="BM59"/>
  <c r="BT7"/>
  <c r="BT11"/>
  <c r="BT15"/>
  <c r="BT20"/>
  <c r="BT26"/>
  <c r="BS29"/>
  <c r="BT36"/>
  <c r="BT43"/>
  <c r="BT52"/>
  <c r="BT57"/>
  <c r="BM31"/>
  <c r="BT30"/>
  <c r="BT49"/>
  <c r="E65" i="8"/>
  <c r="BT29" i="22" l="1"/>
  <c r="BM29"/>
  <c r="BT33"/>
  <c r="BM23"/>
  <c r="BM4"/>
  <c r="BT48"/>
  <c r="BL40"/>
  <c r="BK40"/>
  <c r="BM48"/>
  <c r="BT16"/>
  <c r="BM54"/>
  <c r="BT4"/>
  <c r="BT23"/>
  <c r="BS40"/>
  <c r="BM33"/>
  <c r="BR40"/>
  <c r="BT54"/>
  <c r="BM16"/>
  <c r="BT40" l="1"/>
  <c r="BS44"/>
  <c r="BL44"/>
  <c r="BM62"/>
  <c r="J45"/>
  <c r="BR44"/>
  <c r="BM40"/>
  <c r="BT62"/>
  <c r="BK44"/>
  <c r="BK41" l="1"/>
  <c r="AL45"/>
  <c r="BK45" s="1"/>
  <c r="BS41"/>
  <c r="BS45"/>
  <c r="BR41"/>
  <c r="BR45"/>
  <c r="BM44"/>
  <c r="BL41"/>
  <c r="BL45"/>
  <c r="BT44"/>
  <c r="N100" i="6"/>
  <c r="U44" i="12"/>
  <c r="U43"/>
  <c r="E40"/>
  <c r="U28"/>
  <c r="E5"/>
  <c r="K42"/>
  <c r="K46" s="1"/>
  <c r="U26" l="1"/>
  <c r="U10"/>
  <c r="U14"/>
  <c r="U22"/>
  <c r="U52"/>
  <c r="U11"/>
  <c r="R41"/>
  <c r="R5"/>
  <c r="U19"/>
  <c r="U25"/>
  <c r="U24"/>
  <c r="U29"/>
  <c r="U35"/>
  <c r="U39"/>
  <c r="U53"/>
  <c r="U58"/>
  <c r="U38"/>
  <c r="U7"/>
  <c r="U8"/>
  <c r="U12"/>
  <c r="U15"/>
  <c r="U20"/>
  <c r="U31"/>
  <c r="U36"/>
  <c r="R40"/>
  <c r="K58" i="5"/>
  <c r="U50" i="12"/>
  <c r="U54"/>
  <c r="U59"/>
  <c r="U6"/>
  <c r="U18"/>
  <c r="U57"/>
  <c r="U9"/>
  <c r="U13"/>
  <c r="U16"/>
  <c r="U21"/>
  <c r="U27"/>
  <c r="U32"/>
  <c r="U37"/>
  <c r="U40"/>
  <c r="U51"/>
  <c r="U56"/>
  <c r="U60"/>
  <c r="BT41" i="22"/>
  <c r="BT45"/>
  <c r="BM45"/>
  <c r="BM41"/>
  <c r="U33" i="12"/>
  <c r="G42"/>
  <c r="G46" s="1"/>
  <c r="U55" l="1"/>
  <c r="U5"/>
  <c r="T45"/>
  <c r="U49"/>
  <c r="U17"/>
  <c r="U30"/>
  <c r="R45" l="1"/>
  <c r="E42"/>
  <c r="E46" s="1"/>
  <c r="U41"/>
  <c r="U62"/>
  <c r="U45"/>
  <c r="R46" l="1"/>
  <c r="R42"/>
  <c r="T42"/>
  <c r="T46"/>
  <c r="U46" l="1"/>
  <c r="U42"/>
  <c r="N113" i="6"/>
  <c r="N112"/>
  <c r="N111"/>
  <c r="N110"/>
  <c r="N103"/>
  <c r="N102"/>
  <c r="N101"/>
  <c r="N99"/>
  <c r="N45"/>
  <c r="N44"/>
  <c r="N43"/>
  <c r="N42"/>
  <c r="N41"/>
  <c r="N40"/>
  <c r="N39"/>
  <c r="N38"/>
  <c r="N37"/>
  <c r="N36"/>
  <c r="N35"/>
  <c r="N24"/>
  <c r="N23"/>
  <c r="N22"/>
  <c r="N21"/>
  <c r="N17"/>
  <c r="N16"/>
  <c r="N15"/>
  <c r="N14"/>
  <c r="AB129" i="3"/>
  <c r="AB125"/>
  <c r="AB115"/>
  <c r="AB111"/>
  <c r="N111" i="5"/>
  <c r="N103"/>
  <c r="N101"/>
  <c r="N100"/>
  <c r="AB81" i="3"/>
  <c r="AB76"/>
  <c r="AB70"/>
  <c r="AB65"/>
  <c r="AB59"/>
  <c r="N57" i="5"/>
  <c r="N42"/>
  <c r="N38"/>
  <c r="AB27" i="3"/>
  <c r="AB22"/>
  <c r="N17" i="5"/>
  <c r="AB8" i="3"/>
  <c r="AB7" l="1"/>
  <c r="AB21"/>
  <c r="AB30"/>
  <c r="AB48"/>
  <c r="AB58"/>
  <c r="AB64"/>
  <c r="AB69"/>
  <c r="AB80"/>
  <c r="AB108"/>
  <c r="AB113"/>
  <c r="AB118"/>
  <c r="AB122"/>
  <c r="AB127"/>
  <c r="AB98"/>
  <c r="AB109"/>
  <c r="AB114"/>
  <c r="AB119"/>
  <c r="AB123"/>
  <c r="AB128"/>
  <c r="AB5"/>
  <c r="AB9"/>
  <c r="AB19"/>
  <c r="AB24"/>
  <c r="AB46"/>
  <c r="AB56"/>
  <c r="AB82"/>
  <c r="AB6"/>
  <c r="AB10"/>
  <c r="AB20"/>
  <c r="AB25"/>
  <c r="AB29"/>
  <c r="AB47"/>
  <c r="AB57"/>
  <c r="AB68"/>
  <c r="AB73"/>
  <c r="AB112"/>
  <c r="AB116"/>
  <c r="AB126"/>
  <c r="AB44"/>
  <c r="AB53"/>
  <c r="N56" i="5"/>
  <c r="AB75" i="3"/>
  <c r="AB97"/>
  <c r="AB121"/>
  <c r="AB12"/>
  <c r="N13" i="5"/>
  <c r="AB13" i="3"/>
  <c r="N14" i="5"/>
  <c r="AB32" i="3"/>
  <c r="N35" i="5"/>
  <c r="AB36" i="3"/>
  <c r="N39" i="5"/>
  <c r="AB40" i="3"/>
  <c r="N43" i="5"/>
  <c r="AB50" i="3"/>
  <c r="N53" i="5"/>
  <c r="AB103" i="3"/>
  <c r="N112" i="5"/>
  <c r="N13" i="6"/>
  <c r="AB14" i="3"/>
  <c r="N15" i="5"/>
  <c r="AB33" i="3"/>
  <c r="N36" i="5"/>
  <c r="AB37" i="3"/>
  <c r="N40" i="5"/>
  <c r="AB41" i="3"/>
  <c r="N44" i="5"/>
  <c r="AB51" i="3"/>
  <c r="N54" i="5"/>
  <c r="N58"/>
  <c r="AB67" i="3"/>
  <c r="AB72"/>
  <c r="AB93"/>
  <c r="N102" i="5"/>
  <c r="AB100" i="3"/>
  <c r="N109" i="5"/>
  <c r="AB104" i="3"/>
  <c r="N113" i="5"/>
  <c r="N18" i="6"/>
  <c r="N20"/>
  <c r="AB15" i="3"/>
  <c r="N16" i="5"/>
  <c r="AB34" i="3"/>
  <c r="N37" i="5"/>
  <c r="AB38" i="3"/>
  <c r="N41" i="5"/>
  <c r="AB42" i="3"/>
  <c r="N45" i="5"/>
  <c r="AB52" i="3"/>
  <c r="N55" i="5"/>
  <c r="AB63" i="3"/>
  <c r="AB79"/>
  <c r="AB78"/>
  <c r="AB90"/>
  <c r="N99" i="5"/>
  <c r="AB101" i="3"/>
  <c r="N110" i="5"/>
  <c r="AB107" i="3"/>
  <c r="AB28"/>
  <c r="N109" i="6"/>
  <c r="AB77" i="3"/>
  <c r="AB120"/>
  <c r="AB35"/>
  <c r="AB39"/>
  <c r="AB45"/>
  <c r="AB18"/>
  <c r="AB92"/>
  <c r="AB91"/>
  <c r="AB94"/>
  <c r="N98" i="6"/>
  <c r="AB96" i="3"/>
  <c r="AB102"/>
  <c r="AB55"/>
  <c r="AB60"/>
  <c r="AB54"/>
  <c r="AB23"/>
  <c r="AB26"/>
  <c r="AB16"/>
  <c r="Y137"/>
  <c r="AB43" l="1"/>
  <c r="AB95"/>
  <c r="AB99"/>
  <c r="AB106"/>
  <c r="AB49"/>
  <c r="AB17"/>
  <c r="N18" i="5"/>
  <c r="AB71" i="3"/>
  <c r="AB11"/>
  <c r="AB62"/>
  <c r="AB66"/>
  <c r="AB74"/>
  <c r="AB130"/>
  <c r="AB117"/>
  <c r="AB31"/>
  <c r="AB89"/>
  <c r="AB4"/>
  <c r="AB84" l="1"/>
  <c r="AB131"/>
  <c r="AB105"/>
  <c r="AB61"/>
  <c r="X137"/>
  <c r="Z137"/>
  <c r="AB85" l="1"/>
  <c r="D189" i="14"/>
  <c r="C189"/>
  <c r="B189"/>
  <c r="E188"/>
  <c r="E187"/>
  <c r="E186"/>
  <c r="E185"/>
  <c r="E184"/>
  <c r="E183"/>
  <c r="E182"/>
  <c r="D179"/>
  <c r="C179"/>
  <c r="B179"/>
  <c r="E177"/>
  <c r="E176"/>
  <c r="E175"/>
  <c r="E174"/>
  <c r="E173"/>
  <c r="E189" l="1"/>
  <c r="E179"/>
  <c r="D25" i="32" l="1"/>
  <c r="E25"/>
  <c r="F25"/>
  <c r="G25"/>
  <c r="H25"/>
  <c r="I25"/>
  <c r="J25"/>
  <c r="K25"/>
  <c r="M25"/>
  <c r="N25"/>
  <c r="C25"/>
  <c r="D19" i="30" l="1"/>
  <c r="E19"/>
  <c r="C19"/>
  <c r="E61" i="10" l="1"/>
  <c r="E62"/>
  <c r="E65"/>
  <c r="E54"/>
  <c r="E55"/>
  <c r="E58"/>
  <c r="D44" i="4" l="1"/>
  <c r="E44" i="10" s="1"/>
  <c r="D59" i="6"/>
  <c r="D52"/>
  <c r="C49" i="3"/>
  <c r="C55"/>
  <c r="I58" i="5" s="1"/>
  <c r="W55" i="3" l="1"/>
  <c r="W49"/>
  <c r="E34" i="15" l="1"/>
  <c r="P23"/>
  <c r="L23"/>
  <c r="N23"/>
  <c r="P11" l="1"/>
  <c r="P12"/>
  <c r="P13"/>
  <c r="P14"/>
  <c r="P15"/>
  <c r="P16"/>
  <c r="P17"/>
  <c r="P18"/>
  <c r="P19"/>
  <c r="P20"/>
  <c r="P21"/>
  <c r="P22"/>
  <c r="P10"/>
  <c r="N22"/>
  <c r="P24" l="1"/>
  <c r="N11"/>
  <c r="N12"/>
  <c r="N13"/>
  <c r="N14"/>
  <c r="N15"/>
  <c r="N16"/>
  <c r="N17"/>
  <c r="N18"/>
  <c r="N19"/>
  <c r="N20"/>
  <c r="N21"/>
  <c r="N10"/>
  <c r="L11"/>
  <c r="L12"/>
  <c r="L13"/>
  <c r="L14"/>
  <c r="L15"/>
  <c r="L16"/>
  <c r="L17"/>
  <c r="L18"/>
  <c r="L19"/>
  <c r="L20"/>
  <c r="L21"/>
  <c r="L22"/>
  <c r="L10"/>
  <c r="E5" i="17"/>
  <c r="G142" i="33"/>
  <c r="L25" i="34"/>
  <c r="T25" s="1"/>
  <c r="K25"/>
  <c r="S25" s="1"/>
  <c r="AA25" s="1"/>
  <c r="J25"/>
  <c r="R25" s="1"/>
  <c r="Z25" s="1"/>
  <c r="I25"/>
  <c r="E25"/>
  <c r="L24"/>
  <c r="K24"/>
  <c r="S24" s="1"/>
  <c r="AA24" s="1"/>
  <c r="J24"/>
  <c r="R24" s="1"/>
  <c r="Z24" s="1"/>
  <c r="I24"/>
  <c r="E24"/>
  <c r="L23"/>
  <c r="T23" s="1"/>
  <c r="K23"/>
  <c r="S23" s="1"/>
  <c r="AA23" s="1"/>
  <c r="J23"/>
  <c r="E23"/>
  <c r="L22"/>
  <c r="T22" s="1"/>
  <c r="K22"/>
  <c r="J22"/>
  <c r="R22" s="1"/>
  <c r="I22"/>
  <c r="H21"/>
  <c r="H26" s="1"/>
  <c r="G21"/>
  <c r="G26" s="1"/>
  <c r="F21"/>
  <c r="F26" s="1"/>
  <c r="D21"/>
  <c r="C21"/>
  <c r="C26" s="1"/>
  <c r="B21"/>
  <c r="B26" s="1"/>
  <c r="L20"/>
  <c r="K20"/>
  <c r="S20" s="1"/>
  <c r="AA20" s="1"/>
  <c r="J20"/>
  <c r="R20" s="1"/>
  <c r="Z20" s="1"/>
  <c r="I20"/>
  <c r="E20"/>
  <c r="L19"/>
  <c r="T19" s="1"/>
  <c r="K19"/>
  <c r="S19" s="1"/>
  <c r="AA19" s="1"/>
  <c r="J19"/>
  <c r="I19"/>
  <c r="E19"/>
  <c r="L15"/>
  <c r="K15"/>
  <c r="S15" s="1"/>
  <c r="J15"/>
  <c r="R15" s="1"/>
  <c r="E15"/>
  <c r="L13"/>
  <c r="T13" s="1"/>
  <c r="AB13" s="1"/>
  <c r="K13"/>
  <c r="S13" s="1"/>
  <c r="AA13" s="1"/>
  <c r="J13"/>
  <c r="R13" s="1"/>
  <c r="E13"/>
  <c r="L12"/>
  <c r="T12" s="1"/>
  <c r="AB12" s="1"/>
  <c r="J12"/>
  <c r="R12" s="1"/>
  <c r="Z12" s="1"/>
  <c r="L11"/>
  <c r="K11"/>
  <c r="S11" s="1"/>
  <c r="AA11" s="1"/>
  <c r="J11"/>
  <c r="R11" s="1"/>
  <c r="Z11" s="1"/>
  <c r="E11"/>
  <c r="L9"/>
  <c r="T9" s="1"/>
  <c r="K9"/>
  <c r="S9" s="1"/>
  <c r="AA9" s="1"/>
  <c r="J9"/>
  <c r="R9" s="1"/>
  <c r="Z9" s="1"/>
  <c r="E9"/>
  <c r="L7"/>
  <c r="T7" s="1"/>
  <c r="K7"/>
  <c r="S7" s="1"/>
  <c r="AA7" s="1"/>
  <c r="J7"/>
  <c r="R7" s="1"/>
  <c r="Z7" s="1"/>
  <c r="E7"/>
  <c r="L5"/>
  <c r="T5" s="1"/>
  <c r="AB5" s="1"/>
  <c r="K5"/>
  <c r="S5" s="1"/>
  <c r="AA5" s="1"/>
  <c r="J5"/>
  <c r="E5"/>
  <c r="I21" l="1"/>
  <c r="L21"/>
  <c r="M19"/>
  <c r="R19"/>
  <c r="Z19" s="1"/>
  <c r="M23"/>
  <c r="R23"/>
  <c r="Z23" s="1"/>
  <c r="M5"/>
  <c r="R5"/>
  <c r="K21"/>
  <c r="K29" s="1"/>
  <c r="S22"/>
  <c r="Z22"/>
  <c r="I26"/>
  <c r="E21"/>
  <c r="E26" s="1"/>
  <c r="AA15"/>
  <c r="AB25"/>
  <c r="AC25" s="1"/>
  <c r="U25"/>
  <c r="AB7"/>
  <c r="AC7" s="1"/>
  <c r="U7"/>
  <c r="AB9"/>
  <c r="AC9" s="1"/>
  <c r="U9"/>
  <c r="M13"/>
  <c r="M15"/>
  <c r="T15"/>
  <c r="AB15" s="1"/>
  <c r="M9"/>
  <c r="M11"/>
  <c r="T11"/>
  <c r="Z13"/>
  <c r="U13"/>
  <c r="AB19"/>
  <c r="T21"/>
  <c r="L29"/>
  <c r="AB22"/>
  <c r="U22"/>
  <c r="AB23"/>
  <c r="U23"/>
  <c r="M25"/>
  <c r="M7"/>
  <c r="Z15"/>
  <c r="M20"/>
  <c r="T20"/>
  <c r="M24"/>
  <c r="T24"/>
  <c r="J21"/>
  <c r="M22"/>
  <c r="D26"/>
  <c r="L26" s="1"/>
  <c r="T26" s="1"/>
  <c r="AB26" s="1"/>
  <c r="U19" l="1"/>
  <c r="K26"/>
  <c r="AC19"/>
  <c r="AA22"/>
  <c r="AA21" s="1"/>
  <c r="AA29" s="1"/>
  <c r="S21"/>
  <c r="R21"/>
  <c r="J26"/>
  <c r="J29"/>
  <c r="Z5"/>
  <c r="AC5" s="1"/>
  <c r="U5"/>
  <c r="U15"/>
  <c r="Z21"/>
  <c r="Z29" s="1"/>
  <c r="M21"/>
  <c r="M26" s="1"/>
  <c r="AC15"/>
  <c r="AC23"/>
  <c r="AB24"/>
  <c r="AC24" s="1"/>
  <c r="U24"/>
  <c r="U21" s="1"/>
  <c r="T29"/>
  <c r="AB21"/>
  <c r="AB20"/>
  <c r="AC20" s="1"/>
  <c r="U20"/>
  <c r="AC13"/>
  <c r="AB11"/>
  <c r="AC11" s="1"/>
  <c r="U11"/>
  <c r="M27" i="20"/>
  <c r="L27"/>
  <c r="AB29" i="34" l="1"/>
  <c r="AA26"/>
  <c r="AC22"/>
  <c r="AC21" s="1"/>
  <c r="AC26" s="1"/>
  <c r="S29"/>
  <c r="S26"/>
  <c r="R29"/>
  <c r="R26"/>
  <c r="Z26"/>
  <c r="U26"/>
  <c r="F9" i="20"/>
  <c r="D123" i="4" l="1"/>
  <c r="D59" i="5"/>
  <c r="D52"/>
  <c r="F12" i="20" l="1"/>
  <c r="D29" l="1"/>
  <c r="D79" i="7" l="1"/>
  <c r="D79" i="6"/>
  <c r="D84" i="5"/>
  <c r="D119" i="7"/>
  <c r="F119" s="1"/>
  <c r="D119" i="6"/>
  <c r="F119" s="1"/>
  <c r="D9" i="16" l="1"/>
  <c r="C9"/>
  <c r="E9" i="15"/>
  <c r="F9"/>
  <c r="G9"/>
  <c r="H9"/>
  <c r="D9"/>
  <c r="D168" i="14"/>
  <c r="C168"/>
  <c r="B168"/>
  <c r="E167"/>
  <c r="E166"/>
  <c r="E165"/>
  <c r="E164"/>
  <c r="E163"/>
  <c r="E162"/>
  <c r="E161"/>
  <c r="D158"/>
  <c r="C158"/>
  <c r="B158"/>
  <c r="E156"/>
  <c r="E155"/>
  <c r="E154"/>
  <c r="E153"/>
  <c r="E152"/>
  <c r="D147"/>
  <c r="C147"/>
  <c r="B147"/>
  <c r="E146"/>
  <c r="E145"/>
  <c r="E144"/>
  <c r="E143"/>
  <c r="E142"/>
  <c r="E141"/>
  <c r="E140"/>
  <c r="D137"/>
  <c r="C137"/>
  <c r="B137"/>
  <c r="E135"/>
  <c r="E134"/>
  <c r="E133"/>
  <c r="E132"/>
  <c r="E131"/>
  <c r="E168" l="1"/>
  <c r="E158"/>
  <c r="E147"/>
  <c r="E137"/>
  <c r="F34" i="15"/>
  <c r="G34"/>
  <c r="H34"/>
  <c r="F35"/>
  <c r="G35"/>
  <c r="H35"/>
  <c r="I22"/>
  <c r="I23"/>
  <c r="E35"/>
  <c r="O20" i="29" l="1"/>
  <c r="W20" s="1"/>
  <c r="E18" i="10" l="1"/>
  <c r="E25"/>
  <c r="D34"/>
  <c r="U90" i="3" l="1"/>
  <c r="I35" i="5" l="1"/>
  <c r="I20" i="6"/>
  <c r="I21"/>
  <c r="I22"/>
  <c r="I23"/>
  <c r="I24"/>
  <c r="I99"/>
  <c r="I100"/>
  <c r="I101"/>
  <c r="I102"/>
  <c r="I103"/>
  <c r="I109" i="5"/>
  <c r="I109" i="6"/>
  <c r="I110" i="5"/>
  <c r="I110" i="6"/>
  <c r="I111" i="5"/>
  <c r="I111" i="6"/>
  <c r="I112" i="5"/>
  <c r="I112" i="6"/>
  <c r="I113" i="5"/>
  <c r="I113" i="6"/>
  <c r="AU45" i="22" l="1"/>
  <c r="AQ45" l="1"/>
  <c r="D77" i="4"/>
  <c r="E19" i="19"/>
  <c r="D19"/>
  <c r="F18"/>
  <c r="E14"/>
  <c r="D14"/>
  <c r="F13"/>
  <c r="F12"/>
  <c r="H14" l="1"/>
  <c r="F14"/>
  <c r="F4" i="20" l="1"/>
  <c r="D126" i="14" l="1"/>
  <c r="C126"/>
  <c r="B126"/>
  <c r="E125"/>
  <c r="E124"/>
  <c r="E123"/>
  <c r="E122"/>
  <c r="E121"/>
  <c r="E120"/>
  <c r="E119"/>
  <c r="D116"/>
  <c r="C116"/>
  <c r="B116"/>
  <c r="E114"/>
  <c r="E113"/>
  <c r="E112"/>
  <c r="E111"/>
  <c r="E110"/>
  <c r="E126" l="1"/>
  <c r="E116"/>
  <c r="D105" l="1"/>
  <c r="C105"/>
  <c r="B105"/>
  <c r="E104"/>
  <c r="E103"/>
  <c r="E102"/>
  <c r="E101"/>
  <c r="E100"/>
  <c r="E99"/>
  <c r="E98"/>
  <c r="D95"/>
  <c r="C95"/>
  <c r="B95"/>
  <c r="E93"/>
  <c r="E92"/>
  <c r="E91"/>
  <c r="E90"/>
  <c r="E89"/>
  <c r="E105" l="1"/>
  <c r="E95"/>
  <c r="D84"/>
  <c r="C84"/>
  <c r="B84"/>
  <c r="E83"/>
  <c r="E82"/>
  <c r="E81"/>
  <c r="E80"/>
  <c r="E79"/>
  <c r="E78"/>
  <c r="E77"/>
  <c r="D74"/>
  <c r="C74"/>
  <c r="B74"/>
  <c r="E72"/>
  <c r="E71"/>
  <c r="E70"/>
  <c r="E69"/>
  <c r="E68"/>
  <c r="D63"/>
  <c r="C63"/>
  <c r="B63"/>
  <c r="E62"/>
  <c r="E61"/>
  <c r="E60"/>
  <c r="E59"/>
  <c r="E58"/>
  <c r="E57"/>
  <c r="E56"/>
  <c r="D53"/>
  <c r="C53"/>
  <c r="B53"/>
  <c r="E51"/>
  <c r="E50"/>
  <c r="E49"/>
  <c r="E48"/>
  <c r="E47"/>
  <c r="D42"/>
  <c r="C42"/>
  <c r="B42"/>
  <c r="E41"/>
  <c r="E40"/>
  <c r="E39"/>
  <c r="E38"/>
  <c r="E37"/>
  <c r="E36"/>
  <c r="E35"/>
  <c r="D32"/>
  <c r="C32"/>
  <c r="B32"/>
  <c r="E30"/>
  <c r="E29"/>
  <c r="E28"/>
  <c r="E27"/>
  <c r="E26"/>
  <c r="D20"/>
  <c r="C20"/>
  <c r="B20"/>
  <c r="E19"/>
  <c r="E18"/>
  <c r="E17"/>
  <c r="E16"/>
  <c r="E15"/>
  <c r="E14"/>
  <c r="E13"/>
  <c r="D10"/>
  <c r="C10"/>
  <c r="B10"/>
  <c r="E8"/>
  <c r="E7"/>
  <c r="E6"/>
  <c r="E5"/>
  <c r="E4"/>
  <c r="E10" l="1"/>
  <c r="E42"/>
  <c r="E74"/>
  <c r="E84"/>
  <c r="E63"/>
  <c r="E53"/>
  <c r="E32"/>
  <c r="E20"/>
  <c r="D41" i="4" l="1"/>
  <c r="D42"/>
  <c r="D43"/>
  <c r="D45"/>
  <c r="C99" i="3" l="1"/>
  <c r="U91"/>
  <c r="U92"/>
  <c r="U93"/>
  <c r="U94"/>
  <c r="U96"/>
  <c r="U97"/>
  <c r="U98"/>
  <c r="U100"/>
  <c r="U101"/>
  <c r="U102"/>
  <c r="U103"/>
  <c r="U104"/>
  <c r="U107"/>
  <c r="U108"/>
  <c r="U109"/>
  <c r="U111"/>
  <c r="U112"/>
  <c r="U113"/>
  <c r="U114"/>
  <c r="U115"/>
  <c r="U116"/>
  <c r="U118"/>
  <c r="U119"/>
  <c r="U120"/>
  <c r="U121"/>
  <c r="U122"/>
  <c r="U123"/>
  <c r="U125"/>
  <c r="U126"/>
  <c r="U127"/>
  <c r="U128"/>
  <c r="U129"/>
  <c r="I18" i="6" l="1"/>
  <c r="W99" i="3"/>
  <c r="U99"/>
  <c r="F8" i="19" l="1"/>
  <c r="E4" i="13" l="1"/>
  <c r="D16" i="4"/>
  <c r="F14" i="20" l="1"/>
  <c r="F11"/>
  <c r="F10" l="1"/>
  <c r="F8"/>
  <c r="F35" i="19"/>
  <c r="F34" l="1"/>
  <c r="F16" i="20" l="1"/>
  <c r="F15"/>
  <c r="Y25" i="29" l="1"/>
  <c r="Y27"/>
  <c r="C117" i="3"/>
  <c r="W117" l="1"/>
  <c r="U117"/>
  <c r="BH63" i="22"/>
  <c r="BO63"/>
  <c r="BH64"/>
  <c r="BO64"/>
  <c r="D118" i="10" l="1"/>
  <c r="E118"/>
  <c r="D5" i="13" l="1"/>
  <c r="C5"/>
  <c r="D135" i="4" l="1"/>
  <c r="D134"/>
  <c r="D133"/>
  <c r="D132"/>
  <c r="D131"/>
  <c r="D129"/>
  <c r="D128"/>
  <c r="D127"/>
  <c r="H25" i="8" s="1"/>
  <c r="D126" i="4"/>
  <c r="H26" i="8" s="1"/>
  <c r="D125" i="4"/>
  <c r="D118"/>
  <c r="D117"/>
  <c r="D116"/>
  <c r="H52" i="8" s="1"/>
  <c r="H61" s="1"/>
  <c r="D113" i="4"/>
  <c r="H41" i="8" s="1"/>
  <c r="D112" i="4"/>
  <c r="H40" i="8" s="1"/>
  <c r="D111" i="4"/>
  <c r="H39" i="8" s="1"/>
  <c r="D110" i="4"/>
  <c r="H38" i="8" s="1"/>
  <c r="D109" i="4"/>
  <c r="H37" i="8" s="1"/>
  <c r="D107" i="4"/>
  <c r="H42" i="8" s="1"/>
  <c r="D106" i="4"/>
  <c r="H12" i="8" s="1"/>
  <c r="D105" i="4"/>
  <c r="H11" i="8" s="1"/>
  <c r="D103" i="4"/>
  <c r="D102"/>
  <c r="D101"/>
  <c r="D100"/>
  <c r="D99"/>
  <c r="D88"/>
  <c r="D87"/>
  <c r="D86"/>
  <c r="D85"/>
  <c r="D78"/>
  <c r="E78" i="10" s="1"/>
  <c r="D75" i="4"/>
  <c r="D74"/>
  <c r="D73"/>
  <c r="D72"/>
  <c r="D70"/>
  <c r="D69"/>
  <c r="D68"/>
  <c r="C56" i="8" s="1"/>
  <c r="D64" i="4"/>
  <c r="D63"/>
  <c r="E63" i="10" s="1"/>
  <c r="D60" i="4"/>
  <c r="E60" i="10" s="1"/>
  <c r="D57" i="4"/>
  <c r="D56"/>
  <c r="E56" i="10" s="1"/>
  <c r="D53" i="4"/>
  <c r="E53" i="10" s="1"/>
  <c r="D51" i="4"/>
  <c r="D50"/>
  <c r="D49"/>
  <c r="D48"/>
  <c r="D47"/>
  <c r="D40"/>
  <c r="D39"/>
  <c r="D38"/>
  <c r="D37"/>
  <c r="D36"/>
  <c r="D35"/>
  <c r="D33"/>
  <c r="D32"/>
  <c r="D31"/>
  <c r="D30"/>
  <c r="D29"/>
  <c r="D28"/>
  <c r="D27"/>
  <c r="D24"/>
  <c r="D23"/>
  <c r="D22"/>
  <c r="D21"/>
  <c r="D20"/>
  <c r="D17"/>
  <c r="D15"/>
  <c r="D14"/>
  <c r="D13"/>
  <c r="D11"/>
  <c r="D10"/>
  <c r="D9"/>
  <c r="D8"/>
  <c r="D7"/>
  <c r="D6"/>
  <c r="D130" i="7"/>
  <c r="F130" s="1"/>
  <c r="F138" s="1"/>
  <c r="D124"/>
  <c r="D115"/>
  <c r="D108"/>
  <c r="D104"/>
  <c r="D98"/>
  <c r="D84"/>
  <c r="D76"/>
  <c r="D71"/>
  <c r="D67"/>
  <c r="D59"/>
  <c r="D52"/>
  <c r="D46"/>
  <c r="D34"/>
  <c r="D26"/>
  <c r="D19"/>
  <c r="D12"/>
  <c r="D5"/>
  <c r="D130" i="6"/>
  <c r="F130" s="1"/>
  <c r="D124"/>
  <c r="D115"/>
  <c r="D108"/>
  <c r="D104"/>
  <c r="D98"/>
  <c r="D84"/>
  <c r="D76"/>
  <c r="D71"/>
  <c r="D67"/>
  <c r="D46"/>
  <c r="D34"/>
  <c r="D26"/>
  <c r="D19"/>
  <c r="D12"/>
  <c r="D5"/>
  <c r="D124" i="5"/>
  <c r="I16" i="30"/>
  <c r="J16" s="1"/>
  <c r="I17"/>
  <c r="J17" s="1"/>
  <c r="I18"/>
  <c r="J18" s="1"/>
  <c r="I19"/>
  <c r="J19" s="1"/>
  <c r="I20"/>
  <c r="J20" s="1"/>
  <c r="I27"/>
  <c r="J27" s="1"/>
  <c r="I30"/>
  <c r="J30" s="1"/>
  <c r="I13"/>
  <c r="J13" s="1"/>
  <c r="F144" i="7" l="1"/>
  <c r="H27" i="8"/>
  <c r="R19" i="29"/>
  <c r="Y19" s="1"/>
  <c r="H9" i="8"/>
  <c r="H48"/>
  <c r="H62" s="1"/>
  <c r="R18" i="29"/>
  <c r="Y18" s="1"/>
  <c r="H8" i="8"/>
  <c r="R16" i="29"/>
  <c r="Y16" s="1"/>
  <c r="H6" i="8"/>
  <c r="R20" i="29"/>
  <c r="Y20" s="1"/>
  <c r="H10" i="8"/>
  <c r="R17" i="29"/>
  <c r="Y17" s="1"/>
  <c r="H7" i="8"/>
  <c r="D59" i="4"/>
  <c r="E64" i="10"/>
  <c r="D52" i="4"/>
  <c r="R11" i="29" s="1"/>
  <c r="E57" i="10"/>
  <c r="D19" i="4"/>
  <c r="E104" i="10"/>
  <c r="E77"/>
  <c r="E108"/>
  <c r="G23" i="30"/>
  <c r="I23" s="1"/>
  <c r="J23" s="1"/>
  <c r="K23" s="1"/>
  <c r="O23" s="1"/>
  <c r="R21" i="29"/>
  <c r="Y21" s="1"/>
  <c r="G25" i="30"/>
  <c r="I25" s="1"/>
  <c r="J25" s="1"/>
  <c r="K25" s="1"/>
  <c r="O25" s="1"/>
  <c r="R23" i="29"/>
  <c r="Y23" s="1"/>
  <c r="G24" i="30"/>
  <c r="R22" i="29"/>
  <c r="Y22" s="1"/>
  <c r="D91" i="6"/>
  <c r="D114"/>
  <c r="D66"/>
  <c r="E98" i="10"/>
  <c r="E100"/>
  <c r="E102"/>
  <c r="E105"/>
  <c r="E110"/>
  <c r="E112"/>
  <c r="E99"/>
  <c r="E101"/>
  <c r="E106"/>
  <c r="E109"/>
  <c r="E111"/>
  <c r="E115"/>
  <c r="E127"/>
  <c r="D108" i="4"/>
  <c r="G22" i="30" s="1"/>
  <c r="I22" s="1"/>
  <c r="J22" s="1"/>
  <c r="K22" s="1"/>
  <c r="O22" s="1"/>
  <c r="D115" i="4"/>
  <c r="D104"/>
  <c r="D138" i="6"/>
  <c r="D66" i="7"/>
  <c r="D91"/>
  <c r="D138"/>
  <c r="D114"/>
  <c r="D67" i="4"/>
  <c r="D12"/>
  <c r="D26"/>
  <c r="D34"/>
  <c r="D46"/>
  <c r="D71"/>
  <c r="D76"/>
  <c r="D84"/>
  <c r="D98"/>
  <c r="G21" i="30" s="1"/>
  <c r="I21" s="1"/>
  <c r="J21" s="1"/>
  <c r="N21" s="1"/>
  <c r="D124" i="4"/>
  <c r="D130"/>
  <c r="D5"/>
  <c r="K13" i="30"/>
  <c r="O13" s="1"/>
  <c r="N13"/>
  <c r="M13"/>
  <c r="K27"/>
  <c r="O27" s="1"/>
  <c r="N27"/>
  <c r="K19"/>
  <c r="O19" s="1"/>
  <c r="N19"/>
  <c r="K17"/>
  <c r="O17" s="1"/>
  <c r="N17"/>
  <c r="K30"/>
  <c r="O30" s="1"/>
  <c r="N30"/>
  <c r="K20"/>
  <c r="O20" s="1"/>
  <c r="N20"/>
  <c r="K18"/>
  <c r="O18" s="1"/>
  <c r="N18"/>
  <c r="K16"/>
  <c r="O16" s="1"/>
  <c r="N16"/>
  <c r="M30"/>
  <c r="M27"/>
  <c r="M20"/>
  <c r="M19"/>
  <c r="M18"/>
  <c r="M17"/>
  <c r="M16"/>
  <c r="O26" i="29"/>
  <c r="W26" s="1"/>
  <c r="O23"/>
  <c r="W23" s="1"/>
  <c r="O24"/>
  <c r="W24" s="1"/>
  <c r="O25"/>
  <c r="Q15"/>
  <c r="Q25" l="1"/>
  <c r="W25"/>
  <c r="H18" i="8"/>
  <c r="H28" s="1"/>
  <c r="H65" s="1"/>
  <c r="G11" i="30"/>
  <c r="I11" s="1"/>
  <c r="J11" s="1"/>
  <c r="K11" s="1"/>
  <c r="O11" s="1"/>
  <c r="R12" i="29"/>
  <c r="Y12" s="1"/>
  <c r="Z12" s="1"/>
  <c r="C40" i="8"/>
  <c r="G12" i="30"/>
  <c r="I12" s="1"/>
  <c r="J12" s="1"/>
  <c r="K12" s="1"/>
  <c r="O12" s="1"/>
  <c r="Q23" i="29"/>
  <c r="N25" i="30"/>
  <c r="M25"/>
  <c r="G7"/>
  <c r="I7" s="1"/>
  <c r="R7" i="29"/>
  <c r="Y7" s="1"/>
  <c r="Z7" s="1"/>
  <c r="G5" i="30"/>
  <c r="I5" s="1"/>
  <c r="J5" s="1"/>
  <c r="K5" s="1"/>
  <c r="R5" i="29"/>
  <c r="Y5" s="1"/>
  <c r="Z5" s="1"/>
  <c r="M21" i="30"/>
  <c r="K21"/>
  <c r="O21" s="1"/>
  <c r="G6"/>
  <c r="I6" s="1"/>
  <c r="R6" i="29"/>
  <c r="Y6" s="1"/>
  <c r="Z6" s="1"/>
  <c r="M23" i="30"/>
  <c r="N23"/>
  <c r="D92" i="7"/>
  <c r="G10" i="30"/>
  <c r="I10" s="1"/>
  <c r="R10" i="29"/>
  <c r="Y10" s="1"/>
  <c r="Z10" s="1"/>
  <c r="D144" i="6"/>
  <c r="G26" i="30"/>
  <c r="I26" s="1"/>
  <c r="R24" i="29"/>
  <c r="Y24" s="1"/>
  <c r="Z24" s="1"/>
  <c r="G8" i="30"/>
  <c r="I8" s="1"/>
  <c r="R8" i="29"/>
  <c r="Y8" s="1"/>
  <c r="Z8" s="1"/>
  <c r="N22" i="30"/>
  <c r="M22"/>
  <c r="I24"/>
  <c r="G9"/>
  <c r="R9" i="29"/>
  <c r="D92" i="6"/>
  <c r="D143"/>
  <c r="D143" i="7"/>
  <c r="D114" i="4"/>
  <c r="D139" i="6"/>
  <c r="D139" i="7"/>
  <c r="D144"/>
  <c r="D66" i="4"/>
  <c r="O8" i="29"/>
  <c r="W8" s="1"/>
  <c r="Y11"/>
  <c r="Z11" s="1"/>
  <c r="Y15"/>
  <c r="Z15" s="1"/>
  <c r="Z16"/>
  <c r="Z17"/>
  <c r="Z18"/>
  <c r="Z19"/>
  <c r="Z20"/>
  <c r="Z21"/>
  <c r="Z22"/>
  <c r="Z23"/>
  <c r="Z25"/>
  <c r="Z27"/>
  <c r="M11" i="30" l="1"/>
  <c r="N11"/>
  <c r="M12"/>
  <c r="N12"/>
  <c r="J6"/>
  <c r="M6"/>
  <c r="M5"/>
  <c r="D146" i="7"/>
  <c r="J10" i="30"/>
  <c r="M10"/>
  <c r="J7"/>
  <c r="M7"/>
  <c r="Q8" i="29"/>
  <c r="J26" i="30"/>
  <c r="M26"/>
  <c r="Q24" i="29"/>
  <c r="J8" i="30"/>
  <c r="M8"/>
  <c r="Y9" i="29"/>
  <c r="Z9" s="1"/>
  <c r="J24" i="30"/>
  <c r="M24"/>
  <c r="I9"/>
  <c r="D146" i="6"/>
  <c r="D143" i="4"/>
  <c r="O5" i="30" l="1"/>
  <c r="N5"/>
  <c r="N10"/>
  <c r="K10"/>
  <c r="O10" s="1"/>
  <c r="K7"/>
  <c r="O7" s="1"/>
  <c r="N7"/>
  <c r="K6"/>
  <c r="O6" s="1"/>
  <c r="N6"/>
  <c r="N26"/>
  <c r="K26"/>
  <c r="O26" s="1"/>
  <c r="K8"/>
  <c r="O8" s="1"/>
  <c r="N8"/>
  <c r="K24"/>
  <c r="O24" s="1"/>
  <c r="N24"/>
  <c r="J9"/>
  <c r="M9"/>
  <c r="I21" i="15"/>
  <c r="I20"/>
  <c r="I19"/>
  <c r="I18"/>
  <c r="I17"/>
  <c r="I16"/>
  <c r="I15"/>
  <c r="I14"/>
  <c r="I13"/>
  <c r="I12"/>
  <c r="I11"/>
  <c r="K9" i="30" l="1"/>
  <c r="O9" s="1"/>
  <c r="N9"/>
  <c r="D59" i="10"/>
  <c r="D52"/>
  <c r="D26"/>
  <c r="E28"/>
  <c r="D26" i="5"/>
  <c r="C89" i="3"/>
  <c r="C23" l="1"/>
  <c r="W23" s="1"/>
  <c r="E29" i="10"/>
  <c r="E30"/>
  <c r="E31"/>
  <c r="E32"/>
  <c r="E33"/>
  <c r="E27"/>
  <c r="E26" l="1"/>
  <c r="E25" i="19" l="1"/>
  <c r="D25"/>
  <c r="F24"/>
  <c r="H24" s="1"/>
  <c r="F23"/>
  <c r="H23" s="1"/>
  <c r="F7"/>
  <c r="F6"/>
  <c r="F7" i="20"/>
  <c r="F13"/>
  <c r="F17"/>
  <c r="H25" i="19" l="1"/>
  <c r="F40" i="20"/>
  <c r="F38"/>
  <c r="F25" i="19"/>
  <c r="O6" i="32"/>
  <c r="N26"/>
  <c r="M26"/>
  <c r="L26"/>
  <c r="K26"/>
  <c r="J26"/>
  <c r="I26"/>
  <c r="H26"/>
  <c r="G26"/>
  <c r="F26"/>
  <c r="E26"/>
  <c r="D26"/>
  <c r="C26"/>
  <c r="O25"/>
  <c r="O24"/>
  <c r="O23"/>
  <c r="O22"/>
  <c r="O21"/>
  <c r="O20"/>
  <c r="O19"/>
  <c r="O18"/>
  <c r="O17"/>
  <c r="C15"/>
  <c r="O14"/>
  <c r="O13"/>
  <c r="O12"/>
  <c r="O11"/>
  <c r="O10"/>
  <c r="O9"/>
  <c r="O8"/>
  <c r="O7"/>
  <c r="O15" l="1"/>
  <c r="C27"/>
  <c r="D5" s="1"/>
  <c r="O26"/>
  <c r="D15" l="1"/>
  <c r="D27" s="1"/>
  <c r="E5" s="1"/>
  <c r="O9" i="29"/>
  <c r="E22" i="30"/>
  <c r="D22"/>
  <c r="C22"/>
  <c r="E13"/>
  <c r="D13"/>
  <c r="C13"/>
  <c r="N27" i="29"/>
  <c r="M27"/>
  <c r="L27"/>
  <c r="K27"/>
  <c r="J27"/>
  <c r="I27"/>
  <c r="H27"/>
  <c r="G27"/>
  <c r="F27"/>
  <c r="E27"/>
  <c r="D27"/>
  <c r="C27"/>
  <c r="O22"/>
  <c r="O21"/>
  <c r="Q20"/>
  <c r="O19"/>
  <c r="O18"/>
  <c r="O17"/>
  <c r="O16"/>
  <c r="N14"/>
  <c r="M14"/>
  <c r="L14"/>
  <c r="K14"/>
  <c r="J14"/>
  <c r="I14"/>
  <c r="H14"/>
  <c r="G14"/>
  <c r="F14"/>
  <c r="E14"/>
  <c r="D14"/>
  <c r="C14"/>
  <c r="O13"/>
  <c r="W13" s="1"/>
  <c r="O12"/>
  <c r="O11"/>
  <c r="O10"/>
  <c r="O7"/>
  <c r="O6"/>
  <c r="O5"/>
  <c r="Q11" l="1"/>
  <c r="W11"/>
  <c r="Q7"/>
  <c r="W7"/>
  <c r="Q6"/>
  <c r="W6"/>
  <c r="Q16"/>
  <c r="W16"/>
  <c r="Q17"/>
  <c r="W17"/>
  <c r="Q18"/>
  <c r="W18"/>
  <c r="Q22"/>
  <c r="W22"/>
  <c r="Q9"/>
  <c r="W9"/>
  <c r="Q10"/>
  <c r="W10"/>
  <c r="Q12"/>
  <c r="W12"/>
  <c r="Q5"/>
  <c r="W5"/>
  <c r="Q21"/>
  <c r="W21"/>
  <c r="Q19"/>
  <c r="W19"/>
  <c r="E15" i="32"/>
  <c r="E27" s="1"/>
  <c r="D27" i="30"/>
  <c r="D29" s="1"/>
  <c r="D14" s="1"/>
  <c r="D15" s="1"/>
  <c r="E27"/>
  <c r="E29" s="1"/>
  <c r="E14" s="1"/>
  <c r="E15" s="1"/>
  <c r="F28" i="29"/>
  <c r="L28"/>
  <c r="H28"/>
  <c r="D28"/>
  <c r="J28"/>
  <c r="N28"/>
  <c r="O27"/>
  <c r="E28"/>
  <c r="I28"/>
  <c r="M28"/>
  <c r="O14"/>
  <c r="W14" s="1"/>
  <c r="G28"/>
  <c r="K28"/>
  <c r="C28"/>
  <c r="Q27" l="1"/>
  <c r="W27"/>
  <c r="F5" i="32"/>
  <c r="F15" s="1"/>
  <c r="F27" s="1"/>
  <c r="G5" s="1"/>
  <c r="G15" s="1"/>
  <c r="G27" s="1"/>
  <c r="H5" s="1"/>
  <c r="O28" i="29"/>
  <c r="W28" s="1"/>
  <c r="H15" i="32" l="1"/>
  <c r="H27" s="1"/>
  <c r="I5" s="1"/>
  <c r="D104" i="5"/>
  <c r="F26" i="20"/>
  <c r="F37" l="1"/>
  <c r="N27"/>
  <c r="F27"/>
  <c r="I15" i="32"/>
  <c r="I27" s="1"/>
  <c r="J5" s="1"/>
  <c r="F33" i="19"/>
  <c r="F36"/>
  <c r="F37"/>
  <c r="F38"/>
  <c r="F40"/>
  <c r="C5" i="12"/>
  <c r="P5" s="1"/>
  <c r="C4" i="22"/>
  <c r="BH4" s="1"/>
  <c r="C33"/>
  <c r="C54"/>
  <c r="BH54" s="1"/>
  <c r="C48"/>
  <c r="BH48" s="1"/>
  <c r="AM45"/>
  <c r="AE45"/>
  <c r="W45"/>
  <c r="C29"/>
  <c r="C23"/>
  <c r="BH23" s="1"/>
  <c r="C16"/>
  <c r="BH16" s="1"/>
  <c r="D30" i="16"/>
  <c r="C30"/>
  <c r="C17" i="12"/>
  <c r="P17" s="1"/>
  <c r="C24"/>
  <c r="P24" s="1"/>
  <c r="C30"/>
  <c r="P30" s="1"/>
  <c r="C49"/>
  <c r="P49" s="1"/>
  <c r="C55"/>
  <c r="P55" s="1"/>
  <c r="C4" i="3"/>
  <c r="W4" s="1"/>
  <c r="C11"/>
  <c r="W11" s="1"/>
  <c r="C17"/>
  <c r="C31"/>
  <c r="W31" s="1"/>
  <c r="C43"/>
  <c r="C62"/>
  <c r="W62" s="1"/>
  <c r="C66"/>
  <c r="C71"/>
  <c r="C74"/>
  <c r="C78"/>
  <c r="W78" s="1"/>
  <c r="N7" i="20"/>
  <c r="O7" s="1"/>
  <c r="P7" s="1"/>
  <c r="C95" i="3"/>
  <c r="C106"/>
  <c r="U106" s="1"/>
  <c r="E9" i="19"/>
  <c r="E29" s="1"/>
  <c r="D9"/>
  <c r="D29" s="1"/>
  <c r="D31" i="20"/>
  <c r="E41" i="19"/>
  <c r="D41"/>
  <c r="D27" i="20"/>
  <c r="F29"/>
  <c r="E27"/>
  <c r="E34" s="1"/>
  <c r="F30"/>
  <c r="F32"/>
  <c r="H32" s="1"/>
  <c r="F17" i="19"/>
  <c r="F27"/>
  <c r="F32"/>
  <c r="F43"/>
  <c r="H10" i="17"/>
  <c r="G10"/>
  <c r="F10"/>
  <c r="E10"/>
  <c r="H5"/>
  <c r="G5"/>
  <c r="F5"/>
  <c r="I29" i="15"/>
  <c r="H28"/>
  <c r="G28"/>
  <c r="F28"/>
  <c r="E28"/>
  <c r="D28"/>
  <c r="I27"/>
  <c r="H26"/>
  <c r="H6"/>
  <c r="H24"/>
  <c r="G26"/>
  <c r="F26"/>
  <c r="E26"/>
  <c r="D26"/>
  <c r="I25"/>
  <c r="G24"/>
  <c r="F24"/>
  <c r="E24"/>
  <c r="D24"/>
  <c r="I8"/>
  <c r="I7"/>
  <c r="G6"/>
  <c r="F6"/>
  <c r="E6"/>
  <c r="D6"/>
  <c r="E3" i="13"/>
  <c r="E5" s="1"/>
  <c r="E136" i="10"/>
  <c r="E135"/>
  <c r="E133"/>
  <c r="D114"/>
  <c r="E81"/>
  <c r="E80"/>
  <c r="D76"/>
  <c r="E52"/>
  <c r="E51"/>
  <c r="E50"/>
  <c r="E49"/>
  <c r="E48"/>
  <c r="E47"/>
  <c r="D46"/>
  <c r="E24"/>
  <c r="E23"/>
  <c r="E21"/>
  <c r="E20"/>
  <c r="E17"/>
  <c r="E16"/>
  <c r="E15"/>
  <c r="E14"/>
  <c r="E13"/>
  <c r="E11"/>
  <c r="E10"/>
  <c r="E9"/>
  <c r="E8"/>
  <c r="E7"/>
  <c r="E6"/>
  <c r="E36"/>
  <c r="E41"/>
  <c r="E45"/>
  <c r="E43"/>
  <c r="E42"/>
  <c r="D115" i="5"/>
  <c r="D130"/>
  <c r="F130" s="1"/>
  <c r="E40" i="10"/>
  <c r="E39"/>
  <c r="E38"/>
  <c r="E37"/>
  <c r="C49" i="8"/>
  <c r="C24"/>
  <c r="D108" i="5"/>
  <c r="D98"/>
  <c r="D76"/>
  <c r="D71"/>
  <c r="D67"/>
  <c r="D46"/>
  <c r="D34"/>
  <c r="D19"/>
  <c r="D12"/>
  <c r="D5"/>
  <c r="C124" i="3"/>
  <c r="C110"/>
  <c r="F9" i="19"/>
  <c r="D103" i="10"/>
  <c r="D107"/>
  <c r="D83"/>
  <c r="D125"/>
  <c r="D71"/>
  <c r="D131"/>
  <c r="D5"/>
  <c r="D67"/>
  <c r="D97"/>
  <c r="D79"/>
  <c r="I10" i="15"/>
  <c r="BO29" i="22" l="1"/>
  <c r="BO33"/>
  <c r="W17" i="3"/>
  <c r="I18" i="5"/>
  <c r="BH29" i="22"/>
  <c r="BH33"/>
  <c r="U89" i="3"/>
  <c r="W89"/>
  <c r="W74"/>
  <c r="S45" i="22"/>
  <c r="W110" i="3"/>
  <c r="F19" i="19"/>
  <c r="F29" s="1"/>
  <c r="F49" s="1"/>
  <c r="H19"/>
  <c r="U95" i="3"/>
  <c r="W95"/>
  <c r="W71"/>
  <c r="H50" i="19"/>
  <c r="O45" i="22"/>
  <c r="W43" i="3"/>
  <c r="AI45" i="22"/>
  <c r="W106" i="3"/>
  <c r="W124"/>
  <c r="W66"/>
  <c r="K45" i="22"/>
  <c r="AA45"/>
  <c r="I98" i="6"/>
  <c r="U110" i="3"/>
  <c r="F15" i="17"/>
  <c r="G15"/>
  <c r="H15"/>
  <c r="U124" i="3"/>
  <c r="I6" i="15"/>
  <c r="F50" i="19"/>
  <c r="J15" i="32"/>
  <c r="J27" s="1"/>
  <c r="K5" s="1"/>
  <c r="C62" i="12"/>
  <c r="P62" s="1"/>
  <c r="E59" i="10"/>
  <c r="F30" i="15"/>
  <c r="I24"/>
  <c r="C62" i="22"/>
  <c r="E76" i="10"/>
  <c r="C55" i="8"/>
  <c r="C61" s="1"/>
  <c r="C39"/>
  <c r="E30" i="15"/>
  <c r="D30"/>
  <c r="E15" i="17"/>
  <c r="C37" i="8"/>
  <c r="D114" i="5"/>
  <c r="C6" i="8"/>
  <c r="C8"/>
  <c r="D113" i="10"/>
  <c r="C84" i="3"/>
  <c r="C41" i="12"/>
  <c r="P41" s="1"/>
  <c r="H30" i="15"/>
  <c r="I28"/>
  <c r="G30"/>
  <c r="E79" i="10"/>
  <c r="D137"/>
  <c r="F41" i="19"/>
  <c r="D34" i="20"/>
  <c r="E103" i="10"/>
  <c r="E125"/>
  <c r="D90"/>
  <c r="I26" i="15"/>
  <c r="E83" i="10"/>
  <c r="F31" i="20"/>
  <c r="C40" i="22"/>
  <c r="E114" i="10"/>
  <c r="C9" i="8"/>
  <c r="E35" i="10"/>
  <c r="E34" s="1"/>
  <c r="C7" i="8"/>
  <c r="C130" i="3"/>
  <c r="E12" i="10"/>
  <c r="E46"/>
  <c r="E71"/>
  <c r="I9" i="15"/>
  <c r="C10" i="8"/>
  <c r="E132" i="10"/>
  <c r="E131" s="1"/>
  <c r="E5"/>
  <c r="E22"/>
  <c r="E19" s="1"/>
  <c r="E67"/>
  <c r="E107"/>
  <c r="D66" i="5"/>
  <c r="C61" i="3"/>
  <c r="C105"/>
  <c r="W130" l="1"/>
  <c r="BH40" i="22"/>
  <c r="BO40"/>
  <c r="W84" i="3"/>
  <c r="F34" i="20"/>
  <c r="H31"/>
  <c r="W61" i="3"/>
  <c r="W105"/>
  <c r="C45" i="12"/>
  <c r="P45" s="1"/>
  <c r="U130" i="3"/>
  <c r="F45" i="19"/>
  <c r="U105" i="3"/>
  <c r="K15" i="32"/>
  <c r="K27" s="1"/>
  <c r="L5" s="1"/>
  <c r="C131" i="3"/>
  <c r="C48" i="8"/>
  <c r="D12" i="10"/>
  <c r="D143" i="5"/>
  <c r="I30" i="15"/>
  <c r="D19" i="10"/>
  <c r="C18" i="8"/>
  <c r="E97" i="10"/>
  <c r="E113" s="1"/>
  <c r="E137"/>
  <c r="C44" i="22"/>
  <c r="BH44" s="1"/>
  <c r="D138" i="10"/>
  <c r="E90"/>
  <c r="E66"/>
  <c r="C85" i="3"/>
  <c r="C137" l="1"/>
  <c r="G45" i="22"/>
  <c r="BO44"/>
  <c r="W85" i="3"/>
  <c r="W131"/>
  <c r="W137" s="1"/>
  <c r="H29" i="8"/>
  <c r="H63"/>
  <c r="H64"/>
  <c r="C136" i="3"/>
  <c r="G136"/>
  <c r="U131"/>
  <c r="K136"/>
  <c r="C62" i="8"/>
  <c r="C63"/>
  <c r="C64"/>
  <c r="C42" i="12"/>
  <c r="P42" s="1"/>
  <c r="C41" i="22"/>
  <c r="BH41" s="1"/>
  <c r="L15" i="32"/>
  <c r="L27" s="1"/>
  <c r="M5" s="1"/>
  <c r="D66" i="10"/>
  <c r="D91" s="1"/>
  <c r="E138"/>
  <c r="C29" i="8"/>
  <c r="E91" i="10"/>
  <c r="BO41" i="22" l="1"/>
  <c r="BO45"/>
  <c r="C46" i="12"/>
  <c r="P46" s="1"/>
  <c r="C45" i="22"/>
  <c r="BH45" s="1"/>
  <c r="M15" i="32"/>
  <c r="M27" s="1"/>
  <c r="N5" s="1"/>
  <c r="N15" l="1"/>
  <c r="N27" s="1"/>
  <c r="E45" i="19" l="1"/>
  <c r="D45"/>
  <c r="C27" i="30" l="1"/>
  <c r="C29" s="1"/>
  <c r="C14" s="1"/>
  <c r="C15" s="1"/>
  <c r="D122" i="4" l="1"/>
  <c r="D120"/>
  <c r="D119" i="5"/>
  <c r="D121" i="4"/>
  <c r="D138" i="5" l="1"/>
  <c r="D139" s="1"/>
  <c r="F119"/>
  <c r="D119" i="4"/>
  <c r="D138" l="1"/>
  <c r="R26" i="29" s="1"/>
  <c r="Q26" l="1"/>
  <c r="R28"/>
  <c r="Y28" s="1"/>
  <c r="Z28" s="1"/>
  <c r="Y26"/>
  <c r="Z26" s="1"/>
  <c r="G28" i="30"/>
  <c r="D139" i="4"/>
  <c r="Q28" i="29" l="1"/>
  <c r="G29" i="30"/>
  <c r="I29" s="1"/>
  <c r="I28"/>
  <c r="D80" i="4"/>
  <c r="D79" i="5"/>
  <c r="D91"/>
  <c r="D92" s="1"/>
  <c r="D79" i="4" l="1"/>
  <c r="J28" i="30"/>
  <c r="M28"/>
  <c r="M29"/>
  <c r="J29"/>
  <c r="D147" i="5"/>
  <c r="D146"/>
  <c r="D144"/>
  <c r="D91" i="4" l="1"/>
  <c r="C23" i="8"/>
  <c r="C19" s="1"/>
  <c r="N29" i="30"/>
  <c r="K29"/>
  <c r="O29" s="1"/>
  <c r="N28"/>
  <c r="K28"/>
  <c r="O28" s="1"/>
  <c r="C27" i="8" l="1"/>
  <c r="C28" s="1"/>
  <c r="C65" s="1"/>
  <c r="G67" s="1"/>
  <c r="C30"/>
  <c r="H30"/>
  <c r="G14" i="30"/>
  <c r="R13" i="29"/>
  <c r="D92" i="4"/>
  <c r="D146" s="1"/>
  <c r="D144"/>
  <c r="I14" i="30" l="1"/>
  <c r="G15"/>
  <c r="I15" s="1"/>
  <c r="Q13" i="29"/>
  <c r="Y13"/>
  <c r="Z13" s="1"/>
  <c r="R14"/>
  <c r="H9" i="19"/>
  <c r="H29" s="1"/>
  <c r="H49" l="1"/>
  <c r="J15" i="30"/>
  <c r="M15"/>
  <c r="Q14" i="29"/>
  <c r="Y14"/>
  <c r="Z14" s="1"/>
  <c r="J14" i="30"/>
  <c r="M14"/>
  <c r="K14" l="1"/>
  <c r="O14" s="1"/>
  <c r="N14"/>
  <c r="N15"/>
  <c r="K15"/>
  <c r="O15" s="1"/>
  <c r="H5" i="13"/>
  <c r="G5"/>
  <c r="G3"/>
</calcChain>
</file>

<file path=xl/comments1.xml><?xml version="1.0" encoding="utf-8"?>
<comments xmlns="http://schemas.openxmlformats.org/spreadsheetml/2006/main">
  <authors>
    <author>Palkó Roland</author>
  </authors>
  <commentList>
    <comment ref="D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G5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K5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</commentList>
</comments>
</file>

<file path=xl/comments3.xml><?xml version="1.0" encoding="utf-8"?>
<comments xmlns="http://schemas.openxmlformats.org/spreadsheetml/2006/main">
  <authors>
    <author>Palkó Roland</author>
  </authors>
  <commentList>
    <comment ref="G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Keret: 1.184.901.476
ERFA: 54.198.088
József A.: 30.000.000
Közműv.: 556.000
TOP3.1.1: 8.119.083
TOP 1.4.1: 78.477
TOP 2.1.2: 4.626.742
TOP 3.2.1: 425.234
+ 200.000.000 Ft az egyenleg miatt
</t>
        </r>
      </text>
    </comment>
    <comment ref="J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Keret: 1.184.901.476
ERFA: 54.198.088
József A.: 30.000.000
Közműv.: 556.000
TOP3.1.1: 8.119.083
TOP 1.4.1: 78.477
TOP 2.1.2: 4.626.742
TOP 3.2.1: 425.234
+ 200.000.000 Ft az egyenleg miatt
</t>
        </r>
      </text>
    </comment>
  </commentList>
</comments>
</file>

<file path=xl/comments4.xml><?xml version="1.0" encoding="utf-8"?>
<comments xmlns="http://schemas.openxmlformats.org/spreadsheetml/2006/main">
  <authors>
    <author>Palkó Roland</author>
  </authors>
  <commentList>
    <comment ref="F13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H13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I13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43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  <comment ref="A16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<sst xmlns="http://schemas.openxmlformats.org/spreadsheetml/2006/main" count="4366" uniqueCount="1337">
  <si>
    <t>férőhely</t>
  </si>
  <si>
    <t>Beruházási hitelek törlesztése</t>
  </si>
  <si>
    <t xml:space="preserve">2014 </t>
  </si>
  <si>
    <t>Önkormányzati tul. Bérlakás felújítás hitele</t>
  </si>
  <si>
    <t>Egyéb infrastruktúra fejlesztő beruházások hitele</t>
  </si>
  <si>
    <t>Egyéb közlekedésfejlesztési beruházások hitele</t>
  </si>
  <si>
    <t>Városi sportpálya felújítás hitele</t>
  </si>
  <si>
    <t>Zeneiskola felújítás hitele</t>
  </si>
  <si>
    <t>VIP Kft.</t>
  </si>
  <si>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</si>
  <si>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</si>
  <si>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</si>
  <si>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</si>
  <si>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</si>
  <si>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</si>
  <si>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</si>
  <si>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</si>
  <si>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</si>
  <si>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</si>
  <si>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</si>
  <si>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</si>
  <si>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</si>
  <si>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</si>
  <si>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</si>
  <si>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</si>
  <si>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</si>
  <si>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</si>
  <si>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</si>
  <si>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</si>
  <si>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</si>
  <si>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</si>
  <si>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</si>
  <si>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</si>
  <si>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</si>
  <si>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</si>
  <si>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</si>
  <si>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</si>
  <si>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</si>
  <si>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</si>
  <si>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</si>
  <si>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</si>
  <si>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</si>
  <si>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</si>
  <si>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</si>
  <si>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</si>
  <si>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</si>
  <si>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</si>
  <si>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</si>
  <si>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</si>
  <si>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</si>
  <si>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</si>
  <si>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</si>
  <si>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</si>
  <si>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</si>
  <si>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</si>
  <si>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</si>
  <si>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</si>
  <si>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</si>
  <si>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</si>
  <si>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</si>
  <si>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</si>
  <si>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</si>
  <si>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</si>
  <si>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</si>
  <si>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</si>
  <si>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</si>
  <si>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</si>
  <si>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</si>
  <si>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</si>
  <si>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</si>
  <si>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</si>
  <si>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</si>
  <si>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</si>
  <si>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</si>
  <si>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</si>
  <si>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</si>
  <si>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</si>
  <si>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</si>
  <si>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</si>
  <si>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</si>
  <si>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</si>
  <si>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</si>
  <si>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</si>
  <si>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</si>
  <si>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</si>
  <si>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</si>
  <si>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</si>
  <si>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</si>
  <si>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</si>
  <si>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</si>
  <si>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</si>
  <si>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</si>
  <si>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</si>
  <si>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</si>
  <si>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</si>
  <si>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</si>
  <si>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</si>
  <si>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</si>
  <si>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</si>
  <si>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</si>
  <si>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</si>
  <si>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</si>
  <si>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</si>
  <si>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</si>
  <si>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</si>
  <si>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</si>
  <si>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</si>
  <si>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</si>
  <si>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</si>
  <si>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</si>
  <si>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</si>
  <si>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</si>
  <si>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</si>
  <si>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</si>
  <si>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</si>
  <si>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</si>
  <si>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</si>
  <si>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</si>
  <si>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</si>
  <si>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</si>
  <si>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</si>
  <si>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</si>
  <si>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</si>
  <si>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</si>
  <si>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</si>
  <si>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</si>
  <si>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</si>
  <si>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</si>
  <si>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</si>
  <si>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</si>
  <si>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</si>
  <si>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</si>
  <si>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</si>
  <si>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</si>
  <si>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</si>
  <si>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</si>
  <si>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</si>
  <si>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</si>
  <si>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</si>
  <si>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</si>
  <si>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</si>
  <si>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</si>
  <si>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</si>
  <si>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</si>
  <si>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</si>
  <si>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</si>
  <si>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</si>
  <si>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</si>
  <si>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</si>
  <si>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</si>
  <si>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</si>
  <si>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</si>
  <si>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</si>
  <si>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</si>
  <si>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</si>
  <si>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</si>
  <si>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</si>
  <si>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</si>
  <si>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</si>
  <si>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</si>
  <si>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</si>
  <si>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</si>
  <si>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</si>
  <si>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</si>
  <si>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</si>
  <si>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</si>
  <si>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</si>
  <si>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</si>
  <si>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</si>
  <si>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</si>
  <si>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</si>
  <si>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</si>
  <si>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</si>
  <si>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</si>
  <si>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</si>
  <si>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</si>
  <si>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</si>
  <si>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</si>
  <si>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</si>
  <si>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</si>
  <si>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</si>
  <si>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</si>
  <si>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</si>
  <si>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</si>
  <si>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</si>
  <si>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</si>
  <si>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</si>
  <si>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</si>
  <si>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</si>
  <si>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</si>
  <si>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</si>
  <si>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</si>
  <si>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</si>
  <si>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</si>
  <si>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</si>
  <si>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</si>
  <si>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</si>
  <si>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</si>
  <si>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</si>
  <si>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</si>
  <si>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</si>
  <si>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</si>
  <si>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</si>
  <si>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</si>
  <si>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</si>
  <si>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</si>
  <si>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</si>
  <si>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</si>
  <si>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</si>
  <si>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</si>
  <si>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</si>
  <si>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</si>
  <si>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</si>
  <si>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</si>
  <si>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</si>
  <si>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</si>
  <si>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</si>
  <si>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</si>
  <si>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</si>
  <si>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</si>
  <si>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</si>
  <si>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</si>
  <si>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</si>
  <si>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</si>
  <si>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</si>
  <si>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</si>
  <si>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</si>
  <si>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</si>
  <si>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</si>
  <si>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</si>
  <si>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</si>
  <si>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</si>
  <si>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</si>
  <si>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</si>
  <si>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</si>
  <si>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</si>
  <si>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</si>
  <si>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</si>
  <si>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</si>
  <si>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</si>
  <si>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</si>
  <si>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</si>
  <si>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</si>
  <si>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</si>
  <si>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</si>
  <si>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</si>
  <si>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</si>
  <si>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</si>
  <si>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</si>
  <si>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</si>
  <si>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</si>
  <si>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</si>
  <si>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</si>
  <si>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</si>
  <si>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</si>
  <si>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</si>
  <si>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</si>
  <si>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GESZ</t>
  </si>
  <si>
    <t>Varázskapu Óvoda</t>
  </si>
  <si>
    <t>Művelődési Központ</t>
  </si>
  <si>
    <t>Solymár Imre Könyvtár</t>
  </si>
  <si>
    <t>Völgységi Múzeum</t>
  </si>
  <si>
    <t>Kötelező</t>
  </si>
  <si>
    <t>Önkéntes</t>
  </si>
  <si>
    <t>Összesen</t>
  </si>
  <si>
    <t>Feladat</t>
  </si>
  <si>
    <t xml:space="preserve">Működési bevételek </t>
  </si>
  <si>
    <t>Működési célú támogatások államháztartáson belülről (2.1.+…+2.3.)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</si>
  <si>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</si>
  <si>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</si>
  <si>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</si>
  <si>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</si>
  <si>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</si>
  <si>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</si>
  <si>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</si>
  <si>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</si>
  <si>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</si>
  <si>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</si>
  <si>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</si>
  <si>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</si>
  <si>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</si>
  <si>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</si>
  <si>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</si>
  <si>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 - ebből EU-s forrásból tám. megvalósuló programok, projektek kiadásai</t>
  </si>
  <si>
    <t>3</t>
  </si>
  <si>
    <t>KIADÁSOK ÖSSZESEN: (1.+2.+3.)</t>
  </si>
  <si>
    <t>Éves engedélyezett létszám előirányzat (fő)</t>
  </si>
  <si>
    <t>Közfoglalkoztatottak létszáma (fő)</t>
  </si>
  <si>
    <t>Közös Hivatal</t>
  </si>
  <si>
    <t>Állami</t>
  </si>
  <si>
    <t>Előirányzat</t>
  </si>
  <si>
    <t xml:space="preserve"> 10.</t>
  </si>
  <si>
    <t>BEVÉTELEK ÖSSZESEN: (9+16)</t>
  </si>
  <si>
    <t>Belföldi finanszírozás kiadásai (7.1. + … + 7.5.)</t>
  </si>
  <si>
    <t>KIADÁSOK ÖSSZESEN: (1.+2.)</t>
  </si>
  <si>
    <t>I. Intézményi felújítás</t>
  </si>
  <si>
    <t>Nettó</t>
  </si>
  <si>
    <t>ÁFA</t>
  </si>
  <si>
    <t>1. Varázskapu Bölcsőde és Óvoda Intézmény</t>
  </si>
  <si>
    <t>Varázskapu Bölcsőde és Óvoda Intézmény összesen:</t>
  </si>
  <si>
    <t>Városi Könyvtár összesen:</t>
  </si>
  <si>
    <t>I. Intézményi felújítás összesen:</t>
  </si>
  <si>
    <t>II.  Egyéb felújítások</t>
  </si>
  <si>
    <t>Egyéb felújítás összesen:</t>
  </si>
  <si>
    <t>III. </t>
  </si>
  <si>
    <t>Önkormányzati lakások és egyéb helyiségek felújítása</t>
  </si>
  <si>
    <t>FELÚJÍTÁSOK MINDÖSSZESEN:</t>
  </si>
  <si>
    <t>I. Hitel, kamat törlesztés</t>
  </si>
  <si>
    <t>Összesen:</t>
  </si>
  <si>
    <t>II. Beruházási kiadások</t>
  </si>
  <si>
    <t>Áfa</t>
  </si>
  <si>
    <t>Beruházási kiadások összesen:</t>
  </si>
  <si>
    <t>III.: Pályázati célú tartalék</t>
  </si>
  <si>
    <t xml:space="preserve">Pályázati önrész </t>
  </si>
  <si>
    <t>IV. Felhalmozási c. pe. Átadás</t>
  </si>
  <si>
    <t>Felhalmozási kiadások mindösszesen:</t>
  </si>
  <si>
    <t>I. Beruházási kiadások</t>
  </si>
  <si>
    <t>Informatikai fejlesztés</t>
  </si>
  <si>
    <t xml:space="preserve">   Rövid lejáratú  hitelek, kölcsönök felvétele</t>
  </si>
  <si>
    <t>Sor-szám</t>
  </si>
  <si>
    <t>EU-s projekt neve, azonosítója: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</si>
  <si>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</si>
  <si>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</si>
  <si>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</si>
  <si>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</si>
  <si>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</si>
  <si>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</si>
  <si>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</si>
  <si>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</si>
  <si>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</si>
  <si>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</si>
  <si>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</si>
  <si>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</si>
  <si>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</si>
  <si>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Tartalék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</si>
  <si>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</si>
  <si>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</si>
  <si>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</si>
  <si>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</si>
  <si>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</si>
  <si>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</si>
  <si>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</si>
  <si>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</si>
  <si>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</si>
  <si>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</si>
  <si>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</si>
  <si>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</si>
  <si>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</si>
  <si>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</si>
  <si>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</si>
  <si>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</si>
  <si>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</si>
  <si>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</si>
  <si>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</si>
  <si>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</si>
  <si>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</si>
  <si>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</si>
  <si>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</si>
  <si>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</si>
  <si>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</si>
  <si>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</si>
  <si>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</si>
  <si>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</si>
  <si>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</si>
  <si>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</si>
  <si>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</si>
  <si>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</si>
  <si>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</si>
  <si>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Működési bevételek</t>
  </si>
  <si>
    <t>Finanszírozási bevételek</t>
  </si>
  <si>
    <t>Finanszírozási kiadások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</si>
  <si>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</si>
  <si>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</si>
  <si>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</si>
  <si>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</si>
  <si>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</si>
  <si>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Hosszú lejáratú</t>
  </si>
  <si>
    <t>Dolgozók lakásépítési kölcsöne</t>
  </si>
  <si>
    <t>Összesen (1+6)</t>
  </si>
  <si>
    <t>Mutató</t>
  </si>
  <si>
    <t>fő</t>
  </si>
  <si>
    <t>II.2. Óvodaműködtetési támogatás</t>
  </si>
  <si>
    <t>III.3. Egyes szociális és gyermekjóléti feladatok támogatása</t>
  </si>
  <si>
    <t>működési hó</t>
  </si>
  <si>
    <t>III.5. Gyermekétkeztetés támogatása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</si>
  <si>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</si>
  <si>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</si>
  <si>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</si>
  <si>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</si>
  <si>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</si>
  <si>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</si>
  <si>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</si>
  <si>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</si>
  <si>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</si>
  <si>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</si>
  <si>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</si>
  <si>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</si>
  <si>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</si>
  <si>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</si>
  <si>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</si>
  <si>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</si>
  <si>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</si>
  <si>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</si>
  <si>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</si>
  <si>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</si>
  <si>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</si>
  <si>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</si>
  <si>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</si>
  <si>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</si>
  <si>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</si>
  <si>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</si>
  <si>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</si>
  <si>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</si>
  <si>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</si>
  <si>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</si>
  <si>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</si>
  <si>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</si>
  <si>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</si>
  <si>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</si>
  <si>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</si>
  <si>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</si>
  <si>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</si>
  <si>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</si>
  <si>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</si>
  <si>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</si>
  <si>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</si>
  <si>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</si>
  <si>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</si>
  <si>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</si>
  <si>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</si>
  <si>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</si>
  <si>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</si>
  <si>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</si>
  <si>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</si>
  <si>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</si>
  <si>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</si>
  <si>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</si>
  <si>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</si>
  <si>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</si>
  <si>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</si>
  <si>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</si>
  <si>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</si>
  <si>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</si>
  <si>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</si>
  <si>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</si>
  <si>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</si>
  <si>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</si>
  <si>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</si>
  <si>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</si>
  <si>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</si>
  <si>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</si>
  <si>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</si>
  <si>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</si>
  <si>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</si>
  <si>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</si>
  <si>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</si>
  <si>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</si>
  <si>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</si>
  <si>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</si>
  <si>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</si>
  <si>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</si>
  <si>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</si>
  <si>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</si>
  <si>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</si>
  <si>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</si>
  <si>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</si>
  <si>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</si>
  <si>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</si>
  <si>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</si>
  <si>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</si>
  <si>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</si>
  <si>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</si>
  <si>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</si>
  <si>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</si>
  <si>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</si>
  <si>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</si>
  <si>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</si>
  <si>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</si>
  <si>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</si>
  <si>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</si>
  <si>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1.1</t>
  </si>
  <si>
    <t>1.2</t>
  </si>
  <si>
    <t>1.3</t>
  </si>
  <si>
    <t>1.4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</si>
  <si>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</si>
  <si>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</si>
  <si>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</si>
  <si>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</si>
  <si>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</si>
  <si>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</si>
  <si>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</si>
  <si>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</si>
  <si>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</si>
  <si>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</si>
  <si>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</si>
  <si>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</si>
  <si>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</si>
  <si>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</si>
  <si>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</si>
  <si>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</si>
  <si>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</si>
  <si>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</si>
  <si>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</si>
  <si>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</si>
  <si>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BEVÉTELI és KIADÁSI ELŐIRÁNYZATAI</t>
  </si>
  <si>
    <t>címrend szerint</t>
  </si>
  <si>
    <t>KIADÁSOK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</si>
  <si>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</si>
  <si>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</si>
  <si>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</si>
  <si>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</si>
  <si>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</si>
  <si>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</si>
  <si>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</si>
  <si>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</si>
  <si>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</si>
  <si>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</si>
  <si>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</si>
  <si>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Varázskapu Óvoda és Bölcsőde</t>
  </si>
  <si>
    <t>M.adókat terhelő járulékok</t>
  </si>
  <si>
    <t>2. alcím összesen:</t>
  </si>
  <si>
    <t>Solymár Imre Városi Könyvtár</t>
  </si>
  <si>
    <t>Személyi juttatás</t>
  </si>
  <si>
    <t>Dologi kiadás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</si>
  <si>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</si>
  <si>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</si>
  <si>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</si>
  <si>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</si>
  <si>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</si>
  <si>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</si>
  <si>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</si>
  <si>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</si>
  <si>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</si>
  <si>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</si>
  <si>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</si>
  <si>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</si>
  <si>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</si>
  <si>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</si>
  <si>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</si>
  <si>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</si>
  <si>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</si>
  <si>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</si>
  <si>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</si>
  <si>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</si>
  <si>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</si>
  <si>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</si>
  <si>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</si>
  <si>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</si>
  <si>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</si>
  <si>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</si>
  <si>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</si>
  <si>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</si>
  <si>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</si>
  <si>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</si>
  <si>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</si>
  <si>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</si>
  <si>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</si>
  <si>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</si>
  <si>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</si>
  <si>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</si>
  <si>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</si>
  <si>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>Üdülőhelyi feladatok támogatása</t>
  </si>
  <si>
    <t>Tagintézményi kiadásokra</t>
  </si>
  <si>
    <t>Fogászati ellátásra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</si>
  <si>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</si>
  <si>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</si>
  <si>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</si>
  <si>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</si>
  <si>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</si>
  <si>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</si>
  <si>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</si>
  <si>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</si>
  <si>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</si>
  <si>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</si>
  <si>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</si>
  <si>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Tagi kölcsön</t>
  </si>
  <si>
    <t>Ipari Park Kft.</t>
  </si>
  <si>
    <t>389.cím összesen:</t>
  </si>
  <si>
    <t>310. cím összesen:</t>
  </si>
  <si>
    <t>OEP</t>
  </si>
  <si>
    <t>Belföldi finanszírozás bevételei</t>
  </si>
  <si>
    <t>160. cím összesen:</t>
  </si>
  <si>
    <t>225. cím összesen:</t>
  </si>
  <si>
    <t>241. cím összesen:</t>
  </si>
  <si>
    <t>260. cím összesen:</t>
  </si>
  <si>
    <t>A települési önk. kulturális feladatainak támogatása</t>
  </si>
  <si>
    <t>Működési célú támogatások államháztartáson belülről (2.1.+…+2.6.)</t>
  </si>
  <si>
    <t>Felhalmozási célú támogatások államháztartáson belülről (4.1.+4.5.)</t>
  </si>
  <si>
    <t>Közös Hivatala bevételei összesen:</t>
  </si>
  <si>
    <t>Völgységi Önkormányzatok Társulása</t>
  </si>
  <si>
    <t xml:space="preserve">Megnevezés </t>
  </si>
  <si>
    <t>Engedélyezett létszám</t>
  </si>
  <si>
    <t>Létszámváltozás</t>
  </si>
  <si>
    <t xml:space="preserve">Engedélyezett </t>
  </si>
  <si>
    <t>Önként vállalt</t>
  </si>
  <si>
    <t xml:space="preserve">Önként vállalt </t>
  </si>
  <si>
    <t>Államig.</t>
  </si>
  <si>
    <t>Gazdasági Ellátó Szerv.</t>
  </si>
  <si>
    <t xml:space="preserve">Vörösm. Műv. Központ </t>
  </si>
  <si>
    <t>Bonyhádi Közös Önkorm.Hivatal</t>
  </si>
  <si>
    <t>Önkormányzat</t>
  </si>
  <si>
    <t xml:space="preserve">   iskolafogászat</t>
  </si>
  <si>
    <t>közfogl.</t>
  </si>
  <si>
    <t xml:space="preserve">   technikai, kisegítő</t>
  </si>
  <si>
    <t>2014</t>
  </si>
  <si>
    <t>Szociális kölcsön</t>
  </si>
  <si>
    <t>ö</t>
  </si>
  <si>
    <t>5.1</t>
  </si>
  <si>
    <t>5.2</t>
  </si>
  <si>
    <t>5.3</t>
  </si>
  <si>
    <t>5.4</t>
  </si>
  <si>
    <t>5.5</t>
  </si>
  <si>
    <t>5.6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</si>
  <si>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</si>
  <si>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</si>
  <si>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</si>
  <si>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</si>
  <si>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</si>
  <si>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Magyar Államkincstár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</si>
  <si>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</si>
  <si>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</si>
  <si>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</si>
  <si>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</si>
  <si>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</si>
  <si>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</si>
  <si>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</si>
  <si>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</si>
  <si>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</si>
  <si>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</si>
  <si>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</si>
  <si>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</si>
  <si>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</si>
  <si>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</si>
  <si>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</si>
  <si>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</si>
  <si>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</si>
  <si>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</si>
  <si>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</si>
  <si>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</si>
  <si>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</si>
  <si>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</si>
  <si>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</si>
  <si>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</si>
  <si>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</si>
  <si>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</si>
  <si>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</si>
  <si>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</si>
  <si>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</si>
  <si>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</si>
  <si>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</si>
  <si>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Völgységi Múzeum összesen: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</si>
  <si>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</si>
  <si>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</si>
  <si>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</si>
  <si>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</si>
  <si>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</si>
  <si>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</si>
  <si>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</si>
  <si>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</si>
  <si>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</si>
  <si>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</si>
  <si>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</si>
  <si>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</si>
  <si>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</si>
  <si>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</si>
  <si>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</si>
  <si>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</si>
  <si>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</si>
  <si>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</si>
  <si>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</si>
  <si>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</si>
  <si>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</si>
  <si>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</si>
  <si>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</si>
  <si>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</si>
  <si>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</si>
  <si>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</si>
  <si>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</si>
  <si>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</si>
  <si>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</si>
  <si>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</si>
  <si>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</si>
  <si>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</si>
  <si>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</si>
  <si>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</si>
  <si>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</si>
  <si>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</si>
  <si>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</si>
  <si>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Lekötött bankbetétek megszüntetése </t>
  </si>
  <si>
    <t xml:space="preserve">    14.1</t>
  </si>
  <si>
    <t xml:space="preserve">    14.2</t>
  </si>
  <si>
    <t xml:space="preserve">    14.3</t>
  </si>
  <si>
    <t xml:space="preserve">    14.4</t>
  </si>
  <si>
    <t xml:space="preserve">    14.5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</si>
  <si>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</si>
  <si>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</si>
  <si>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</si>
  <si>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</si>
  <si>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</si>
  <si>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Működési célú visszatérítendő támogatások, kölcsönök visszatérülése az EU-tól</t>
  </si>
  <si>
    <t>K</t>
  </si>
  <si>
    <t>Ö</t>
  </si>
  <si>
    <t>K:</t>
  </si>
  <si>
    <t>Ö:</t>
  </si>
  <si>
    <t>Jövedelemadók</t>
  </si>
  <si>
    <t>B31</t>
  </si>
  <si>
    <t>4.7</t>
  </si>
  <si>
    <t/>
  </si>
  <si>
    <t>Jogcím száma</t>
  </si>
  <si>
    <t>Mennyiségi egység</t>
  </si>
  <si>
    <t>Fajlagos összeg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</si>
  <si>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</si>
  <si>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</si>
  <si>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</si>
  <si>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</si>
  <si>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</si>
  <si>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Önkormányzati hivatal működésének támogatása - beszámítás után</t>
  </si>
  <si>
    <t>forint</t>
  </si>
  <si>
    <t>I.1.b</t>
  </si>
  <si>
    <t>4</t>
  </si>
  <si>
    <t>5</t>
  </si>
  <si>
    <t>I.1.ba</t>
  </si>
  <si>
    <t>hektár</t>
  </si>
  <si>
    <t>6</t>
  </si>
  <si>
    <t>7</t>
  </si>
  <si>
    <t>I.1.bb</t>
  </si>
  <si>
    <t>km</t>
  </si>
  <si>
    <t>8</t>
  </si>
  <si>
    <t>9</t>
  </si>
  <si>
    <t>I.1.bc</t>
  </si>
  <si>
    <t>m2</t>
  </si>
  <si>
    <t>10</t>
  </si>
  <si>
    <t>11</t>
  </si>
  <si>
    <t>I.1.bd</t>
  </si>
  <si>
    <t>12</t>
  </si>
  <si>
    <t>13</t>
  </si>
  <si>
    <t>I.1.c</t>
  </si>
  <si>
    <t>Egyéb önkormányzati feladatok támogatása</t>
  </si>
  <si>
    <t>14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</si>
  <si>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</si>
  <si>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</si>
  <si>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</si>
  <si>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</si>
  <si>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</si>
  <si>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</si>
  <si>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Lakott külterülettel kapcsolatos feladatok támogatása - beszámítás után</t>
  </si>
  <si>
    <t>17</t>
  </si>
  <si>
    <t>I.1.e</t>
  </si>
  <si>
    <t xml:space="preserve">idegenforgalmi adóforint </t>
  </si>
  <si>
    <t>18</t>
  </si>
  <si>
    <t>Üdülőhelyi feladatok támogatása - beszámítás után</t>
  </si>
  <si>
    <t>19</t>
  </si>
  <si>
    <t>A települési önkormányzatok működésének támogatása beszámítás és kiegészítés után</t>
  </si>
  <si>
    <t>20</t>
  </si>
  <si>
    <t>Beszámítás</t>
  </si>
  <si>
    <t>21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</si>
  <si>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</si>
  <si>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</si>
  <si>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</si>
  <si>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</si>
  <si>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</si>
  <si>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</si>
  <si>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</si>
  <si>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24</t>
  </si>
  <si>
    <t>Határátkelőhelyek fenntartásának támogatása</t>
  </si>
  <si>
    <t>ki- és belépési adatok</t>
  </si>
  <si>
    <t>25</t>
  </si>
  <si>
    <t>26</t>
  </si>
  <si>
    <t xml:space="preserve">I. </t>
  </si>
  <si>
    <t>A helyi önkormányzatok működésének általános támogatása összesen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</si>
  <si>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</si>
  <si>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</si>
  <si>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</si>
  <si>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</si>
  <si>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</si>
  <si>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</si>
  <si>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</si>
  <si>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</si>
  <si>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</si>
  <si>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</si>
  <si>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</si>
  <si>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</si>
  <si>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 xml:space="preserve">II.3. Társulás által fenntartott óvodákba bejáró gyermekek utaztatásának támogatása 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</si>
  <si>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</si>
  <si>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</si>
  <si>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</si>
  <si>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</si>
  <si>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</si>
  <si>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</si>
  <si>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</si>
  <si>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</si>
  <si>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</si>
  <si>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</si>
  <si>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</si>
  <si>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</si>
  <si>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 xml:space="preserve">II. </t>
  </si>
  <si>
    <t>A települési önkormányzatok egyes köznevelési feladatainak támogatása</t>
  </si>
  <si>
    <t>51</t>
  </si>
  <si>
    <t>A települési önkormányzatok szociális feladatainak egyéb támogatása</t>
  </si>
  <si>
    <t>52</t>
  </si>
  <si>
    <t>számított létszám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</si>
  <si>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</si>
  <si>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</si>
  <si>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</si>
  <si>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</si>
  <si>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</si>
  <si>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</si>
  <si>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</si>
  <si>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</si>
  <si>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</si>
  <si>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</si>
  <si>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</si>
  <si>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</si>
  <si>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</si>
  <si>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</si>
  <si>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</si>
  <si>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</si>
  <si>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</si>
  <si>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</si>
  <si>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</si>
  <si>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</si>
  <si>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</si>
  <si>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</si>
  <si>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</si>
  <si>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</si>
  <si>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</si>
  <si>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</si>
  <si>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</si>
  <si>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</si>
  <si>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</si>
  <si>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</si>
  <si>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</si>
  <si>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</si>
  <si>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</si>
  <si>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</si>
  <si>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</si>
  <si>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</si>
  <si>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</si>
  <si>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</si>
  <si>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</si>
  <si>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</si>
  <si>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III. 4. A települési önkormányzatok által biztosított egyes szociális szakosított ellátások, valamint a gyermekek átmeneti gondozásával kapcsolatos feladatok támogatása</t>
  </si>
  <si>
    <t>93</t>
  </si>
  <si>
    <t>A finanszírozás szempontjából elismert szakmai dolgozók bértámogatása</t>
  </si>
  <si>
    <t>94</t>
  </si>
  <si>
    <t>III.4.b</t>
  </si>
  <si>
    <t>Intézmény-üzemeltetési támogatás</t>
  </si>
  <si>
    <t>95</t>
  </si>
  <si>
    <t>96</t>
  </si>
  <si>
    <t>97</t>
  </si>
  <si>
    <t>98</t>
  </si>
  <si>
    <t>99</t>
  </si>
  <si>
    <t>III.</t>
  </si>
  <si>
    <t>A települési önkormányzatok szociális, gyermekjóléti és gyermekétkeztetési feladatainak támogatása</t>
  </si>
  <si>
    <t>100</t>
  </si>
  <si>
    <t>101</t>
  </si>
  <si>
    <t>feladategység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</si>
  <si>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</si>
  <si>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</si>
  <si>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</si>
  <si>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</si>
  <si>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</si>
  <si>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</si>
  <si>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</si>
  <si>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</si>
  <si>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</si>
  <si>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</si>
  <si>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</si>
  <si>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</si>
  <si>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IV.</t>
  </si>
  <si>
    <t>3.1</t>
  </si>
  <si>
    <t>3.2</t>
  </si>
  <si>
    <t>3.3</t>
  </si>
  <si>
    <t xml:space="preserve">Forgatási célú külföldi értékpapírok beváltása, értékesítése </t>
  </si>
  <si>
    <t xml:space="preserve">Befektetési célú külföldi értékpapírok beváltása, értékesítése </t>
  </si>
  <si>
    <t xml:space="preserve">Külföldi értékpapírok kibocsátása </t>
  </si>
  <si>
    <t>Hitelek, kölcsönök felvétele külföldi kormányoktól és nemzetközi szervezetektől</t>
  </si>
  <si>
    <t xml:space="preserve">Hitelek, kölcsönök felvétele külföldi pénzintézetektől </t>
  </si>
  <si>
    <t>Kamat+költség</t>
  </si>
  <si>
    <t xml:space="preserve">   polgármester, alpolgárm</t>
  </si>
  <si>
    <t>Műv.Ház tetőfelújítás hitele</t>
  </si>
  <si>
    <t>Lakhatáshoz nyújtott települési támogatás</t>
  </si>
  <si>
    <t>Tartósan beteg hozzátart.ápolását végzők támogatása</t>
  </si>
  <si>
    <t>Közszolgáltatási díj átvállalása</t>
  </si>
  <si>
    <t>Rk.települési tám. - gyermekek rászorultsága</t>
  </si>
  <si>
    <t>Rk.települési tám. - létfenntartás, katasztrófahelyzet</t>
  </si>
  <si>
    <t>Köztemetés</t>
  </si>
  <si>
    <t>Rendszeres gyermekvédelmi kedvezmény</t>
  </si>
  <si>
    <t>Normatíva átadása</t>
  </si>
  <si>
    <t>Kölcsön</t>
  </si>
  <si>
    <t>Bonyhádi Kosárlabda Sportegyesület</t>
  </si>
  <si>
    <t>Ügyeletre</t>
  </si>
  <si>
    <t>Önkéntes Tűzoltó Egyesület</t>
  </si>
  <si>
    <t>Egyéb működési célú támogatások ÁH belülre</t>
  </si>
  <si>
    <t>Jegyzői bérre</t>
  </si>
  <si>
    <t>Kisdorog, Kismányok</t>
  </si>
  <si>
    <t>304. cím összesen:</t>
  </si>
  <si>
    <t>Közfoglalkoztatásra</t>
  </si>
  <si>
    <t xml:space="preserve">   Tartalékok</t>
  </si>
  <si>
    <t>KIADÁSOK ÖSSZESEN: (4.+5.)</t>
  </si>
  <si>
    <t>135. cím összesen:</t>
  </si>
  <si>
    <t>206. cím összesen:</t>
  </si>
  <si>
    <t>Működési célú visszatérítendő támogatások, kölcsönök visszatérülése államháztartáson kívülről</t>
  </si>
  <si>
    <t>392. cím összesen:</t>
  </si>
  <si>
    <t>390.cím összesen: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</si>
  <si>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</si>
  <si>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</si>
  <si>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</si>
  <si>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</si>
  <si>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</si>
  <si>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</si>
  <si>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</si>
  <si>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</si>
  <si>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</si>
  <si>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</si>
  <si>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</si>
  <si>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</si>
  <si>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</si>
  <si>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</si>
  <si>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</si>
  <si>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</si>
  <si>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</si>
  <si>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</si>
  <si>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</si>
  <si>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</si>
  <si>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</si>
  <si>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</si>
  <si>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</si>
  <si>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</si>
  <si>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</si>
  <si>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</si>
  <si>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</si>
  <si>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</si>
  <si>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</si>
  <si>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</si>
  <si>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</si>
  <si>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</si>
  <si>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</si>
  <si>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</si>
  <si>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a) Utcai csapadék elvezetés járda alá helyezése</t>
  </si>
  <si>
    <t>b) Hátsó oldali csapadékvíz elvezetés kilalakítása</t>
  </si>
  <si>
    <t>2. Városi Könyvtár</t>
  </si>
  <si>
    <t>5. Völgységi Múzeum</t>
  </si>
  <si>
    <t>Mezőföldvíz felújítások</t>
  </si>
  <si>
    <t>Forintban !</t>
  </si>
  <si>
    <t>Egyéb gép beszerzés</t>
  </si>
  <si>
    <t>Alapítványok támogatása</t>
  </si>
  <si>
    <t>KLIK</t>
  </si>
  <si>
    <t xml:space="preserve">Zeneiskola térítési díj </t>
  </si>
  <si>
    <t>Kiegészítő gyermekvédelmi támogatás</t>
  </si>
  <si>
    <t>Munkabér és járulékok időarányos többletkifizetésére</t>
  </si>
  <si>
    <t xml:space="preserve">Felhalmozási célú önkormányzati támogatások </t>
  </si>
  <si>
    <t>221. cím összesen:</t>
  </si>
  <si>
    <t>No.</t>
  </si>
  <si>
    <t>Jogcím megnevezése</t>
  </si>
  <si>
    <t>Forint</t>
  </si>
  <si>
    <t>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</si>
  <si>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</si>
  <si>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</si>
  <si>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</si>
  <si>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</si>
  <si>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</si>
  <si>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</si>
  <si>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</si>
  <si>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</si>
  <si>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</si>
  <si>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Nem teljesült beszámítás/szolidaritási hozzájárulás alapja</t>
  </si>
  <si>
    <t>Szolidaritási hozzájárulás</t>
  </si>
  <si>
    <t>Óvoda napi nyitvatartási ideje eléri a nyolc órát</t>
  </si>
  <si>
    <t>Óvoda napi nyitvatartási ideje nem éri el a nyolc órát, de eléri a hat órát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</si>
  <si>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</si>
  <si>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</si>
  <si>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</si>
  <si>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</si>
  <si>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</si>
  <si>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</si>
  <si>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</si>
  <si>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</si>
  <si>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</si>
  <si>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</si>
  <si>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</si>
  <si>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</si>
  <si>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</si>
  <si>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</si>
  <si>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</si>
  <si>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</si>
  <si>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>Család- és gyermekjóléti szolgálat</t>
  </si>
  <si>
    <t>Család- és gyermekjóléti központ</t>
  </si>
  <si>
    <t>szociális étkeztetés</t>
  </si>
  <si>
    <t>szociális étkeztetés - társulás által történő feladatellátás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</si>
  <si>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</si>
  <si>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</si>
  <si>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</si>
  <si>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</si>
  <si>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időskorúak nappali intézményi ellátása</t>
  </si>
  <si>
    <t>időskorúak nappali intézményi ellátása - társulás által történő feladatellátás</t>
  </si>
  <si>
    <t>foglalkoztatási támogatásban részesülő időskorúak nappali intézményben ellátottak száma</t>
  </si>
  <si>
    <t>foglalkoztatási támogatásban részesülő időskorúak nappali intézményben ellátottak száma - társulás által történő feladatellátás</t>
  </si>
  <si>
    <t>fogyatékos személyek nappali intézményi ellátása</t>
  </si>
  <si>
    <t>fogyatékos személyek nappali intézményi ellátása - társulás által történő feladatellátás</t>
  </si>
  <si>
    <t>foglalkoztatási támogatásban részesülő fogyatékos nappali intézményben ellátottak száma</t>
  </si>
  <si>
    <t>foglalkoztatási támogatásban részesülő fogyatékos nappali intézményben ellátottak száma - társulás által történő feladatellátás</t>
  </si>
  <si>
    <t>demens személyek nappali intézményi ellátása</t>
  </si>
  <si>
    <t>demens személyek nappali intézményi ellátása - társulás által történő feladatellátás</t>
  </si>
  <si>
    <t>foglalkoztatási támogatásban részesülő, nappali intézményben ellátott demens személyek száma</t>
  </si>
  <si>
    <t>foglalkoztatási támogatásban részesülő, nappali intézményben ellátott demens személyek száma - társulás által történő feladatellátás</t>
  </si>
  <si>
    <t>pszichiátriai betegek nappali intézményi ellátása</t>
  </si>
  <si>
    <t>pszichiátriai betegek nappali intézményi ellátása - társulás által történő feladatellátás</t>
  </si>
  <si>
    <t>foglalkoztatási támogatásban részesülő, nappali intézményben ellátott pszichiátriai betegek száma</t>
  </si>
  <si>
    <t>foglalkoztatási támogatásban részesülő, nappali intézményben ellátott pszichiátriai betegek száma - társulás által történő feladatellátás</t>
  </si>
  <si>
    <t>szenvedélybetegek nappali intézményi ellátása</t>
  </si>
  <si>
    <t>szenvedélybetegek nappali intézményi ellátása - társulás által történő feladatellátás</t>
  </si>
  <si>
    <t>foglalkoztatási támogatásban részesülő, nappali intézményben ellátott szenvedélybetegek száma</t>
  </si>
  <si>
    <t>foglalkoztatási támogatásban részesülő, nappali intézményben ellátott szenvedélybetegek száma - társulás által történő feladatellátás</t>
  </si>
  <si>
    <t>hajléktalanok nappali intézményi ellátása</t>
  </si>
  <si>
    <t>hajléktalanok nappali intézményi ellátása - társulás által történő feladatellátás</t>
  </si>
  <si>
    <t>családi bölcsőde</t>
  </si>
  <si>
    <t>családi bölcsőde - társulás által történő feladatellátás</t>
  </si>
  <si>
    <t>hajléktalanok átmeneti szállása, éjjeli menedékhely összesen</t>
  </si>
  <si>
    <t>hajléktalanok átmeneti szállása, éjjeli menedékhely összesen - társulás által történő feladatellátás</t>
  </si>
  <si>
    <t xml:space="preserve">kizárólag lakhatási szolgáltatás 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</si>
  <si>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</si>
  <si>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</si>
  <si>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</si>
  <si>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</si>
  <si>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</si>
  <si>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</si>
  <si>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</si>
  <si>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</si>
  <si>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</si>
  <si>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</si>
  <si>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</si>
  <si>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</si>
  <si>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</si>
  <si>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Forintban!</t>
  </si>
  <si>
    <t>Gép, berendezés beszerzése</t>
  </si>
  <si>
    <t>2014, 2015, 2016</t>
  </si>
  <si>
    <t>Belföldi értékpapírok kiadásai (6.1. + … + 6.6.)</t>
  </si>
  <si>
    <t>Külföldi finanszírozás kiadásai (8.1. + … + 8.5.)</t>
  </si>
  <si>
    <t>Felhalmozási költségvetés kiadásai (3.1.+…+3.5.)</t>
  </si>
  <si>
    <t>Központi, irányító szervi támogatás</t>
  </si>
  <si>
    <t>7.6</t>
  </si>
  <si>
    <t>folyamatos</t>
  </si>
  <si>
    <t>Magyarország Kormánya</t>
  </si>
  <si>
    <t>Államigazg</t>
  </si>
  <si>
    <t>K513</t>
  </si>
  <si>
    <t>Polgármesteri illetmény támogatása</t>
  </si>
  <si>
    <t>102</t>
  </si>
  <si>
    <t>Óvodai és iskolai szociális segítő tevékenység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</si>
  <si>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</si>
  <si>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</si>
  <si>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</si>
  <si>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 xml:space="preserve">Megyei hatókörű városi könyvtár kistelepülési könyvtári célú kiegészítő támogatása </t>
  </si>
  <si>
    <t>Hivatal tecnikai</t>
  </si>
  <si>
    <t>Izmény Község Önkormányzata</t>
  </si>
  <si>
    <t>Bér átadás</t>
  </si>
  <si>
    <t>Móricz-Bezerédj u. felújítására</t>
  </si>
  <si>
    <t>KEHOP 2.2.1-15 szennyvíztelep korszerűsítés</t>
  </si>
  <si>
    <t>TOP 1.1.3-15 Agrárlogisztikai központ létesítése</t>
  </si>
  <si>
    <t>Önkormányzat Kisvejke</t>
  </si>
  <si>
    <t>Emberi Erőforrás Támogatáskezelő</t>
  </si>
  <si>
    <t>Támogatás visszafizetés</t>
  </si>
  <si>
    <t>TOP 2.1.3-15 Csapadékvíz infrastruktúra fejl.</t>
  </si>
  <si>
    <t>Társasházak</t>
  </si>
  <si>
    <t>Orvosok</t>
  </si>
  <si>
    <t>2020.</t>
  </si>
  <si>
    <t>TOP 1.2.1-15-TL1-2016-00001 Váraljai Parkerdő turisztikai vonzerejének fejlesztése</t>
  </si>
  <si>
    <t>TOP 2.1.3-15-TL1-2016-00047 Csapadékvíz inf.fejl.Bonyhádon</t>
  </si>
  <si>
    <t>TOP-5.1.2-15-TL1-2016-00001 Foglalkoztatási paktum</t>
  </si>
  <si>
    <t>KEHOP 2.2.1-15-2015-00005 Szennyvíztelep korszerűsítés</t>
  </si>
  <si>
    <t>2021. évi</t>
  </si>
  <si>
    <t>Naperőmű park hitele</t>
  </si>
  <si>
    <t>Zeneiskola épületfelújítás pótmunka</t>
  </si>
  <si>
    <t>József Attila u. felújítása</t>
  </si>
  <si>
    <t>Árok, járda, parkoló felújítás</t>
  </si>
  <si>
    <t>Bonyhádi Sportcentrum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</si>
  <si>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</si>
  <si>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</si>
  <si>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</si>
  <si>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</si>
  <si>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</si>
  <si>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</si>
  <si>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</si>
  <si>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</si>
  <si>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I.1.f kiegészítés</t>
  </si>
  <si>
    <t>I.1. - I.1.f</t>
  </si>
  <si>
    <t>I.1.f Info</t>
  </si>
  <si>
    <t>V. SZH</t>
  </si>
  <si>
    <t>II.1. Pedagógusok, és az e pedagógusok nevelő munkáját közvetlenül segítők bértámogatása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</si>
  <si>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</si>
  <si>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</si>
  <si>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</si>
  <si>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</si>
  <si>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</si>
  <si>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</si>
  <si>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Mesterfokozatú végzettségű mesterpedagógus kategóriába sorolt pedagógusok kiegészítő támogatása, akik a minősítést 2019. január 1-jei átsorolással szerezték meg</t>
  </si>
  <si>
    <t>II.5. Nemzetiségi pótlék</t>
  </si>
  <si>
    <t>II.5. (1)</t>
  </si>
  <si>
    <t>II.5. (2)</t>
  </si>
  <si>
    <t>III.5.aa)</t>
  </si>
  <si>
    <t>III.5.ab)</t>
  </si>
  <si>
    <t>III.5.b)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</si>
  <si>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</si>
  <si>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</si>
  <si>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</si>
  <si>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</si>
  <si>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</si>
  <si>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</si>
  <si>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</si>
  <si>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</si>
  <si>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</si>
  <si>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</si>
  <si>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</si>
  <si>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>2021.</t>
  </si>
  <si>
    <t>Normatív állami támogatás összesen:</t>
  </si>
  <si>
    <t>Sportcentrum</t>
  </si>
  <si>
    <t>GESZ összesen</t>
  </si>
  <si>
    <t>3. alcím összesen:</t>
  </si>
  <si>
    <t>4. alcím összesen:</t>
  </si>
  <si>
    <t>5. alcím összesen</t>
  </si>
  <si>
    <t>Majos SE TAO önrész</t>
  </si>
  <si>
    <t>Egyéb felhalmozási célú támogatások államháztartáson belülre</t>
  </si>
  <si>
    <t>385.cím összesen:</t>
  </si>
  <si>
    <t>Szabadság tér 1. felújítására</t>
  </si>
  <si>
    <t>Tolna Megyei Kormányhivatal</t>
  </si>
  <si>
    <t>Garázs építésére</t>
  </si>
  <si>
    <t>Országos Mentőszolgálat</t>
  </si>
  <si>
    <t>GESZ összesen:</t>
  </si>
  <si>
    <t>5. alcím összesen:</t>
  </si>
  <si>
    <t>TOP 7.1.1</t>
  </si>
  <si>
    <t>Háziorvosi ellátásra</t>
  </si>
  <si>
    <t>1.11</t>
  </si>
  <si>
    <t>5.11</t>
  </si>
  <si>
    <t>5.7</t>
  </si>
  <si>
    <t>Napelempark hitele</t>
  </si>
  <si>
    <t>2022. évi</t>
  </si>
  <si>
    <t>Egyéb forrás (maradvány)</t>
  </si>
  <si>
    <t>Egyéb</t>
  </si>
  <si>
    <t>TOP 1.1.3.15-TL1-2016-00006 Agrárlogisztikai központ létesítése</t>
  </si>
  <si>
    <t>TOP-7.1.1-16-2017-00102 Kulturális és közösségi terek infrastrukturális fejlesztése és helyi közösségszervezés</t>
  </si>
  <si>
    <t xml:space="preserve">TOP-5.3.1-16-TL1-2017-00001 #BONYHÁDÖSSZEKÖT </t>
  </si>
  <si>
    <t>Mezőföldvíz törzstőke emelés</t>
  </si>
  <si>
    <t>Termál Kft. Üzletrész vásárlás</t>
  </si>
  <si>
    <t>Felvidékiek szobrának költsége</t>
  </si>
  <si>
    <t>Képviselői laptop</t>
  </si>
  <si>
    <t>Mónus-Illés u. garázssor közvilágítás kialakítás</t>
  </si>
  <si>
    <t>K9125</t>
  </si>
  <si>
    <t>Tulajdonosi kölcsönök bevételei</t>
  </si>
  <si>
    <t>13.4</t>
  </si>
  <si>
    <t>B819</t>
  </si>
  <si>
    <t>Belföldi finanszírozás bevételei (13.1. + … + 13.4.)</t>
  </si>
  <si>
    <t>2020. évi felújítási kiadások előirányzata felújítási célonként</t>
  </si>
  <si>
    <t>Ifjúsági Ház felújítás</t>
  </si>
  <si>
    <t>Szent Imre u. nyílászáró és vakolat felújítás</t>
  </si>
  <si>
    <t>Pór Apát u. felújítása</t>
  </si>
  <si>
    <t>Kovács Ferenc életmű</t>
  </si>
  <si>
    <t>a) Ficánka Bölcsőde teraszburkolat felújítása</t>
  </si>
  <si>
    <t>b) Pitypang Óvoda tetőfedés felújítása II. ütem (udvari épületrész)</t>
  </si>
  <si>
    <t>c) Liget Óvoda 3 db gyermekmosdó felújítása</t>
  </si>
  <si>
    <t>a) Teakonyha kialakítása</t>
  </si>
  <si>
    <t>b) Keleti és Déli homlokzati ablakok cseréje (16 db) belső spaletta helyreállításával</t>
  </si>
  <si>
    <t>3. Művelődési Központ</t>
  </si>
  <si>
    <t>a)Táncterem 6 db esővíz elvezetőcső cseréje</t>
  </si>
  <si>
    <t>b) Táncterem parkettaburkolat felújítása (310 m2)</t>
  </si>
  <si>
    <t>Művelődési Központ összesen:</t>
  </si>
  <si>
    <t>4. Felújítási tartalékkeret</t>
  </si>
  <si>
    <t>Ingatlan vásárlás (Önk.lakás céljára)</t>
  </si>
  <si>
    <t>2020. évi előirányzat</t>
  </si>
  <si>
    <t>TOP 3.2.1-16 Energiakoszr.</t>
  </si>
  <si>
    <t>Műfüves pálya</t>
  </si>
  <si>
    <t>2018. évi 
tényleges</t>
  </si>
  <si>
    <t>2019. évi várható</t>
  </si>
  <si>
    <t>Váraljai tábor 6 épület felújítása</t>
  </si>
  <si>
    <t>Sportinfrastruktúra fejlesztés</t>
  </si>
  <si>
    <t>I.1.bb - I.1.f</t>
  </si>
  <si>
    <t>I.1.bc - I.1.f</t>
  </si>
  <si>
    <t>I.5.</t>
  </si>
  <si>
    <t>II.1. (1)</t>
  </si>
  <si>
    <t>II.1. (2)</t>
  </si>
  <si>
    <t>II.1. (3)</t>
  </si>
  <si>
    <t>II.1. (11)</t>
  </si>
  <si>
    <t>II.1. (12)</t>
  </si>
  <si>
    <t>II.1. (13)</t>
  </si>
  <si>
    <t>II.2. (1)</t>
  </si>
  <si>
    <t>II.2. (11)</t>
  </si>
  <si>
    <t>Alapfokozatú végzettségű pedagógus II. kategóriába sorolt pedagógusok kiegészítő támogatása, akik a minősítést 2019. január 1-jei átsorolással szerezték meg</t>
  </si>
  <si>
    <t>Alapfokozatú végzettségű pedagógus II. kategóriába sorolt pedagógusok kiegészítő támogatása, akik a minősítést 2020. január 1-jei átsorolással szerezték meg</t>
  </si>
  <si>
    <t>Alapfokozatú végzettségű mesterpedagógus kategóriába sorolt pedagógusok kiegészítő támogatása, akik a minősítést 2019. január 1-jei átsorolással szerezték meg</t>
  </si>
  <si>
    <t>Alapfokozatú végzettségű mesterpedagógus kategóriába sorolt pedagógusok kiegészítő támogatása, akik a minősítést 2020. január 1-jei átsorolással szerezték meg</t>
  </si>
  <si>
    <t>Mesterfokozatú végzettségű pedagógus II. kategóriába sorolt pedagógusok kiegészítő támogatása, akik a minősítést 2019. január 1-jei átsorolással szerezték meg</t>
  </si>
  <si>
    <t>Mesterfokozatú végzettségű pedagógus II. kategóriába sorolt pedagógusok kiegészítő támogatása, akik a minősítést 2020. január 1-jei átsorolással szerezték meg</t>
  </si>
  <si>
    <t>Mesterfokozatú végzettségű mesterpedagógus kategóriába sorolt pedagógusok kiegészítő támogatása, akik a minősítést 2020. január 1-jei átsorolással szerezték meg</t>
  </si>
  <si>
    <t>III.1.</t>
  </si>
  <si>
    <t>III.2.a</t>
  </si>
  <si>
    <t>III.2.b</t>
  </si>
  <si>
    <t>III.2.c (1)</t>
  </si>
  <si>
    <t>III.2.c (2)</t>
  </si>
  <si>
    <t>III.2.da</t>
  </si>
  <si>
    <t>III.2.db (1)</t>
  </si>
  <si>
    <t>III.2.db (2)</t>
  </si>
  <si>
    <t>III.2.e</t>
  </si>
  <si>
    <t>III.2.f Időskorúak nappali intézményi ellátása</t>
  </si>
  <si>
    <t>III.2.f (1)</t>
  </si>
  <si>
    <t>III.2.f (2)</t>
  </si>
  <si>
    <t>III.2.f (3)</t>
  </si>
  <si>
    <t>III.2.f (4)</t>
  </si>
  <si>
    <t>III.2.g Fogyatékos és demens személyek nappali intézményi ellátása</t>
  </si>
  <si>
    <t>III.2.g (1)</t>
  </si>
  <si>
    <t>III.2.g (2)</t>
  </si>
  <si>
    <t>III.2.g (3)</t>
  </si>
  <si>
    <t>III.2.g (4)</t>
  </si>
  <si>
    <t>III.2.g (5)</t>
  </si>
  <si>
    <t>III.2.g (6)</t>
  </si>
  <si>
    <t>III.2.g (7)</t>
  </si>
  <si>
    <t>III.2.g (8)</t>
  </si>
  <si>
    <t>III.2.h Pszichiátriai és szenvedélybetegek nappali intézményi ellátása</t>
  </si>
  <si>
    <t>III.2.h (1)</t>
  </si>
  <si>
    <t>III.2.h (2)</t>
  </si>
  <si>
    <t>III.2.h (3)</t>
  </si>
  <si>
    <t>III.2.h (4)</t>
  </si>
  <si>
    <t>III.2.h (5)</t>
  </si>
  <si>
    <t>III.2.h (6)</t>
  </si>
  <si>
    <t>III.2.h (7)</t>
  </si>
  <si>
    <t>III.2.h (8)</t>
  </si>
  <si>
    <t>III.2.i Hajléktalanok nappali intézményi ellátása</t>
  </si>
  <si>
    <t>III.2.i (1)</t>
  </si>
  <si>
    <t>III.2.i (2)</t>
  </si>
  <si>
    <t>III.2.j Családi bölcsőde</t>
  </si>
  <si>
    <t>III.2.j (1)</t>
  </si>
  <si>
    <t>III.2.j (2)</t>
  </si>
  <si>
    <t>III.2.j (3)</t>
  </si>
  <si>
    <t xml:space="preserve">Gyvt. 145. § (2c) bekezdés b) pontja alapján befogadást nyert napközbeni gyermekfelügyelet </t>
  </si>
  <si>
    <t>III.2.k Hajléktalanok átmeneti intézményei</t>
  </si>
  <si>
    <t>III.2.k (1)</t>
  </si>
  <si>
    <t>III.2.k (6)</t>
  </si>
  <si>
    <t>III.2.k (11)</t>
  </si>
  <si>
    <t>III.2.l Támogató szolgáltatás</t>
  </si>
  <si>
    <t>III.2.l (1)</t>
  </si>
  <si>
    <t>III.2.l (2)</t>
  </si>
  <si>
    <t>III.2.m Közösségi alapellátások</t>
  </si>
  <si>
    <t>III.2.ma (1)</t>
  </si>
  <si>
    <t>III.2.ma (2)</t>
  </si>
  <si>
    <t>III.2.mb (1)</t>
  </si>
  <si>
    <t>III.2.mb (2)</t>
  </si>
  <si>
    <t>III.2.n Óvodai és iskolai szociális segítő tevékenység támogatása</t>
  </si>
  <si>
    <t>III.2.n</t>
  </si>
  <si>
    <t>III.3 Bölcsőde, mini bölcsőde támogatása</t>
  </si>
  <si>
    <t xml:space="preserve"> III.3.a (1)</t>
  </si>
  <si>
    <t xml:space="preserve"> III.3.a (2)</t>
  </si>
  <si>
    <t xml:space="preserve"> III.3.b</t>
  </si>
  <si>
    <t>III.4.a</t>
  </si>
  <si>
    <t>IV. A TELEPÜLÉSI ÖNKORMÁNYZATOK KULTURÁLIS FELADATAINAK TÁMOGATÁSA</t>
  </si>
  <si>
    <t>IV.a</t>
  </si>
  <si>
    <t>IV.b</t>
  </si>
  <si>
    <t>IV.c</t>
  </si>
  <si>
    <t>IV.d</t>
  </si>
  <si>
    <t>IV.e</t>
  </si>
  <si>
    <t>A települési önkormányzatokkulturális feladatainak támogatása</t>
  </si>
  <si>
    <t>Előirányzat-felhasználási terv
2020. évre</t>
  </si>
  <si>
    <t>2022.</t>
  </si>
  <si>
    <t>2022. 
után</t>
  </si>
  <si>
    <t>2020. előtti kifizetés</t>
  </si>
  <si>
    <t>Likviditási célú hitelek, kölcsönök törlesztése pénzügyi vállalkozásnak</t>
  </si>
  <si>
    <t>Rövid lejáratú hitelek, kölcsönök törlesztése</t>
  </si>
  <si>
    <t>Bonyhád Város Önkormányzata likviditási terve
2020. évre</t>
  </si>
  <si>
    <t xml:space="preserve"> Bonyhád Város Önkormányzata 2020. évi</t>
  </si>
  <si>
    <t>2020. évi eredeti előir.</t>
  </si>
  <si>
    <t>KÖH Önkormányzatai</t>
  </si>
  <si>
    <t>Majos Értékeiért Egyesület támogatása</t>
  </si>
  <si>
    <t>Bélatelepi Tábor felújítására</t>
  </si>
  <si>
    <t>Stagnum</t>
  </si>
  <si>
    <t>Működési célú visszatérítendő támogatások, kölcsönök nyújtása államháztartáson belülre</t>
  </si>
  <si>
    <t>372. cím összesen:</t>
  </si>
  <si>
    <t>Pályázati megelőlegező kölcsön</t>
  </si>
  <si>
    <t>Intézmények</t>
  </si>
  <si>
    <t>Elvonások és befizetések</t>
  </si>
  <si>
    <t>Állami támogatás visszafizetés</t>
  </si>
  <si>
    <t>370.cím összesen:</t>
  </si>
  <si>
    <t>Sportinfrastruktúra fejlesztése</t>
  </si>
  <si>
    <t>Innovációs és Technológiai Minisztérium</t>
  </si>
  <si>
    <t>TOP 2.1.3-15 Csapadékvíz inf.fejl.</t>
  </si>
  <si>
    <t>TOP 7.1.1 Könyvtár tető</t>
  </si>
  <si>
    <t>Emberi Erőforrások Minisztériuma</t>
  </si>
  <si>
    <t>1048/2019 (II.18. Korm. hat. Szerinti támogatás</t>
  </si>
  <si>
    <t>Hivatal bér áll. Tám.kieg.</t>
  </si>
  <si>
    <t>205. cím összesen:</t>
  </si>
  <si>
    <t>Működési célú visszatérítendő támogatások, kölcsönök visszatérülése államháztartáson belülről</t>
  </si>
  <si>
    <t>"Összetartozunk Bonyhádtól Madéfalváig"</t>
  </si>
  <si>
    <t>246. cím összesen:</t>
  </si>
  <si>
    <t>Ex Ante Kft.</t>
  </si>
  <si>
    <t>Kártérítés</t>
  </si>
  <si>
    <t>Bethlen Gábor Alap</t>
  </si>
  <si>
    <t>Felvidékiek szobrára</t>
  </si>
  <si>
    <t>2023. évi</t>
  </si>
  <si>
    <t>2021. után</t>
  </si>
  <si>
    <t>TOP 3.2.1-16 Energiakorszerűsítés</t>
  </si>
  <si>
    <t>TOP 7.1.1-16  CLLD</t>
  </si>
  <si>
    <t xml:space="preserve"> Bonyhád Városi Önkormányzat 2020. évi</t>
  </si>
  <si>
    <t>2019</t>
  </si>
  <si>
    <t>Módosított előirányzat</t>
  </si>
  <si>
    <t>Önkormányzatok</t>
  </si>
  <si>
    <t>Köztemetés költségeinek megtérítése</t>
  </si>
  <si>
    <t>Autómentes nap</t>
  </si>
  <si>
    <t>Adományozók</t>
  </si>
  <si>
    <t>Támogatás a veszélyhelyzet megelőzésére</t>
  </si>
  <si>
    <t>Páncél Ágnes</t>
  </si>
  <si>
    <t>Felhalmozási célú visszatérítendő támogatások, kölcsönök visszatérülése államháztartáson kívülről</t>
  </si>
  <si>
    <t>550 l-es Atev konténer vásárlás</t>
  </si>
  <si>
    <t>Rendszámfelismerő eszköz</t>
  </si>
  <si>
    <t>Trianon emlékműhöz fémállvány</t>
  </si>
  <si>
    <t>Irodabútor</t>
  </si>
  <si>
    <t>Javasolt módosítás</t>
  </si>
  <si>
    <t>Testületi anyag által javasolt módosítás</t>
  </si>
  <si>
    <t>Teljesítés</t>
  </si>
  <si>
    <t>Völgység Termál Vízfeltáró Kft. Tagi kölcsön</t>
  </si>
  <si>
    <t>BIP Kft. Pótbefizetés</t>
  </si>
  <si>
    <t>Társasházak hőszigetelésére, tetőfelújításra</t>
  </si>
  <si>
    <t>TAO önrészre</t>
  </si>
  <si>
    <t>Bonyhádi Labdarúgó Klub</t>
  </si>
  <si>
    <t>Bonyhádi Védőnői Szolgálat</t>
  </si>
  <si>
    <t>6. alcím összesen:</t>
  </si>
  <si>
    <t>6. alcím összesen</t>
  </si>
  <si>
    <t>Bér + jutalom átadás, többlet cafetéria megtérítés</t>
  </si>
  <si>
    <t>Nyári diákmunka támogatása</t>
  </si>
  <si>
    <t>Belterületi utak, járdák, hidak felújítása</t>
  </si>
  <si>
    <t>Belügyminisztérium</t>
  </si>
  <si>
    <t>TOP 1.1.3-15 Agrárlogisztikai központ traktor beszerzés</t>
  </si>
  <si>
    <t>Kossuth Lajos utca 30 – 96. u. közötti útszakasz felúj.</t>
  </si>
  <si>
    <t>Közművelődési érdekeltségnövelő támogatás</t>
  </si>
  <si>
    <t>Lekötött bankbetétek megszűntetése</t>
  </si>
  <si>
    <t>Pénzeszközök lekötött bankbetétként elhelyezése</t>
  </si>
  <si>
    <t>B817</t>
  </si>
  <si>
    <t>Járásszékhelyi múzeumok támogatása</t>
  </si>
  <si>
    <t>Ózongenerátor (fogászat)</t>
  </si>
  <si>
    <t>Adagoló kézfertőtlenítőhöz</t>
  </si>
  <si>
    <t>Iskolai ruhatartó szekrény</t>
  </si>
  <si>
    <t>26/2020 (XII.15.) sz. rendelettel módosított előirányzat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</si>
</sst>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"/>
    <numFmt numFmtId="168" formatCode="#,##0.0"/>
    <numFmt numFmtId="169" formatCode="_(&quot;$&quot;* #,##0.00_);_(&quot;$&quot;* \(#,##0.00\);_(&quot;$&quot;* &quot;-&quot;??_);_(@_)"/>
    <numFmt numFmtId="170" formatCode="_(* #,##0_);_(* \(#,##0\);_(* &quot;-&quot;??_);_(@_)"/>
  </numFmts>
  <fonts count="6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sz val="8"/>
      <color indexed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MS Sans Serif"/>
      <charset val="238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164" fontId="40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1" fillId="0" borderId="0"/>
    <xf numFmtId="0" fontId="28" fillId="0" borderId="0"/>
    <xf numFmtId="0" fontId="42" fillId="0" borderId="0"/>
    <xf numFmtId="0" fontId="29" fillId="0" borderId="0"/>
    <xf numFmtId="0" fontId="29" fillId="0" borderId="0"/>
    <xf numFmtId="0" fontId="1" fillId="0" borderId="0"/>
    <xf numFmtId="0" fontId="12" fillId="0" borderId="0"/>
    <xf numFmtId="0" fontId="28" fillId="0" borderId="0"/>
    <xf numFmtId="0" fontId="28" fillId="0" borderId="0"/>
    <xf numFmtId="0" fontId="12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59" fillId="0" borderId="0"/>
    <xf numFmtId="164" fontId="40" fillId="0" borderId="0" applyFont="0" applyFill="0" applyBorder="0" applyAlignment="0" applyProtection="0"/>
    <xf numFmtId="0" fontId="28" fillId="0" borderId="0"/>
  </cellStyleXfs>
  <cellXfs count="958">
    <xf numFmtId="0" fontId="0" fillId="0" borderId="0" xfId="0"/>
    <xf numFmtId="165" fontId="2" fillId="0" borderId="0" xfId="5" applyNumberFormat="1" applyFont="1" applyAlignment="1">
      <alignment horizontal="left" vertical="center" wrapText="1"/>
    </xf>
    <xf numFmtId="165" fontId="3" fillId="0" borderId="0" xfId="5" applyNumberFormat="1" applyFont="1" applyAlignment="1">
      <alignment vertical="center" wrapText="1"/>
    </xf>
    <xf numFmtId="165" fontId="2" fillId="0" borderId="0" xfId="5" applyNumberFormat="1" applyFont="1" applyAlignment="1">
      <alignment vertical="center" wrapText="1"/>
    </xf>
    <xf numFmtId="0" fontId="4" fillId="0" borderId="0" xfId="5" applyFont="1" applyAlignment="1">
      <alignment vertical="center"/>
    </xf>
    <xf numFmtId="0" fontId="6" fillId="0" borderId="0" xfId="5" applyFont="1" applyAlignment="1">
      <alignment horizontal="right"/>
    </xf>
    <xf numFmtId="0" fontId="7" fillId="0" borderId="0" xfId="5" applyFont="1" applyAlignment="1">
      <alignment vertical="center"/>
    </xf>
    <xf numFmtId="0" fontId="1" fillId="0" borderId="0" xfId="5" applyAlignment="1">
      <alignment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left" vertical="center" wrapText="1" indent="1"/>
    </xf>
    <xf numFmtId="165" fontId="9" fillId="0" borderId="5" xfId="5" applyNumberFormat="1" applyFont="1" applyBorder="1" applyAlignment="1">
      <alignment horizontal="right" vertical="center" wrapText="1" indent="1"/>
    </xf>
    <xf numFmtId="0" fontId="10" fillId="0" borderId="0" xfId="5" applyFont="1" applyAlignment="1">
      <alignment vertical="center" wrapText="1"/>
    </xf>
    <xf numFmtId="49" fontId="11" fillId="0" borderId="6" xfId="5" applyNumberFormat="1" applyFont="1" applyBorder="1" applyAlignment="1">
      <alignment horizontal="center" vertical="center" wrapText="1"/>
    </xf>
    <xf numFmtId="0" fontId="13" fillId="0" borderId="7" xfId="11" applyFont="1" applyBorder="1" applyAlignment="1">
      <alignment horizontal="left" vertical="center" wrapText="1" indent="1"/>
    </xf>
    <xf numFmtId="165" fontId="13" fillId="0" borderId="8" xfId="5" applyNumberFormat="1" applyFont="1" applyBorder="1" applyAlignment="1" applyProtection="1">
      <alignment horizontal="right" vertical="center" wrapText="1" indent="1"/>
      <protection locked="0"/>
    </xf>
    <xf numFmtId="0" fontId="14" fillId="0" borderId="0" xfId="5" applyFont="1" applyAlignment="1">
      <alignment vertical="center" wrapText="1"/>
    </xf>
    <xf numFmtId="0" fontId="13" fillId="0" borderId="9" xfId="11" applyFont="1" applyBorder="1" applyAlignment="1">
      <alignment horizontal="left" vertical="center" wrapText="1" indent="1"/>
    </xf>
    <xf numFmtId="0" fontId="9" fillId="0" borderId="1" xfId="5" applyFont="1" applyBorder="1" applyAlignment="1">
      <alignment horizontal="center" vertical="center" wrapText="1"/>
    </xf>
    <xf numFmtId="0" fontId="9" fillId="0" borderId="2" xfId="11" applyFont="1" applyBorder="1" applyAlignment="1">
      <alignment horizontal="left" vertical="center" wrapText="1" indent="1"/>
    </xf>
    <xf numFmtId="165" fontId="9" fillId="0" borderId="5" xfId="5" applyNumberFormat="1" applyFont="1" applyBorder="1" applyAlignment="1" applyProtection="1">
      <alignment horizontal="right" vertical="center" wrapText="1" indent="1"/>
      <protection locked="0"/>
    </xf>
    <xf numFmtId="49" fontId="11" fillId="0" borderId="10" xfId="5" applyNumberFormat="1" applyFont="1" applyBorder="1" applyAlignment="1">
      <alignment horizontal="center" vertical="center" wrapText="1"/>
    </xf>
    <xf numFmtId="0" fontId="11" fillId="0" borderId="9" xfId="11" applyFont="1" applyBorder="1" applyAlignment="1">
      <alignment horizontal="left" vertical="center" wrapText="1" indent="1"/>
    </xf>
    <xf numFmtId="165" fontId="11" fillId="0" borderId="11" xfId="5" applyNumberFormat="1" applyFont="1" applyBorder="1" applyAlignment="1" applyProtection="1">
      <alignment horizontal="right" vertical="center" wrapText="1" indent="1"/>
      <protection locked="0"/>
    </xf>
    <xf numFmtId="0" fontId="11" fillId="0" borderId="7" xfId="11" applyFont="1" applyBorder="1" applyAlignment="1">
      <alignment horizontal="left" vertical="center" wrapText="1" indent="1"/>
    </xf>
    <xf numFmtId="165" fontId="11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14" xfId="5" applyNumberFormat="1" applyFont="1" applyBorder="1" applyAlignment="1" applyProtection="1">
      <alignment horizontal="right" vertical="center" wrapText="1" indent="1"/>
      <protection locked="0"/>
    </xf>
    <xf numFmtId="0" fontId="11" fillId="0" borderId="13" xfId="11" applyFont="1" applyBorder="1" applyAlignment="1">
      <alignment horizontal="left" vertical="center" wrapText="1" indent="1"/>
    </xf>
    <xf numFmtId="165" fontId="9" fillId="0" borderId="15" xfId="5" applyNumberFormat="1" applyFont="1" applyBorder="1" applyAlignment="1" applyProtection="1">
      <alignment horizontal="right" vertical="center" wrapText="1" indent="1"/>
      <protection locked="0"/>
    </xf>
    <xf numFmtId="165" fontId="9" fillId="0" borderId="15" xfId="5" applyNumberFormat="1" applyFont="1" applyBorder="1" applyAlignment="1">
      <alignment horizontal="right" vertical="center" wrapText="1" indent="1"/>
    </xf>
    <xf numFmtId="0" fontId="15" fillId="0" borderId="1" xfId="5" applyFont="1" applyBorder="1" applyAlignment="1">
      <alignment horizontal="center" vertical="center" wrapText="1"/>
    </xf>
    <xf numFmtId="0" fontId="16" fillId="0" borderId="16" xfId="5" applyFont="1" applyBorder="1" applyAlignment="1">
      <alignment horizontal="left" wrapText="1" indent="1"/>
    </xf>
    <xf numFmtId="165" fontId="8" fillId="0" borderId="15" xfId="5" applyNumberFormat="1" applyFont="1" applyBorder="1" applyAlignment="1">
      <alignment horizontal="right" vertical="center" wrapText="1" indent="1"/>
    </xf>
    <xf numFmtId="0" fontId="13" fillId="0" borderId="0" xfId="5" applyFont="1" applyAlignment="1">
      <alignment horizontal="center" vertical="center" wrapText="1"/>
    </xf>
    <xf numFmtId="0" fontId="4" fillId="0" borderId="0" xfId="5" applyFont="1" applyAlignment="1">
      <alignment horizontal="left" vertical="center" wrapText="1" indent="1"/>
    </xf>
    <xf numFmtId="165" fontId="8" fillId="0" borderId="0" xfId="5" applyNumberFormat="1" applyFont="1" applyAlignment="1">
      <alignment horizontal="right" vertical="center" wrapText="1" indent="1"/>
    </xf>
    <xf numFmtId="0" fontId="13" fillId="0" borderId="0" xfId="5" applyFont="1" applyAlignment="1">
      <alignment horizontal="left" vertical="center" wrapText="1"/>
    </xf>
    <xf numFmtId="0" fontId="13" fillId="0" borderId="0" xfId="5" applyFont="1" applyAlignment="1">
      <alignment vertical="center" wrapText="1"/>
    </xf>
    <xf numFmtId="0" fontId="8" fillId="0" borderId="17" xfId="5" applyFont="1" applyBorder="1" applyAlignment="1">
      <alignment horizontal="center" vertical="center" wrapText="1"/>
    </xf>
    <xf numFmtId="0" fontId="17" fillId="0" borderId="0" xfId="5" applyFont="1" applyAlignment="1">
      <alignment vertical="center" wrapText="1"/>
    </xf>
    <xf numFmtId="165" fontId="11" fillId="0" borderId="8" xfId="5" applyNumberFormat="1" applyFont="1" applyBorder="1" applyAlignment="1" applyProtection="1">
      <alignment horizontal="right" vertical="center" wrapText="1" indent="1"/>
      <protection locked="0"/>
    </xf>
    <xf numFmtId="0" fontId="4" fillId="0" borderId="2" xfId="5" applyFont="1" applyBorder="1" applyAlignment="1">
      <alignment horizontal="left" vertical="center" wrapText="1" indent="1"/>
    </xf>
    <xf numFmtId="165" fontId="8" fillId="0" borderId="5" xfId="5" applyNumberFormat="1" applyFont="1" applyBorder="1" applyAlignment="1">
      <alignment horizontal="right" vertical="center" wrapText="1" indent="1"/>
    </xf>
    <xf numFmtId="0" fontId="1" fillId="0" borderId="0" xfId="5" applyAlignment="1">
      <alignment horizontal="left" vertical="center" wrapText="1"/>
    </xf>
    <xf numFmtId="0" fontId="1" fillId="0" borderId="0" xfId="5" applyAlignment="1">
      <alignment horizontal="right" vertical="center" wrapText="1" indent="1"/>
    </xf>
    <xf numFmtId="0" fontId="7" fillId="0" borderId="1" xfId="5" applyFont="1" applyBorder="1" applyAlignment="1">
      <alignment horizontal="left" vertical="center"/>
    </xf>
    <xf numFmtId="0" fontId="7" fillId="0" borderId="16" xfId="5" applyFont="1" applyBorder="1" applyAlignment="1">
      <alignment vertical="center" wrapText="1"/>
    </xf>
    <xf numFmtId="3" fontId="7" fillId="0" borderId="5" xfId="5" applyNumberFormat="1" applyFont="1" applyBorder="1" applyAlignment="1" applyProtection="1">
      <alignment horizontal="right" vertical="center" wrapText="1" indent="1"/>
      <protection locked="0"/>
    </xf>
    <xf numFmtId="0" fontId="8" fillId="0" borderId="18" xfId="5" applyFont="1" applyBorder="1" applyAlignment="1">
      <alignment horizontal="center" vertical="center" wrapText="1"/>
    </xf>
    <xf numFmtId="165" fontId="1" fillId="0" borderId="0" xfId="5" applyNumberFormat="1" applyAlignment="1">
      <alignment vertical="center" wrapText="1"/>
    </xf>
    <xf numFmtId="0" fontId="8" fillId="0" borderId="1" xfId="11" applyFont="1" applyBorder="1" applyAlignment="1">
      <alignment horizontal="center" vertical="center" wrapText="1"/>
    </xf>
    <xf numFmtId="165" fontId="8" fillId="0" borderId="5" xfId="11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49" fontId="13" fillId="0" borderId="10" xfId="11" applyNumberFormat="1" applyFont="1" applyBorder="1" applyAlignment="1">
      <alignment horizontal="center" vertical="center" wrapText="1"/>
    </xf>
    <xf numFmtId="165" fontId="13" fillId="0" borderId="19" xfId="11" applyNumberFormat="1" applyFont="1" applyBorder="1" applyAlignment="1" applyProtection="1">
      <alignment horizontal="right" vertical="center" wrapText="1" indent="1"/>
      <protection locked="0"/>
    </xf>
    <xf numFmtId="0" fontId="17" fillId="0" borderId="0" xfId="0" applyFont="1" applyAlignment="1">
      <alignment vertical="center" wrapText="1"/>
    </xf>
    <xf numFmtId="49" fontId="13" fillId="0" borderId="20" xfId="11" applyNumberFormat="1" applyFont="1" applyBorder="1" applyAlignment="1">
      <alignment horizontal="center" vertical="center" wrapText="1"/>
    </xf>
    <xf numFmtId="0" fontId="13" fillId="0" borderId="21" xfId="11" applyFont="1" applyBorder="1" applyAlignment="1">
      <alignment horizontal="left" vertical="center" wrapText="1" indent="1"/>
    </xf>
    <xf numFmtId="165" fontId="9" fillId="0" borderId="5" xfId="11" applyNumberFormat="1" applyFont="1" applyBorder="1" applyAlignment="1">
      <alignment horizontal="right" vertical="center" wrapText="1" indent="1"/>
    </xf>
    <xf numFmtId="0" fontId="12" fillId="0" borderId="0" xfId="11"/>
    <xf numFmtId="0" fontId="6" fillId="0" borderId="22" xfId="5" applyFont="1" applyBorder="1" applyAlignment="1">
      <alignment horizontal="right" vertical="center"/>
    </xf>
    <xf numFmtId="0" fontId="4" fillId="0" borderId="1" xfId="11" applyFont="1" applyBorder="1" applyAlignment="1">
      <alignment horizontal="center" vertical="center" wrapText="1"/>
    </xf>
    <xf numFmtId="0" fontId="4" fillId="0" borderId="2" xfId="11" applyFont="1" applyBorder="1" applyAlignment="1">
      <alignment horizontal="center" vertical="center" wrapText="1"/>
    </xf>
    <xf numFmtId="0" fontId="4" fillId="0" borderId="5" xfId="11" applyFont="1" applyBorder="1" applyAlignment="1">
      <alignment horizontal="center" vertical="center" wrapText="1"/>
    </xf>
    <xf numFmtId="0" fontId="8" fillId="0" borderId="23" xfId="11" applyFont="1" applyBorder="1" applyAlignment="1">
      <alignment horizontal="center" vertical="center" wrapText="1"/>
    </xf>
    <xf numFmtId="0" fontId="8" fillId="0" borderId="24" xfId="11" applyFont="1" applyBorder="1" applyAlignment="1">
      <alignment horizontal="center" vertical="center" wrapText="1"/>
    </xf>
    <xf numFmtId="0" fontId="8" fillId="0" borderId="25" xfId="11" applyFont="1" applyBorder="1" applyAlignment="1">
      <alignment horizontal="center" vertical="center" wrapText="1"/>
    </xf>
    <xf numFmtId="0" fontId="13" fillId="0" borderId="0" xfId="11" applyFont="1"/>
    <xf numFmtId="0" fontId="8" fillId="0" borderId="1" xfId="11" applyFont="1" applyBorder="1" applyAlignment="1">
      <alignment horizontal="left" vertical="center" wrapText="1" indent="1"/>
    </xf>
    <xf numFmtId="0" fontId="8" fillId="0" borderId="2" xfId="11" applyFont="1" applyBorder="1" applyAlignment="1">
      <alignment horizontal="left" vertical="center" wrapText="1" indent="1"/>
    </xf>
    <xf numFmtId="0" fontId="20" fillId="0" borderId="0" xfId="11" applyFont="1"/>
    <xf numFmtId="49" fontId="13" fillId="0" borderId="10" xfId="11" applyNumberFormat="1" applyFont="1" applyBorder="1" applyAlignment="1">
      <alignment horizontal="left" vertical="center" wrapText="1" indent="1"/>
    </xf>
    <xf numFmtId="0" fontId="21" fillId="0" borderId="9" xfId="5" applyFont="1" applyBorder="1" applyAlignment="1">
      <alignment horizontal="left" wrapText="1" indent="1"/>
    </xf>
    <xf numFmtId="165" fontId="13" fillId="0" borderId="11" xfId="11" applyNumberFormat="1" applyFont="1" applyBorder="1" applyAlignment="1" applyProtection="1">
      <alignment horizontal="right" vertical="center" wrapText="1" indent="1"/>
      <protection locked="0"/>
    </xf>
    <xf numFmtId="49" fontId="13" fillId="0" borderId="6" xfId="11" applyNumberFormat="1" applyFont="1" applyBorder="1" applyAlignment="1">
      <alignment horizontal="left" vertical="center" wrapText="1" indent="1"/>
    </xf>
    <xf numFmtId="0" fontId="21" fillId="0" borderId="7" xfId="5" applyFont="1" applyBorder="1" applyAlignment="1">
      <alignment horizontal="left" wrapText="1" indent="1"/>
    </xf>
    <xf numFmtId="165" fontId="13" fillId="0" borderId="8" xfId="11" applyNumberFormat="1" applyFont="1" applyBorder="1" applyAlignment="1" applyProtection="1">
      <alignment horizontal="right" vertical="center" wrapText="1" indent="1"/>
      <protection locked="0"/>
    </xf>
    <xf numFmtId="49" fontId="13" fillId="0" borderId="26" xfId="11" applyNumberFormat="1" applyFont="1" applyBorder="1" applyAlignment="1">
      <alignment horizontal="left" vertical="center" wrapText="1" indent="1"/>
    </xf>
    <xf numFmtId="0" fontId="21" fillId="0" borderId="27" xfId="5" applyFont="1" applyBorder="1" applyAlignment="1">
      <alignment horizontal="left" wrapText="1" indent="1"/>
    </xf>
    <xf numFmtId="0" fontId="15" fillId="0" borderId="2" xfId="5" applyFont="1" applyBorder="1" applyAlignment="1">
      <alignment horizontal="left" vertical="center" wrapText="1" indent="1"/>
    </xf>
    <xf numFmtId="165" fontId="13" fillId="0" borderId="28" xfId="11" applyNumberFormat="1" applyFont="1" applyBorder="1" applyAlignment="1" applyProtection="1">
      <alignment horizontal="right" vertical="center" wrapText="1" indent="1"/>
      <protection locked="0"/>
    </xf>
    <xf numFmtId="165" fontId="13" fillId="0" borderId="11" xfId="11" applyNumberFormat="1" applyFont="1" applyBorder="1" applyAlignment="1">
      <alignment horizontal="right" vertical="center" wrapText="1" indent="1"/>
    </xf>
    <xf numFmtId="165" fontId="11" fillId="0" borderId="8" xfId="11" applyNumberFormat="1" applyFont="1" applyBorder="1" applyAlignment="1" applyProtection="1">
      <alignment horizontal="right" vertical="center" wrapText="1" indent="1"/>
      <protection locked="0"/>
    </xf>
    <xf numFmtId="165" fontId="11" fillId="0" borderId="28" xfId="11" applyNumberFormat="1" applyFont="1" applyBorder="1" applyAlignment="1" applyProtection="1">
      <alignment horizontal="right" vertical="center" wrapText="1" indent="1"/>
      <protection locked="0"/>
    </xf>
    <xf numFmtId="165" fontId="11" fillId="0" borderId="11" xfId="11" applyNumberFormat="1" applyFont="1" applyBorder="1" applyAlignment="1" applyProtection="1">
      <alignment horizontal="right" vertical="center" wrapText="1" indent="1"/>
      <protection locked="0"/>
    </xf>
    <xf numFmtId="0" fontId="15" fillId="0" borderId="1" xfId="5" applyFont="1" applyBorder="1" applyAlignment="1">
      <alignment wrapText="1"/>
    </xf>
    <xf numFmtId="0" fontId="21" fillId="0" borderId="27" xfId="5" applyFont="1" applyBorder="1" applyAlignment="1">
      <alignment wrapText="1"/>
    </xf>
    <xf numFmtId="0" fontId="21" fillId="0" borderId="10" xfId="5" applyFont="1" applyBorder="1" applyAlignment="1">
      <alignment wrapText="1"/>
    </xf>
    <xf numFmtId="0" fontId="21" fillId="0" borderId="6" xfId="5" applyFont="1" applyBorder="1" applyAlignment="1">
      <alignment wrapText="1"/>
    </xf>
    <xf numFmtId="0" fontId="21" fillId="0" borderId="26" xfId="5" applyFont="1" applyBorder="1" applyAlignment="1">
      <alignment wrapText="1"/>
    </xf>
    <xf numFmtId="165" fontId="8" fillId="0" borderId="5" xfId="11" applyNumberFormat="1" applyFont="1" applyBorder="1" applyAlignment="1" applyProtection="1">
      <alignment horizontal="right" vertical="center" wrapText="1" indent="1"/>
      <protection locked="0"/>
    </xf>
    <xf numFmtId="0" fontId="15" fillId="0" borderId="2" xfId="5" applyFont="1" applyBorder="1" applyAlignment="1">
      <alignment wrapText="1"/>
    </xf>
    <xf numFmtId="0" fontId="15" fillId="0" borderId="13" xfId="5" applyFont="1" applyBorder="1" applyAlignment="1">
      <alignment wrapText="1"/>
    </xf>
    <xf numFmtId="0" fontId="15" fillId="0" borderId="0" xfId="5" applyFont="1" applyAlignment="1">
      <alignment wrapText="1"/>
    </xf>
    <xf numFmtId="0" fontId="8" fillId="0" borderId="2" xfId="11" applyFont="1" applyBorder="1" applyAlignment="1">
      <alignment horizontal="center" vertical="center" wrapText="1"/>
    </xf>
    <xf numFmtId="0" fontId="8" fillId="0" borderId="5" xfId="11" applyFont="1" applyBorder="1" applyAlignment="1">
      <alignment horizontal="center" vertical="center" wrapText="1"/>
    </xf>
    <xf numFmtId="0" fontId="8" fillId="0" borderId="23" xfId="11" applyFont="1" applyBorder="1" applyAlignment="1">
      <alignment horizontal="left" vertical="center" wrapText="1" indent="1"/>
    </xf>
    <xf numFmtId="0" fontId="8" fillId="0" borderId="24" xfId="11" applyFont="1" applyBorder="1" applyAlignment="1">
      <alignment vertical="center" wrapText="1"/>
    </xf>
    <xf numFmtId="165" fontId="8" fillId="0" borderId="25" xfId="11" applyNumberFormat="1" applyFont="1" applyBorder="1" applyAlignment="1">
      <alignment horizontal="right" vertical="center" wrapText="1" indent="1"/>
    </xf>
    <xf numFmtId="49" fontId="13" fillId="0" borderId="30" xfId="11" applyNumberFormat="1" applyFont="1" applyBorder="1" applyAlignment="1">
      <alignment horizontal="left" vertical="center" wrapText="1" indent="1"/>
    </xf>
    <xf numFmtId="0" fontId="13" fillId="0" borderId="31" xfId="11" applyFont="1" applyBorder="1" applyAlignment="1">
      <alignment horizontal="left" vertical="center" wrapText="1" indent="1"/>
    </xf>
    <xf numFmtId="165" fontId="13" fillId="0" borderId="32" xfId="11" applyNumberFormat="1" applyFont="1" applyBorder="1" applyAlignment="1" applyProtection="1">
      <alignment horizontal="right" vertical="center" wrapText="1" indent="1"/>
      <protection locked="0"/>
    </xf>
    <xf numFmtId="0" fontId="13" fillId="0" borderId="33" xfId="11" applyFont="1" applyBorder="1" applyAlignment="1">
      <alignment horizontal="left" vertical="center" wrapText="1" indent="1"/>
    </xf>
    <xf numFmtId="0" fontId="13" fillId="0" borderId="0" xfId="11" applyFont="1" applyAlignment="1">
      <alignment horizontal="left" vertical="center" wrapText="1" indent="1"/>
    </xf>
    <xf numFmtId="49" fontId="13" fillId="0" borderId="20" xfId="11" applyNumberFormat="1" applyFont="1" applyBorder="1" applyAlignment="1">
      <alignment horizontal="left" vertical="center" wrapText="1" indent="1"/>
    </xf>
    <xf numFmtId="0" fontId="8" fillId="0" borderId="2" xfId="11" applyFont="1" applyBorder="1" applyAlignment="1">
      <alignment vertical="center" wrapText="1"/>
    </xf>
    <xf numFmtId="0" fontId="13" fillId="0" borderId="27" xfId="11" applyFont="1" applyBorder="1" applyAlignment="1">
      <alignment horizontal="left" vertical="center" wrapText="1" indent="1"/>
    </xf>
    <xf numFmtId="0" fontId="21" fillId="0" borderId="27" xfId="5" applyFont="1" applyBorder="1" applyAlignment="1">
      <alignment horizontal="left" vertical="center" wrapText="1" indent="1"/>
    </xf>
    <xf numFmtId="165" fontId="13" fillId="0" borderId="34" xfId="11" applyNumberFormat="1" applyFont="1" applyBorder="1" applyAlignment="1" applyProtection="1">
      <alignment horizontal="right" vertical="center" wrapText="1" indent="1"/>
      <protection locked="0"/>
    </xf>
    <xf numFmtId="165" fontId="15" fillId="0" borderId="5" xfId="5" applyNumberFormat="1" applyFont="1" applyBorder="1" applyAlignment="1">
      <alignment horizontal="right" vertical="center" wrapText="1" indent="1"/>
    </xf>
    <xf numFmtId="165" fontId="18" fillId="0" borderId="5" xfId="5" quotePrefix="1" applyNumberFormat="1" applyFont="1" applyBorder="1" applyAlignment="1">
      <alignment horizontal="right" vertical="center" wrapText="1" indent="1"/>
    </xf>
    <xf numFmtId="0" fontId="22" fillId="0" borderId="0" xfId="11" applyFont="1"/>
    <xf numFmtId="0" fontId="23" fillId="0" borderId="0" xfId="11" applyFont="1"/>
    <xf numFmtId="0" fontId="15" fillId="0" borderId="29" xfId="5" applyFont="1" applyBorder="1" applyAlignment="1">
      <alignment horizontal="left" vertical="center" wrapText="1" indent="1"/>
    </xf>
    <xf numFmtId="0" fontId="18" fillId="0" borderId="13" xfId="5" applyFont="1" applyBorder="1" applyAlignment="1">
      <alignment horizontal="left" vertical="center" wrapText="1" indent="1"/>
    </xf>
    <xf numFmtId="0" fontId="12" fillId="0" borderId="0" xfId="11" applyAlignment="1">
      <alignment horizontal="right" vertical="center" indent="1"/>
    </xf>
    <xf numFmtId="0" fontId="5" fillId="0" borderId="0" xfId="11" applyFont="1" applyAlignment="1">
      <alignment horizontal="center" vertical="center" wrapText="1"/>
    </xf>
    <xf numFmtId="0" fontId="5" fillId="0" borderId="0" xfId="11" applyFont="1" applyAlignment="1">
      <alignment vertical="center" wrapText="1"/>
    </xf>
    <xf numFmtId="165" fontId="5" fillId="0" borderId="0" xfId="11" applyNumberFormat="1" applyFont="1" applyAlignment="1">
      <alignment horizontal="right" vertical="center" wrapText="1" indent="1"/>
    </xf>
    <xf numFmtId="165" fontId="5" fillId="0" borderId="0" xfId="5" applyNumberFormat="1" applyFont="1" applyAlignment="1">
      <alignment horizontal="centerContinuous" vertical="center" wrapText="1"/>
    </xf>
    <xf numFmtId="165" fontId="1" fillId="0" borderId="0" xfId="5" applyNumberFormat="1" applyAlignment="1">
      <alignment horizontal="centerContinuous" vertical="center"/>
    </xf>
    <xf numFmtId="165" fontId="1" fillId="0" borderId="0" xfId="5" applyNumberFormat="1" applyAlignment="1">
      <alignment horizontal="center" vertical="center" wrapText="1"/>
    </xf>
    <xf numFmtId="165" fontId="6" fillId="0" borderId="0" xfId="5" applyNumberFormat="1" applyFont="1" applyAlignment="1">
      <alignment horizontal="right" vertical="center"/>
    </xf>
    <xf numFmtId="165" fontId="4" fillId="0" borderId="1" xfId="5" applyNumberFormat="1" applyFont="1" applyBorder="1" applyAlignment="1">
      <alignment horizontal="centerContinuous" vertical="center" wrapText="1"/>
    </xf>
    <xf numFmtId="165" fontId="4" fillId="0" borderId="2" xfId="5" applyNumberFormat="1" applyFont="1" applyBorder="1" applyAlignment="1">
      <alignment horizontal="centerContinuous" vertical="center" wrapText="1"/>
    </xf>
    <xf numFmtId="165" fontId="4" fillId="0" borderId="5" xfId="5" applyNumberFormat="1" applyFont="1" applyBorder="1" applyAlignment="1">
      <alignment horizontal="centerContinuous" vertical="center" wrapText="1"/>
    </xf>
    <xf numFmtId="165" fontId="4" fillId="0" borderId="1" xfId="5" applyNumberFormat="1" applyFont="1" applyBorder="1" applyAlignment="1">
      <alignment horizontal="center" vertical="center" wrapText="1"/>
    </xf>
    <xf numFmtId="165" fontId="7" fillId="0" borderId="0" xfId="5" applyNumberFormat="1" applyFont="1" applyAlignment="1">
      <alignment horizontal="center" vertical="center" wrapText="1"/>
    </xf>
    <xf numFmtId="165" fontId="9" fillId="0" borderId="35" xfId="5" applyNumberFormat="1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65" fontId="9" fillId="0" borderId="2" xfId="5" applyNumberFormat="1" applyFont="1" applyBorder="1" applyAlignment="1">
      <alignment horizontal="center" vertical="center" wrapText="1"/>
    </xf>
    <xf numFmtId="165" fontId="9" fillId="0" borderId="5" xfId="5" applyNumberFormat="1" applyFont="1" applyBorder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 wrapText="1"/>
    </xf>
    <xf numFmtId="165" fontId="1" fillId="0" borderId="36" xfId="5" applyNumberFormat="1" applyBorder="1" applyAlignment="1">
      <alignment horizontal="left" vertical="center" wrapText="1" indent="1"/>
    </xf>
    <xf numFmtId="165" fontId="13" fillId="0" borderId="10" xfId="5" applyNumberFormat="1" applyFont="1" applyBorder="1" applyAlignment="1">
      <alignment horizontal="left" vertical="center" wrapText="1" indent="1"/>
    </xf>
    <xf numFmtId="165" fontId="13" fillId="0" borderId="9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" fillId="0" borderId="37" xfId="5" applyNumberFormat="1" applyBorder="1" applyAlignment="1">
      <alignment horizontal="left" vertical="center" wrapText="1" indent="1"/>
    </xf>
    <xf numFmtId="165" fontId="13" fillId="0" borderId="6" xfId="5" applyNumberFormat="1" applyFont="1" applyBorder="1" applyAlignment="1">
      <alignment horizontal="left" vertical="center" wrapText="1" indent="1"/>
    </xf>
    <xf numFmtId="165" fontId="13" fillId="0" borderId="7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38" xfId="5" applyNumberFormat="1" applyFont="1" applyBorder="1" applyAlignment="1">
      <alignment horizontal="left" vertical="center" wrapText="1" indent="1"/>
    </xf>
    <xf numFmtId="165" fontId="13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6" xfId="5" applyNumberFormat="1" applyFont="1" applyBorder="1" applyAlignment="1" applyProtection="1">
      <alignment horizontal="left" vertical="center" wrapText="1" indent="1"/>
      <protection locked="0"/>
    </xf>
    <xf numFmtId="165" fontId="11" fillId="0" borderId="0" xfId="5" applyNumberFormat="1" applyFont="1" applyAlignment="1" applyProtection="1">
      <alignment horizontal="left" vertical="center" wrapText="1" indent="1"/>
      <protection locked="0"/>
    </xf>
    <xf numFmtId="165" fontId="13" fillId="0" borderId="26" xfId="5" applyNumberFormat="1" applyFont="1" applyBorder="1" applyAlignment="1" applyProtection="1">
      <alignment horizontal="left" vertical="center" wrapText="1" indent="1"/>
      <protection locked="0"/>
    </xf>
    <xf numFmtId="165" fontId="13" fillId="0" borderId="27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25" fillId="0" borderId="35" xfId="5" applyNumberFormat="1" applyFont="1" applyBorder="1" applyAlignment="1">
      <alignment horizontal="left" vertical="center" wrapText="1" indent="1"/>
    </xf>
    <xf numFmtId="165" fontId="9" fillId="0" borderId="1" xfId="5" applyNumberFormat="1" applyFont="1" applyBorder="1" applyAlignment="1">
      <alignment horizontal="left" vertical="center" wrapText="1" indent="1"/>
    </xf>
    <xf numFmtId="165" fontId="9" fillId="0" borderId="2" xfId="5" applyNumberFormat="1" applyFont="1" applyBorder="1" applyAlignment="1">
      <alignment horizontal="right" vertical="center" wrapText="1" indent="1"/>
    </xf>
    <xf numFmtId="165" fontId="1" fillId="0" borderId="40" xfId="5" applyNumberFormat="1" applyBorder="1" applyAlignment="1">
      <alignment horizontal="left" vertical="center" wrapText="1" indent="1"/>
    </xf>
    <xf numFmtId="165" fontId="11" fillId="0" borderId="20" xfId="5" applyNumberFormat="1" applyFont="1" applyBorder="1" applyAlignment="1">
      <alignment horizontal="left" vertical="center" wrapText="1" indent="1"/>
    </xf>
    <xf numFmtId="165" fontId="26" fillId="0" borderId="21" xfId="5" applyNumberFormat="1" applyFont="1" applyBorder="1" applyAlignment="1">
      <alignment horizontal="right" vertical="center" wrapText="1" indent="1"/>
    </xf>
    <xf numFmtId="165" fontId="11" fillId="0" borderId="6" xfId="5" applyNumberFormat="1" applyFont="1" applyBorder="1" applyAlignment="1">
      <alignment horizontal="left" vertical="center" wrapText="1" indent="1"/>
    </xf>
    <xf numFmtId="165" fontId="11" fillId="0" borderId="7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7" xfId="5" applyNumberFormat="1" applyFont="1" applyBorder="1" applyAlignment="1">
      <alignment horizontal="right" vertical="center" wrapText="1" indent="1"/>
    </xf>
    <xf numFmtId="165" fontId="11" fillId="0" borderId="21" xfId="5" applyNumberFormat="1" applyFont="1" applyBorder="1" applyAlignment="1" applyProtection="1">
      <alignment horizontal="right" vertical="center" wrapText="1" indent="1"/>
      <protection locked="0"/>
    </xf>
    <xf numFmtId="165" fontId="25" fillId="0" borderId="1" xfId="5" applyNumberFormat="1" applyFont="1" applyBorder="1" applyAlignment="1">
      <alignment horizontal="left" vertical="center" wrapText="1" indent="1"/>
    </xf>
    <xf numFmtId="165" fontId="25" fillId="0" borderId="15" xfId="5" applyNumberFormat="1" applyFont="1" applyBorder="1" applyAlignment="1">
      <alignment horizontal="right" vertical="center" wrapText="1" indent="1"/>
    </xf>
    <xf numFmtId="165" fontId="13" fillId="0" borderId="20" xfId="5" applyNumberFormat="1" applyFont="1" applyBorder="1" applyAlignment="1" applyProtection="1">
      <alignment horizontal="left" vertical="center" wrapText="1" indent="1"/>
      <protection locked="0"/>
    </xf>
    <xf numFmtId="165" fontId="13" fillId="0" borderId="41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20" xfId="5" applyNumberFormat="1" applyFont="1" applyBorder="1" applyAlignment="1">
      <alignment horizontal="left" vertical="center" wrapText="1" indent="1"/>
    </xf>
    <xf numFmtId="165" fontId="13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20" xfId="5" applyNumberFormat="1" applyFont="1" applyBorder="1" applyAlignment="1">
      <alignment horizontal="left" vertical="center" wrapText="1" indent="1"/>
    </xf>
    <xf numFmtId="165" fontId="26" fillId="0" borderId="9" xfId="5" applyNumberFormat="1" applyFont="1" applyBorder="1" applyAlignment="1">
      <alignment horizontal="right" vertical="center" wrapText="1" indent="1"/>
    </xf>
    <xf numFmtId="165" fontId="11" fillId="0" borderId="6" xfId="5" applyNumberFormat="1" applyFont="1" applyBorder="1" applyAlignment="1">
      <alignment horizontal="left" vertical="center" wrapText="1" indent="2"/>
    </xf>
    <xf numFmtId="165" fontId="11" fillId="0" borderId="7" xfId="5" applyNumberFormat="1" applyFont="1" applyBorder="1" applyAlignment="1">
      <alignment horizontal="left" vertical="center" wrapText="1" indent="2"/>
    </xf>
    <xf numFmtId="165" fontId="26" fillId="0" borderId="7" xfId="5" applyNumberFormat="1" applyFont="1" applyBorder="1" applyAlignment="1">
      <alignment horizontal="left" vertical="center" wrapText="1" indent="1"/>
    </xf>
    <xf numFmtId="165" fontId="11" fillId="0" borderId="10" xfId="5" applyNumberFormat="1" applyFont="1" applyBorder="1" applyAlignment="1">
      <alignment horizontal="left" vertical="center" wrapText="1" indent="1"/>
    </xf>
    <xf numFmtId="165" fontId="11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3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3" fillId="0" borderId="10" xfId="5" applyNumberFormat="1" applyFont="1" applyBorder="1" applyAlignment="1">
      <alignment horizontal="left" vertical="center" wrapText="1" indent="2"/>
    </xf>
    <xf numFmtId="165" fontId="13" fillId="0" borderId="26" xfId="5" applyNumberFormat="1" applyFont="1" applyBorder="1" applyAlignment="1">
      <alignment horizontal="left" vertical="center" wrapText="1" indent="2"/>
    </xf>
    <xf numFmtId="0" fontId="4" fillId="0" borderId="16" xfId="11" applyFont="1" applyBorder="1" applyAlignment="1">
      <alignment horizontal="center" vertical="center" wrapText="1"/>
    </xf>
    <xf numFmtId="0" fontId="4" fillId="0" borderId="15" xfId="11" applyFont="1" applyBorder="1" applyAlignment="1">
      <alignment horizontal="center" vertical="center" wrapText="1"/>
    </xf>
    <xf numFmtId="0" fontId="8" fillId="0" borderId="15" xfId="11" applyFont="1" applyBorder="1" applyAlignment="1">
      <alignment horizontal="center" vertical="center" wrapText="1"/>
    </xf>
    <xf numFmtId="165" fontId="8" fillId="0" borderId="2" xfId="11" applyNumberFormat="1" applyFont="1" applyBorder="1" applyAlignment="1">
      <alignment horizontal="right" vertical="center" wrapText="1" indent="1"/>
    </xf>
    <xf numFmtId="165" fontId="8" fillId="0" borderId="15" xfId="11" applyNumberFormat="1" applyFont="1" applyBorder="1" applyAlignment="1">
      <alignment horizontal="right" vertical="center" wrapText="1" indent="1"/>
    </xf>
    <xf numFmtId="165" fontId="13" fillId="0" borderId="9" xfId="11" applyNumberFormat="1" applyFont="1" applyBorder="1" applyAlignment="1" applyProtection="1">
      <alignment horizontal="right" vertical="center" wrapText="1" indent="1"/>
      <protection locked="0"/>
    </xf>
    <xf numFmtId="165" fontId="13" fillId="0" borderId="42" xfId="11" applyNumberFormat="1" applyFont="1" applyBorder="1" applyAlignment="1" applyProtection="1">
      <alignment horizontal="right" vertical="center" wrapText="1" indent="1"/>
      <protection locked="0"/>
    </xf>
    <xf numFmtId="165" fontId="13" fillId="0" borderId="7" xfId="11" applyNumberFormat="1" applyFont="1" applyBorder="1" applyAlignment="1" applyProtection="1">
      <alignment horizontal="right" vertical="center" wrapText="1" indent="1"/>
      <protection locked="0"/>
    </xf>
    <xf numFmtId="165" fontId="13" fillId="0" borderId="27" xfId="11" applyNumberFormat="1" applyFont="1" applyBorder="1" applyAlignment="1" applyProtection="1">
      <alignment horizontal="right" vertical="center" wrapText="1" indent="1"/>
      <protection locked="0"/>
    </xf>
    <xf numFmtId="165" fontId="9" fillId="0" borderId="2" xfId="11" applyNumberFormat="1" applyFont="1" applyBorder="1" applyAlignment="1">
      <alignment horizontal="right" vertical="center" wrapText="1" indent="1"/>
    </xf>
    <xf numFmtId="165" fontId="9" fillId="0" borderId="15" xfId="11" applyNumberFormat="1" applyFont="1" applyBorder="1" applyAlignment="1">
      <alignment horizontal="right" vertical="center" wrapText="1" indent="1"/>
    </xf>
    <xf numFmtId="165" fontId="13" fillId="0" borderId="42" xfId="11" applyNumberFormat="1" applyFont="1" applyBorder="1" applyAlignment="1">
      <alignment horizontal="right" vertical="center" wrapText="1" indent="1"/>
    </xf>
    <xf numFmtId="165" fontId="11" fillId="0" borderId="19" xfId="11" applyNumberFormat="1" applyFont="1" applyBorder="1" applyAlignment="1" applyProtection="1">
      <alignment horizontal="right" vertical="center" wrapText="1" indent="1"/>
      <protection locked="0"/>
    </xf>
    <xf numFmtId="165" fontId="11" fillId="0" borderId="34" xfId="11" applyNumberFormat="1" applyFont="1" applyBorder="1" applyAlignment="1" applyProtection="1">
      <alignment horizontal="right" vertical="center" wrapText="1" indent="1"/>
      <protection locked="0"/>
    </xf>
    <xf numFmtId="165" fontId="11" fillId="0" borderId="42" xfId="11" applyNumberFormat="1" applyFont="1" applyBorder="1" applyAlignment="1" applyProtection="1">
      <alignment horizontal="right" vertical="center" wrapText="1" indent="1"/>
      <protection locked="0"/>
    </xf>
    <xf numFmtId="0" fontId="15" fillId="0" borderId="1" xfId="5" applyFont="1" applyBorder="1" applyAlignment="1">
      <alignment vertical="center" wrapText="1"/>
    </xf>
    <xf numFmtId="0" fontId="21" fillId="0" borderId="27" xfId="5" applyFont="1" applyBorder="1" applyAlignment="1">
      <alignment horizontal="left" vertical="center" wrapText="1"/>
    </xf>
    <xf numFmtId="0" fontId="21" fillId="0" borderId="10" xfId="5" applyFont="1" applyBorder="1" applyAlignment="1">
      <alignment vertical="center" wrapText="1"/>
    </xf>
    <xf numFmtId="165" fontId="8" fillId="0" borderId="2" xfId="11" applyNumberFormat="1" applyFont="1" applyBorder="1" applyAlignment="1" applyProtection="1">
      <alignment horizontal="right" vertical="center" wrapText="1" indent="1"/>
      <protection locked="0"/>
    </xf>
    <xf numFmtId="165" fontId="8" fillId="0" borderId="15" xfId="11" applyNumberFormat="1" applyFont="1" applyBorder="1" applyAlignment="1" applyProtection="1">
      <alignment horizontal="right" vertical="center" wrapText="1" indent="1"/>
      <protection locked="0"/>
    </xf>
    <xf numFmtId="0" fontId="15" fillId="0" borderId="2" xfId="5" applyFont="1" applyBorder="1" applyAlignment="1">
      <alignment vertical="center" wrapText="1"/>
    </xf>
    <xf numFmtId="0" fontId="15" fillId="0" borderId="29" xfId="5" applyFont="1" applyBorder="1" applyAlignment="1">
      <alignment vertical="center" wrapText="1"/>
    </xf>
    <xf numFmtId="0" fontId="15" fillId="0" borderId="13" xfId="5" applyFont="1" applyBorder="1" applyAlignment="1">
      <alignment vertical="center" wrapText="1"/>
    </xf>
    <xf numFmtId="0" fontId="5" fillId="0" borderId="43" xfId="11" applyFont="1" applyBorder="1" applyAlignment="1">
      <alignment horizontal="center" vertical="center" wrapText="1"/>
    </xf>
    <xf numFmtId="0" fontId="5" fillId="0" borderId="43" xfId="11" applyFont="1" applyBorder="1" applyAlignment="1">
      <alignment vertical="center" wrapText="1"/>
    </xf>
    <xf numFmtId="0" fontId="13" fillId="0" borderId="43" xfId="11" applyFont="1" applyBorder="1" applyAlignment="1" applyProtection="1">
      <alignment horizontal="right" vertical="center" wrapText="1" indent="1"/>
      <protection locked="0"/>
    </xf>
    <xf numFmtId="165" fontId="11" fillId="0" borderId="43" xfId="11" applyNumberFormat="1" applyFont="1" applyBorder="1" applyAlignment="1" applyProtection="1">
      <alignment horizontal="right" vertical="center" wrapText="1" indent="1"/>
      <protection locked="0"/>
    </xf>
    <xf numFmtId="165" fontId="8" fillId="0" borderId="44" xfId="11" applyNumberFormat="1" applyFont="1" applyBorder="1" applyAlignment="1">
      <alignment horizontal="right" vertical="center" wrapText="1" indent="1"/>
    </xf>
    <xf numFmtId="165" fontId="13" fillId="0" borderId="45" xfId="11" applyNumberFormat="1" applyFont="1" applyBorder="1" applyAlignment="1" applyProtection="1">
      <alignment horizontal="right" vertical="center" wrapText="1" indent="1"/>
      <protection locked="0"/>
    </xf>
    <xf numFmtId="165" fontId="15" fillId="0" borderId="15" xfId="5" applyNumberFormat="1" applyFont="1" applyBorder="1" applyAlignment="1">
      <alignment horizontal="right" vertical="center" wrapText="1" indent="1"/>
    </xf>
    <xf numFmtId="165" fontId="18" fillId="0" borderId="2" xfId="5" quotePrefix="1" applyNumberFormat="1" applyFont="1" applyBorder="1" applyAlignment="1">
      <alignment horizontal="right" vertical="center" wrapText="1" indent="1"/>
    </xf>
    <xf numFmtId="165" fontId="18" fillId="0" borderId="15" xfId="5" quotePrefix="1" applyNumberFormat="1" applyFont="1" applyBorder="1" applyAlignment="1">
      <alignment horizontal="right" vertical="center" wrapText="1" indent="1"/>
    </xf>
    <xf numFmtId="0" fontId="8" fillId="0" borderId="46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4" fillId="0" borderId="46" xfId="5" applyFont="1" applyBorder="1" applyAlignment="1">
      <alignment horizontal="center" vertical="center" wrapText="1"/>
    </xf>
    <xf numFmtId="0" fontId="9" fillId="0" borderId="18" xfId="5" applyFont="1" applyBorder="1" applyAlignment="1">
      <alignment horizontal="left" vertical="center" wrapText="1" indent="1"/>
    </xf>
    <xf numFmtId="0" fontId="13" fillId="0" borderId="47" xfId="11" applyFont="1" applyBorder="1" applyAlignment="1">
      <alignment horizontal="left" vertical="center" wrapText="1" indent="1"/>
    </xf>
    <xf numFmtId="0" fontId="13" fillId="0" borderId="39" xfId="11" applyFont="1" applyBorder="1" applyAlignment="1">
      <alignment horizontal="left" vertical="center" wrapText="1" indent="1"/>
    </xf>
    <xf numFmtId="0" fontId="9" fillId="0" borderId="18" xfId="11" applyFont="1" applyBorder="1" applyAlignment="1">
      <alignment horizontal="left" vertical="center" wrapText="1" indent="1"/>
    </xf>
    <xf numFmtId="0" fontId="11" fillId="0" borderId="47" xfId="11" applyFont="1" applyBorder="1" applyAlignment="1">
      <alignment horizontal="left" vertical="center" wrapText="1" indent="1"/>
    </xf>
    <xf numFmtId="0" fontId="11" fillId="0" borderId="39" xfId="11" applyFont="1" applyBorder="1" applyAlignment="1">
      <alignment horizontal="left" vertical="center" wrapText="1" indent="1"/>
    </xf>
    <xf numFmtId="0" fontId="11" fillId="0" borderId="48" xfId="11" applyFont="1" applyBorder="1" applyAlignment="1">
      <alignment horizontal="left" vertical="center" wrapText="1" indent="1"/>
    </xf>
    <xf numFmtId="0" fontId="16" fillId="0" borderId="49" xfId="5" applyFont="1" applyBorder="1" applyAlignment="1">
      <alignment horizontal="left" wrapText="1" indent="1"/>
    </xf>
    <xf numFmtId="0" fontId="8" fillId="0" borderId="50" xfId="5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right" vertical="center" wrapText="1" indent="1"/>
    </xf>
    <xf numFmtId="165" fontId="13" fillId="0" borderId="37" xfId="5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36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40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51" xfId="5" applyNumberFormat="1" applyFont="1" applyBorder="1" applyAlignment="1" applyProtection="1">
      <alignment horizontal="right" vertical="center" wrapText="1" indent="1"/>
      <protection locked="0"/>
    </xf>
    <xf numFmtId="165" fontId="8" fillId="0" borderId="35" xfId="5" applyNumberFormat="1" applyFont="1" applyBorder="1" applyAlignment="1">
      <alignment horizontal="right" vertical="center" wrapText="1" indent="1"/>
    </xf>
    <xf numFmtId="165" fontId="11" fillId="0" borderId="37" xfId="5" applyNumberFormat="1" applyFont="1" applyBorder="1" applyAlignment="1" applyProtection="1">
      <alignment horizontal="right" vertical="center" wrapText="1" indent="1"/>
      <protection locked="0"/>
    </xf>
    <xf numFmtId="0" fontId="30" fillId="0" borderId="0" xfId="9" applyFont="1"/>
    <xf numFmtId="166" fontId="30" fillId="0" borderId="0" xfId="2" applyNumberFormat="1" applyFont="1"/>
    <xf numFmtId="166" fontId="31" fillId="0" borderId="7" xfId="2" applyNumberFormat="1" applyFont="1" applyBorder="1" applyAlignment="1">
      <alignment horizontal="center"/>
    </xf>
    <xf numFmtId="0" fontId="30" fillId="0" borderId="0" xfId="9" applyFont="1" applyAlignment="1">
      <alignment horizontal="right"/>
    </xf>
    <xf numFmtId="0" fontId="30" fillId="0" borderId="7" xfId="9" applyFont="1" applyBorder="1"/>
    <xf numFmtId="166" fontId="30" fillId="0" borderId="7" xfId="2" applyNumberFormat="1" applyFont="1" applyBorder="1"/>
    <xf numFmtId="0" fontId="31" fillId="0" borderId="7" xfId="9" applyFont="1" applyBorder="1"/>
    <xf numFmtId="166" fontId="31" fillId="0" borderId="7" xfId="2" applyNumberFormat="1" applyFont="1" applyBorder="1"/>
    <xf numFmtId="166" fontId="31" fillId="0" borderId="0" xfId="2" applyNumberFormat="1" applyFont="1"/>
    <xf numFmtId="0" fontId="31" fillId="0" borderId="0" xfId="9" applyFont="1" applyAlignment="1">
      <alignment horizontal="right"/>
    </xf>
    <xf numFmtId="166" fontId="31" fillId="0" borderId="0" xfId="9" applyNumberFormat="1" applyFont="1"/>
    <xf numFmtId="0" fontId="1" fillId="0" borderId="0" xfId="5"/>
    <xf numFmtId="0" fontId="23" fillId="0" borderId="0" xfId="5" applyFont="1"/>
    <xf numFmtId="0" fontId="24" fillId="0" borderId="23" xfId="5" applyFont="1" applyBorder="1" applyAlignment="1">
      <alignment vertical="center"/>
    </xf>
    <xf numFmtId="0" fontId="24" fillId="0" borderId="24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49" fontId="11" fillId="0" borderId="30" xfId="5" applyNumberFormat="1" applyFont="1" applyBorder="1" applyAlignment="1">
      <alignment vertical="center"/>
    </xf>
    <xf numFmtId="3" fontId="11" fillId="0" borderId="31" xfId="5" applyNumberFormat="1" applyFont="1" applyBorder="1" applyAlignment="1" applyProtection="1">
      <alignment vertical="center"/>
      <protection locked="0"/>
    </xf>
    <xf numFmtId="3" fontId="11" fillId="0" borderId="32" xfId="5" applyNumberFormat="1" applyFont="1" applyBorder="1" applyAlignment="1">
      <alignment vertical="center"/>
    </xf>
    <xf numFmtId="49" fontId="26" fillId="0" borderId="6" xfId="5" quotePrefix="1" applyNumberFormat="1" applyFont="1" applyBorder="1" applyAlignment="1">
      <alignment horizontal="left" vertical="center" indent="1"/>
    </xf>
    <xf numFmtId="3" fontId="26" fillId="0" borderId="7" xfId="5" applyNumberFormat="1" applyFont="1" applyBorder="1" applyAlignment="1" applyProtection="1">
      <alignment vertical="center"/>
      <protection locked="0"/>
    </xf>
    <xf numFmtId="3" fontId="26" fillId="0" borderId="8" xfId="5" applyNumberFormat="1" applyFont="1" applyBorder="1" applyAlignment="1">
      <alignment vertical="center"/>
    </xf>
    <xf numFmtId="49" fontId="11" fillId="0" borderId="6" xfId="5" applyNumberFormat="1" applyFont="1" applyBorder="1" applyAlignment="1">
      <alignment vertical="center"/>
    </xf>
    <xf numFmtId="3" fontId="11" fillId="0" borderId="7" xfId="5" applyNumberFormat="1" applyFont="1" applyBorder="1" applyAlignment="1" applyProtection="1">
      <alignment vertical="center"/>
      <protection locked="0"/>
    </xf>
    <xf numFmtId="3" fontId="11" fillId="0" borderId="8" xfId="5" applyNumberFormat="1" applyFont="1" applyBorder="1" applyAlignment="1">
      <alignment vertical="center"/>
    </xf>
    <xf numFmtId="49" fontId="11" fillId="0" borderId="26" xfId="5" applyNumberFormat="1" applyFont="1" applyBorder="1" applyAlignment="1" applyProtection="1">
      <alignment vertical="center"/>
      <protection locked="0"/>
    </xf>
    <xf numFmtId="3" fontId="11" fillId="0" borderId="27" xfId="5" applyNumberFormat="1" applyFont="1" applyBorder="1" applyAlignment="1" applyProtection="1">
      <alignment vertical="center"/>
      <protection locked="0"/>
    </xf>
    <xf numFmtId="49" fontId="24" fillId="0" borderId="1" xfId="5" applyNumberFormat="1" applyFont="1" applyBorder="1" applyAlignment="1">
      <alignment vertical="center"/>
    </xf>
    <xf numFmtId="3" fontId="11" fillId="0" borderId="2" xfId="5" applyNumberFormat="1" applyFont="1" applyBorder="1" applyAlignment="1">
      <alignment vertical="center"/>
    </xf>
    <xf numFmtId="3" fontId="11" fillId="0" borderId="5" xfId="5" applyNumberFormat="1" applyFont="1" applyBorder="1" applyAlignment="1">
      <alignment vertical="center"/>
    </xf>
    <xf numFmtId="0" fontId="1" fillId="0" borderId="0" xfId="5" applyAlignment="1">
      <alignment vertical="center"/>
    </xf>
    <xf numFmtId="49" fontId="11" fillId="0" borderId="6" xfId="5" applyNumberFormat="1" applyFont="1" applyBorder="1" applyAlignment="1">
      <alignment horizontal="left" vertical="center"/>
    </xf>
    <xf numFmtId="49" fontId="11" fillId="0" borderId="6" xfId="5" applyNumberFormat="1" applyFont="1" applyBorder="1" applyAlignment="1" applyProtection="1">
      <alignment vertical="center"/>
      <protection locked="0"/>
    </xf>
    <xf numFmtId="165" fontId="6" fillId="0" borderId="0" xfId="5" applyNumberFormat="1" applyFont="1" applyAlignment="1">
      <alignment horizontal="right"/>
    </xf>
    <xf numFmtId="165" fontId="33" fillId="0" borderId="0" xfId="5" applyNumberFormat="1" applyFont="1" applyAlignment="1">
      <alignment vertical="center"/>
    </xf>
    <xf numFmtId="165" fontId="4" fillId="0" borderId="52" xfId="5" applyNumberFormat="1" applyFont="1" applyBorder="1" applyAlignment="1">
      <alignment horizontal="center" vertical="center"/>
    </xf>
    <xf numFmtId="165" fontId="4" fillId="0" borderId="14" xfId="5" applyNumberFormat="1" applyFont="1" applyBorder="1" applyAlignment="1">
      <alignment horizontal="center" vertical="center" wrapText="1"/>
    </xf>
    <xf numFmtId="165" fontId="33" fillId="0" borderId="0" xfId="5" applyNumberFormat="1" applyFont="1" applyAlignment="1">
      <alignment horizontal="center" vertical="center"/>
    </xf>
    <xf numFmtId="165" fontId="8" fillId="0" borderId="17" xfId="5" applyNumberFormat="1" applyFont="1" applyBorder="1" applyAlignment="1">
      <alignment horizontal="center" vertical="center" wrapText="1"/>
    </xf>
    <xf numFmtId="165" fontId="8" fillId="0" borderId="35" xfId="5" applyNumberFormat="1" applyFont="1" applyBorder="1" applyAlignment="1">
      <alignment horizontal="center" vertical="center" wrapText="1"/>
    </xf>
    <xf numFmtId="165" fontId="8" fillId="0" borderId="18" xfId="5" applyNumberFormat="1" applyFont="1" applyBorder="1" applyAlignment="1">
      <alignment horizontal="center" vertical="center" wrapText="1"/>
    </xf>
    <xf numFmtId="165" fontId="8" fillId="0" borderId="5" xfId="5" applyNumberFormat="1" applyFont="1" applyBorder="1" applyAlignment="1">
      <alignment horizontal="center" vertical="center" wrapText="1"/>
    </xf>
    <xf numFmtId="165" fontId="8" fillId="0" borderId="40" xfId="5" applyNumberFormat="1" applyFont="1" applyBorder="1" applyAlignment="1">
      <alignment horizontal="center" vertical="center" wrapText="1"/>
    </xf>
    <xf numFmtId="165" fontId="33" fillId="0" borderId="0" xfId="5" applyNumberFormat="1" applyFont="1" applyAlignment="1">
      <alignment horizontal="center" vertical="center" wrapText="1"/>
    </xf>
    <xf numFmtId="165" fontId="8" fillId="0" borderId="1" xfId="5" applyNumberFormat="1" applyFont="1" applyBorder="1" applyAlignment="1">
      <alignment horizontal="center" vertical="center" wrapText="1"/>
    </xf>
    <xf numFmtId="165" fontId="8" fillId="0" borderId="35" xfId="5" applyNumberFormat="1" applyFont="1" applyBorder="1" applyAlignment="1">
      <alignment horizontal="left" vertical="center" wrapText="1" indent="1"/>
    </xf>
    <xf numFmtId="49" fontId="13" fillId="0" borderId="2" xfId="5" applyNumberFormat="1" applyFont="1" applyBorder="1" applyAlignment="1" applyProtection="1">
      <alignment horizontal="center" vertical="center" wrapText="1"/>
      <protection locked="0"/>
    </xf>
    <xf numFmtId="165" fontId="13" fillId="0" borderId="35" xfId="5" applyNumberFormat="1" applyFont="1" applyBorder="1" applyAlignment="1">
      <alignment vertical="center" wrapText="1"/>
    </xf>
    <xf numFmtId="165" fontId="13" fillId="0" borderId="1" xfId="5" applyNumberFormat="1" applyFont="1" applyBorder="1" applyAlignment="1">
      <alignment vertical="center" wrapText="1"/>
    </xf>
    <xf numFmtId="165" fontId="13" fillId="0" borderId="2" xfId="5" applyNumberFormat="1" applyFont="1" applyBorder="1" applyAlignment="1">
      <alignment vertical="center" wrapText="1"/>
    </xf>
    <xf numFmtId="165" fontId="13" fillId="0" borderId="5" xfId="5" applyNumberFormat="1" applyFont="1" applyBorder="1" applyAlignment="1">
      <alignment vertical="center" wrapText="1"/>
    </xf>
    <xf numFmtId="165" fontId="8" fillId="0" borderId="6" xfId="5" applyNumberFormat="1" applyFont="1" applyBorder="1" applyAlignment="1">
      <alignment horizontal="center" vertical="center" wrapText="1"/>
    </xf>
    <xf numFmtId="165" fontId="13" fillId="0" borderId="37" xfId="5" applyNumberFormat="1" applyFont="1" applyBorder="1" applyAlignment="1" applyProtection="1">
      <alignment horizontal="left" vertical="center" wrapText="1" indent="1"/>
      <protection locked="0"/>
    </xf>
    <xf numFmtId="49" fontId="20" fillId="0" borderId="7" xfId="5" applyNumberFormat="1" applyFont="1" applyBorder="1" applyAlignment="1" applyProtection="1">
      <alignment horizontal="center" vertical="center" wrapText="1"/>
      <protection locked="0"/>
    </xf>
    <xf numFmtId="165" fontId="13" fillId="0" borderId="37" xfId="5" applyNumberFormat="1" applyFont="1" applyBorder="1" applyAlignment="1" applyProtection="1">
      <alignment vertical="center" wrapText="1"/>
      <protection locked="0"/>
    </xf>
    <xf numFmtId="165" fontId="13" fillId="0" borderId="6" xfId="5" applyNumberFormat="1" applyFont="1" applyBorder="1" applyAlignment="1" applyProtection="1">
      <alignment vertical="center" wrapText="1"/>
      <protection locked="0"/>
    </xf>
    <xf numFmtId="165" fontId="13" fillId="0" borderId="7" xfId="5" applyNumberFormat="1" applyFont="1" applyBorder="1" applyAlignment="1" applyProtection="1">
      <alignment vertical="center" wrapText="1"/>
      <protection locked="0"/>
    </xf>
    <xf numFmtId="165" fontId="13" fillId="0" borderId="8" xfId="5" applyNumberFormat="1" applyFont="1" applyBorder="1" applyAlignment="1" applyProtection="1">
      <alignment vertical="center" wrapText="1"/>
      <protection locked="0"/>
    </xf>
    <xf numFmtId="165" fontId="13" fillId="0" borderId="37" xfId="5" applyNumberFormat="1" applyFont="1" applyBorder="1" applyAlignment="1">
      <alignment vertical="center" wrapText="1"/>
    </xf>
    <xf numFmtId="49" fontId="20" fillId="0" borderId="2" xfId="5" applyNumberFormat="1" applyFont="1" applyBorder="1" applyAlignment="1" applyProtection="1">
      <alignment horizontal="center" vertical="center" wrapText="1"/>
      <protection locked="0"/>
    </xf>
    <xf numFmtId="165" fontId="8" fillId="0" borderId="26" xfId="5" applyNumberFormat="1" applyFont="1" applyBorder="1" applyAlignment="1">
      <alignment horizontal="center" vertical="center" wrapText="1"/>
    </xf>
    <xf numFmtId="165" fontId="13" fillId="0" borderId="53" xfId="5" applyNumberFormat="1" applyFont="1" applyBorder="1" applyAlignment="1" applyProtection="1">
      <alignment horizontal="left" vertical="center" wrapText="1" indent="1"/>
      <protection locked="0"/>
    </xf>
    <xf numFmtId="49" fontId="20" fillId="0" borderId="27" xfId="5" applyNumberFormat="1" applyFont="1" applyBorder="1" applyAlignment="1" applyProtection="1">
      <alignment horizontal="center" vertical="center" wrapText="1"/>
      <protection locked="0"/>
    </xf>
    <xf numFmtId="165" fontId="13" fillId="0" borderId="53" xfId="5" applyNumberFormat="1" applyFont="1" applyBorder="1" applyAlignment="1" applyProtection="1">
      <alignment vertical="center" wrapText="1"/>
      <protection locked="0"/>
    </xf>
    <xf numFmtId="165" fontId="13" fillId="0" borderId="26" xfId="5" applyNumberFormat="1" applyFont="1" applyBorder="1" applyAlignment="1" applyProtection="1">
      <alignment vertical="center" wrapText="1"/>
      <protection locked="0"/>
    </xf>
    <xf numFmtId="165" fontId="13" fillId="0" borderId="27" xfId="5" applyNumberFormat="1" applyFont="1" applyBorder="1" applyAlignment="1" applyProtection="1">
      <alignment vertical="center" wrapText="1"/>
      <protection locked="0"/>
    </xf>
    <xf numFmtId="165" fontId="13" fillId="0" borderId="28" xfId="5" applyNumberFormat="1" applyFont="1" applyBorder="1" applyAlignment="1" applyProtection="1">
      <alignment vertical="center" wrapText="1"/>
      <protection locked="0"/>
    </xf>
    <xf numFmtId="165" fontId="13" fillId="0" borderId="53" xfId="5" applyNumberFormat="1" applyFont="1" applyBorder="1" applyAlignment="1">
      <alignment vertical="center" wrapText="1"/>
    </xf>
    <xf numFmtId="165" fontId="9" fillId="0" borderId="35" xfId="5" applyNumberFormat="1" applyFont="1" applyBorder="1" applyAlignment="1">
      <alignment horizontal="left" vertical="center" wrapText="1" indent="1"/>
    </xf>
    <xf numFmtId="165" fontId="8" fillId="0" borderId="20" xfId="5" applyNumberFormat="1" applyFont="1" applyBorder="1" applyAlignment="1">
      <alignment horizontal="center" vertical="center" wrapText="1"/>
    </xf>
    <xf numFmtId="165" fontId="13" fillId="0" borderId="36" xfId="5" applyNumberFormat="1" applyFont="1" applyBorder="1" applyAlignment="1" applyProtection="1">
      <alignment horizontal="left" vertical="center" wrapText="1" indent="1"/>
      <protection locked="0"/>
    </xf>
    <xf numFmtId="49" fontId="20" fillId="0" borderId="41" xfId="5" applyNumberFormat="1" applyFont="1" applyBorder="1" applyAlignment="1" applyProtection="1">
      <alignment horizontal="center" vertical="center" wrapText="1"/>
      <protection locked="0"/>
    </xf>
    <xf numFmtId="165" fontId="13" fillId="0" borderId="40" xfId="5" applyNumberFormat="1" applyFont="1" applyBorder="1" applyAlignment="1" applyProtection="1">
      <alignment vertical="center" wrapText="1"/>
      <protection locked="0"/>
    </xf>
    <xf numFmtId="165" fontId="13" fillId="0" borderId="20" xfId="5" applyNumberFormat="1" applyFont="1" applyBorder="1" applyAlignment="1" applyProtection="1">
      <alignment vertical="center" wrapText="1"/>
      <protection locked="0"/>
    </xf>
    <xf numFmtId="165" fontId="13" fillId="0" borderId="21" xfId="5" applyNumberFormat="1" applyFont="1" applyBorder="1" applyAlignment="1" applyProtection="1">
      <alignment vertical="center" wrapText="1"/>
      <protection locked="0"/>
    </xf>
    <xf numFmtId="165" fontId="13" fillId="0" borderId="12" xfId="5" applyNumberFormat="1" applyFont="1" applyBorder="1" applyAlignment="1" applyProtection="1">
      <alignment vertical="center" wrapText="1"/>
      <protection locked="0"/>
    </xf>
    <xf numFmtId="165" fontId="13" fillId="0" borderId="40" xfId="5" applyNumberFormat="1" applyFont="1" applyBorder="1" applyAlignment="1">
      <alignment vertical="center" wrapText="1"/>
    </xf>
    <xf numFmtId="165" fontId="20" fillId="3" borderId="18" xfId="5" applyNumberFormat="1" applyFont="1" applyFill="1" applyBorder="1" applyAlignment="1">
      <alignment horizontal="left" vertical="center" wrapText="1" indent="2"/>
    </xf>
    <xf numFmtId="0" fontId="1" fillId="0" borderId="0" xfId="5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165" fontId="10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1" fillId="0" borderId="30" xfId="5" applyFont="1" applyBorder="1" applyAlignment="1">
      <alignment horizontal="center" vertical="center" wrapText="1"/>
    </xf>
    <xf numFmtId="0" fontId="21" fillId="0" borderId="54" xfId="5" applyFont="1" applyBorder="1" applyAlignment="1">
      <alignment horizontal="left" vertical="center" wrapText="1" indent="1"/>
    </xf>
    <xf numFmtId="165" fontId="11" fillId="0" borderId="54" xfId="5" applyNumberFormat="1" applyFont="1" applyBorder="1" applyAlignment="1" applyProtection="1">
      <alignment horizontal="right" vertical="center" wrapText="1" indent="1"/>
      <protection locked="0"/>
    </xf>
    <xf numFmtId="0" fontId="11" fillId="0" borderId="6" xfId="5" applyFont="1" applyBorder="1" applyAlignment="1">
      <alignment horizontal="center" vertical="center" wrapText="1"/>
    </xf>
    <xf numFmtId="0" fontId="21" fillId="0" borderId="33" xfId="5" applyFont="1" applyBorder="1" applyAlignment="1">
      <alignment horizontal="left" vertical="center" wrapText="1" indent="1"/>
    </xf>
    <xf numFmtId="165" fontId="11" fillId="0" borderId="33" xfId="5" applyNumberFormat="1" applyFont="1" applyBorder="1" applyAlignment="1" applyProtection="1">
      <alignment horizontal="right" vertical="center" wrapText="1" indent="1"/>
      <protection locked="0"/>
    </xf>
    <xf numFmtId="0" fontId="21" fillId="0" borderId="33" xfId="5" applyFont="1" applyBorder="1" applyAlignment="1">
      <alignment horizontal="left" vertical="center" wrapText="1" indent="8"/>
    </xf>
    <xf numFmtId="0" fontId="11" fillId="0" borderId="7" xfId="5" applyFont="1" applyBorder="1" applyAlignment="1" applyProtection="1">
      <alignment vertical="center" wrapText="1"/>
      <protection locked="0"/>
    </xf>
    <xf numFmtId="0" fontId="11" fillId="0" borderId="26" xfId="5" applyFont="1" applyBorder="1" applyAlignment="1">
      <alignment horizontal="center" vertical="center" wrapText="1"/>
    </xf>
    <xf numFmtId="0" fontId="11" fillId="0" borderId="55" xfId="5" applyFont="1" applyBorder="1" applyAlignment="1" applyProtection="1">
      <alignment vertical="center" wrapText="1"/>
      <protection locked="0"/>
    </xf>
    <xf numFmtId="165" fontId="11" fillId="0" borderId="55" xfId="5" applyNumberFormat="1" applyFont="1" applyBorder="1" applyAlignment="1" applyProtection="1">
      <alignment horizontal="right" vertical="center" wrapText="1" indent="1"/>
      <protection locked="0"/>
    </xf>
    <xf numFmtId="0" fontId="24" fillId="0" borderId="13" xfId="5" applyFont="1" applyBorder="1" applyAlignment="1">
      <alignment vertical="center" wrapText="1"/>
    </xf>
    <xf numFmtId="165" fontId="9" fillId="0" borderId="13" xfId="5" applyNumberFormat="1" applyFont="1" applyBorder="1" applyAlignment="1">
      <alignment vertical="center" wrapText="1"/>
    </xf>
    <xf numFmtId="165" fontId="9" fillId="0" borderId="56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165" fontId="4" fillId="0" borderId="57" xfId="5" applyNumberFormat="1" applyFont="1" applyBorder="1" applyAlignment="1">
      <alignment horizontal="centerContinuous" vertical="center" wrapText="1"/>
    </xf>
    <xf numFmtId="165" fontId="4" fillId="0" borderId="58" xfId="5" applyNumberFormat="1" applyFont="1" applyBorder="1" applyAlignment="1">
      <alignment horizontal="centerContinuous" vertical="center"/>
    </xf>
    <xf numFmtId="165" fontId="4" fillId="0" borderId="45" xfId="5" applyNumberFormat="1" applyFont="1" applyBorder="1" applyAlignment="1">
      <alignment horizontal="centerContinuous" vertical="center"/>
    </xf>
    <xf numFmtId="165" fontId="4" fillId="0" borderId="59" xfId="5" applyNumberFormat="1" applyFont="1" applyBorder="1" applyAlignment="1">
      <alignment horizontal="center" vertical="center"/>
    </xf>
    <xf numFmtId="165" fontId="20" fillId="0" borderId="35" xfId="5" applyNumberFormat="1" applyFont="1" applyBorder="1" applyAlignment="1">
      <alignment horizontal="left" vertical="center" wrapText="1" indent="2"/>
    </xf>
    <xf numFmtId="165" fontId="20" fillId="0" borderId="16" xfId="5" applyNumberFormat="1" applyFont="1" applyBorder="1" applyAlignment="1">
      <alignment horizontal="left" vertical="center" wrapText="1" indent="2"/>
    </xf>
    <xf numFmtId="165" fontId="8" fillId="0" borderId="1" xfId="5" applyNumberFormat="1" applyFont="1" applyBorder="1" applyAlignment="1">
      <alignment vertical="center" wrapText="1"/>
    </xf>
    <xf numFmtId="165" fontId="8" fillId="0" borderId="2" xfId="5" applyNumberFormat="1" applyFont="1" applyBorder="1" applyAlignment="1">
      <alignment vertical="center" wrapText="1"/>
    </xf>
    <xf numFmtId="165" fontId="8" fillId="0" borderId="5" xfId="5" applyNumberFormat="1" applyFont="1" applyBorder="1" applyAlignment="1">
      <alignment vertical="center" wrapText="1"/>
    </xf>
    <xf numFmtId="167" fontId="20" fillId="0" borderId="37" xfId="5" applyNumberFormat="1" applyFont="1" applyBorder="1" applyAlignment="1" applyProtection="1">
      <alignment horizontal="left" vertical="center" wrapText="1" indent="2"/>
      <protection locked="0"/>
    </xf>
    <xf numFmtId="167" fontId="20" fillId="0" borderId="7" xfId="5" applyNumberFormat="1" applyFont="1" applyBorder="1" applyAlignment="1" applyProtection="1">
      <alignment horizontal="left" vertical="center" wrapText="1" indent="2"/>
      <protection locked="0"/>
    </xf>
    <xf numFmtId="165" fontId="4" fillId="0" borderId="35" xfId="5" applyNumberFormat="1" applyFont="1" applyBorder="1" applyAlignment="1">
      <alignment horizontal="left" vertical="center" wrapText="1" indent="1"/>
    </xf>
    <xf numFmtId="165" fontId="20" fillId="3" borderId="35" xfId="5" applyNumberFormat="1" applyFont="1" applyFill="1" applyBorder="1" applyAlignment="1">
      <alignment horizontal="left" vertical="center" wrapText="1" indent="2"/>
    </xf>
    <xf numFmtId="165" fontId="20" fillId="3" borderId="16" xfId="5" applyNumberFormat="1" applyFont="1" applyFill="1" applyBorder="1" applyAlignment="1">
      <alignment horizontal="left" vertical="center" wrapText="1" indent="2"/>
    </xf>
    <xf numFmtId="0" fontId="30" fillId="0" borderId="0" xfId="8" applyFont="1"/>
    <xf numFmtId="0" fontId="36" fillId="0" borderId="0" xfId="8" applyFont="1"/>
    <xf numFmtId="0" fontId="37" fillId="0" borderId="0" xfId="8" applyFont="1"/>
    <xf numFmtId="0" fontId="38" fillId="0" borderId="7" xfId="8" applyFont="1" applyBorder="1" applyAlignment="1">
      <alignment horizontal="center"/>
    </xf>
    <xf numFmtId="0" fontId="37" fillId="0" borderId="0" xfId="10" applyFont="1"/>
    <xf numFmtId="0" fontId="38" fillId="0" borderId="7" xfId="8" applyFont="1" applyBorder="1"/>
    <xf numFmtId="0" fontId="37" fillId="0" borderId="7" xfId="8" applyFont="1" applyBorder="1"/>
    <xf numFmtId="166" fontId="37" fillId="0" borderId="7" xfId="10" applyNumberFormat="1" applyFont="1" applyBorder="1" applyAlignment="1">
      <alignment horizontal="right" vertical="center"/>
    </xf>
    <xf numFmtId="166" fontId="37" fillId="0" borderId="33" xfId="10" applyNumberFormat="1" applyFont="1" applyBorder="1" applyAlignment="1">
      <alignment horizontal="right" vertical="center"/>
    </xf>
    <xf numFmtId="166" fontId="38" fillId="0" borderId="9" xfId="10" applyNumberFormat="1" applyFont="1" applyBorder="1" applyAlignment="1">
      <alignment horizontal="right" vertical="center"/>
    </xf>
    <xf numFmtId="166" fontId="37" fillId="0" borderId="0" xfId="10" applyNumberFormat="1" applyFont="1" applyAlignment="1">
      <alignment horizontal="right" vertical="center"/>
    </xf>
    <xf numFmtId="166" fontId="38" fillId="0" borderId="7" xfId="10" applyNumberFormat="1" applyFont="1" applyBorder="1" applyAlignment="1">
      <alignment horizontal="right" vertical="center"/>
    </xf>
    <xf numFmtId="166" fontId="38" fillId="0" borderId="33" xfId="10" applyNumberFormat="1" applyFont="1" applyBorder="1" applyAlignment="1">
      <alignment horizontal="right" vertical="center"/>
    </xf>
    <xf numFmtId="0" fontId="38" fillId="0" borderId="0" xfId="8" applyFont="1"/>
    <xf numFmtId="166" fontId="38" fillId="0" borderId="0" xfId="10" applyNumberFormat="1" applyFont="1" applyAlignment="1">
      <alignment horizontal="right" vertical="center"/>
    </xf>
    <xf numFmtId="0" fontId="37" fillId="0" borderId="27" xfId="8" applyFont="1" applyBorder="1"/>
    <xf numFmtId="0" fontId="37" fillId="0" borderId="9" xfId="8" applyFont="1" applyBorder="1"/>
    <xf numFmtId="0" fontId="38" fillId="0" borderId="39" xfId="8" applyFont="1" applyBorder="1"/>
    <xf numFmtId="0" fontId="37" fillId="0" borderId="60" xfId="8" applyFont="1" applyBorder="1"/>
    <xf numFmtId="0" fontId="37" fillId="0" borderId="7" xfId="8" applyFont="1" applyBorder="1" applyAlignment="1">
      <alignment horizontal="center"/>
    </xf>
    <xf numFmtId="0" fontId="37" fillId="0" borderId="0" xfId="8" applyFont="1" applyAlignment="1">
      <alignment horizontal="justify"/>
    </xf>
    <xf numFmtId="0" fontId="38" fillId="0" borderId="0" xfId="8" applyFont="1" applyAlignment="1">
      <alignment horizontal="center" vertical="center" wrapText="1"/>
    </xf>
    <xf numFmtId="0" fontId="38" fillId="0" borderId="0" xfId="8" applyFont="1" applyAlignment="1">
      <alignment horizontal="justify"/>
    </xf>
    <xf numFmtId="166" fontId="38" fillId="0" borderId="35" xfId="10" applyNumberFormat="1" applyFont="1" applyBorder="1" applyAlignment="1">
      <alignment horizontal="right" vertical="center"/>
    </xf>
    <xf numFmtId="0" fontId="30" fillId="0" borderId="39" xfId="9" applyFont="1" applyBorder="1"/>
    <xf numFmtId="166" fontId="30" fillId="0" borderId="60" xfId="2" applyNumberFormat="1" applyFont="1" applyBorder="1"/>
    <xf numFmtId="166" fontId="30" fillId="0" borderId="33" xfId="2" applyNumberFormat="1" applyFont="1" applyBorder="1"/>
    <xf numFmtId="0" fontId="31" fillId="0" borderId="0" xfId="9" applyFont="1"/>
    <xf numFmtId="0" fontId="31" fillId="0" borderId="39" xfId="9" applyFont="1" applyBorder="1"/>
    <xf numFmtId="166" fontId="31" fillId="0" borderId="60" xfId="2" applyNumberFormat="1" applyFont="1" applyBorder="1"/>
    <xf numFmtId="166" fontId="31" fillId="0" borderId="33" xfId="2" applyNumberFormat="1" applyFont="1" applyBorder="1"/>
    <xf numFmtId="0" fontId="30" fillId="0" borderId="7" xfId="9" applyFont="1" applyBorder="1" applyAlignment="1">
      <alignment horizontal="left"/>
    </xf>
    <xf numFmtId="166" fontId="31" fillId="0" borderId="7" xfId="9" applyNumberFormat="1" applyFont="1" applyBorder="1"/>
    <xf numFmtId="0" fontId="37" fillId="0" borderId="61" xfId="8" applyFont="1" applyBorder="1"/>
    <xf numFmtId="0" fontId="39" fillId="0" borderId="7" xfId="0" applyFont="1" applyBorder="1" applyAlignment="1">
      <alignment horizontal="left" vertical="center" wrapText="1"/>
    </xf>
    <xf numFmtId="165" fontId="11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5" xfId="5" applyNumberFormat="1" applyFont="1" applyBorder="1" applyAlignment="1" applyProtection="1">
      <alignment horizontal="right" vertical="center" wrapText="1" indent="1"/>
      <protection locked="0"/>
    </xf>
    <xf numFmtId="49" fontId="9" fillId="0" borderId="1" xfId="5" applyNumberFormat="1" applyFont="1" applyBorder="1" applyAlignment="1">
      <alignment horizontal="center" vertical="center" wrapText="1"/>
    </xf>
    <xf numFmtId="165" fontId="11" fillId="0" borderId="35" xfId="5" applyNumberFormat="1" applyFont="1" applyBorder="1" applyAlignment="1" applyProtection="1">
      <alignment horizontal="right" vertical="center" wrapText="1" indent="1"/>
      <protection locked="0"/>
    </xf>
    <xf numFmtId="165" fontId="19" fillId="0" borderId="22" xfId="11" applyNumberFormat="1" applyFont="1" applyBorder="1" applyAlignment="1">
      <alignment horizontal="left" vertical="center"/>
    </xf>
    <xf numFmtId="0" fontId="4" fillId="0" borderId="49" xfId="5" applyFont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 wrapText="1"/>
    </xf>
    <xf numFmtId="0" fontId="31" fillId="0" borderId="0" xfId="8" applyFont="1" applyAlignment="1">
      <alignment horizontal="center"/>
    </xf>
    <xf numFmtId="0" fontId="31" fillId="0" borderId="7" xfId="9" applyFont="1" applyBorder="1" applyAlignment="1">
      <alignment horizontal="left"/>
    </xf>
    <xf numFmtId="0" fontId="31" fillId="0" borderId="0" xfId="9" applyFont="1" applyAlignment="1">
      <alignment horizontal="left"/>
    </xf>
    <xf numFmtId="0" fontId="34" fillId="0" borderId="0" xfId="5" applyFont="1" applyAlignment="1">
      <alignment horizontal="center" wrapText="1"/>
    </xf>
    <xf numFmtId="0" fontId="4" fillId="0" borderId="0" xfId="5" applyFont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165" fontId="9" fillId="0" borderId="0" xfId="5" applyNumberFormat="1" applyFont="1" applyAlignment="1">
      <alignment horizontal="right" vertical="center" wrapText="1" indent="1"/>
    </xf>
    <xf numFmtId="165" fontId="13" fillId="0" borderId="0" xfId="5" applyNumberFormat="1" applyFont="1" applyAlignment="1" applyProtection="1">
      <alignment horizontal="right" vertical="center" wrapText="1" indent="1"/>
      <protection locked="0"/>
    </xf>
    <xf numFmtId="165" fontId="9" fillId="0" borderId="0" xfId="5" applyNumberFormat="1" applyFont="1" applyAlignment="1" applyProtection="1">
      <alignment horizontal="right" vertical="center" wrapText="1" indent="1"/>
      <protection locked="0"/>
    </xf>
    <xf numFmtId="165" fontId="11" fillId="0" borderId="0" xfId="5" applyNumberFormat="1" applyFont="1" applyAlignment="1" applyProtection="1">
      <alignment horizontal="right" vertical="center" wrapText="1" indent="1"/>
      <protection locked="0"/>
    </xf>
    <xf numFmtId="3" fontId="7" fillId="0" borderId="0" xfId="5" applyNumberFormat="1" applyFont="1" applyAlignment="1" applyProtection="1">
      <alignment horizontal="right" vertical="center" wrapText="1" indent="1"/>
      <protection locked="0"/>
    </xf>
    <xf numFmtId="0" fontId="4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3" fillId="0" borderId="6" xfId="11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9" fontId="13" fillId="0" borderId="26" xfId="1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165" fontId="13" fillId="0" borderId="12" xfId="11" applyNumberFormat="1" applyFont="1" applyBorder="1" applyAlignment="1" applyProtection="1">
      <alignment horizontal="right" vertical="center" wrapText="1" indent="1"/>
      <protection locked="0"/>
    </xf>
    <xf numFmtId="165" fontId="13" fillId="2" borderId="8" xfId="11" applyNumberFormat="1" applyFont="1" applyFill="1" applyBorder="1" applyAlignment="1">
      <alignment horizontal="right" vertical="center" wrapText="1" indent="1"/>
    </xf>
    <xf numFmtId="165" fontId="13" fillId="2" borderId="28" xfId="11" applyNumberFormat="1" applyFont="1" applyFill="1" applyBorder="1" applyAlignment="1">
      <alignment horizontal="right" vertical="center" wrapText="1" indent="1"/>
    </xf>
    <xf numFmtId="0" fontId="8" fillId="0" borderId="25" xfId="5" applyFont="1" applyBorder="1" applyAlignment="1">
      <alignment horizontal="center" vertical="center" wrapText="1"/>
    </xf>
    <xf numFmtId="166" fontId="30" fillId="0" borderId="0" xfId="1" applyNumberFormat="1" applyFont="1"/>
    <xf numFmtId="166" fontId="30" fillId="0" borderId="0" xfId="9" applyNumberFormat="1" applyFont="1"/>
    <xf numFmtId="0" fontId="4" fillId="0" borderId="2" xfId="0" applyFont="1" applyBorder="1" applyAlignment="1">
      <alignment horizontal="center" vertical="center" wrapText="1"/>
    </xf>
    <xf numFmtId="165" fontId="12" fillId="0" borderId="0" xfId="11" applyNumberFormat="1" applyAlignment="1">
      <alignment horizontal="right" vertical="center" indent="1"/>
    </xf>
    <xf numFmtId="0" fontId="8" fillId="0" borderId="16" xfId="11" applyFont="1" applyBorder="1" applyAlignment="1">
      <alignment horizontal="left" vertical="center" wrapText="1" indent="1"/>
    </xf>
    <xf numFmtId="49" fontId="13" fillId="0" borderId="54" xfId="11" applyNumberFormat="1" applyFont="1" applyBorder="1" applyAlignment="1">
      <alignment horizontal="left" vertical="center" wrapText="1" indent="1"/>
    </xf>
    <xf numFmtId="49" fontId="13" fillId="0" borderId="33" xfId="11" applyNumberFormat="1" applyFont="1" applyBorder="1" applyAlignment="1">
      <alignment horizontal="left" vertical="center" wrapText="1" indent="1"/>
    </xf>
    <xf numFmtId="49" fontId="13" fillId="0" borderId="61" xfId="11" applyNumberFormat="1" applyFont="1" applyBorder="1" applyAlignment="1">
      <alignment horizontal="left" vertical="center" wrapText="1" indent="1"/>
    </xf>
    <xf numFmtId="0" fontId="15" fillId="0" borderId="62" xfId="5" applyFont="1" applyBorder="1" applyAlignment="1">
      <alignment wrapText="1"/>
    </xf>
    <xf numFmtId="0" fontId="8" fillId="0" borderId="63" xfId="11" applyFont="1" applyBorder="1" applyAlignment="1">
      <alignment horizontal="left" vertical="center" wrapText="1" indent="1"/>
    </xf>
    <xf numFmtId="49" fontId="13" fillId="0" borderId="64" xfId="11" applyNumberFormat="1" applyFont="1" applyBorder="1" applyAlignment="1">
      <alignment horizontal="left" vertical="center" wrapText="1" indent="1"/>
    </xf>
    <xf numFmtId="49" fontId="13" fillId="0" borderId="65" xfId="11" applyNumberFormat="1" applyFont="1" applyBorder="1" applyAlignment="1">
      <alignment horizontal="left" vertical="center" wrapText="1" indent="1"/>
    </xf>
    <xf numFmtId="0" fontId="15" fillId="0" borderId="62" xfId="5" applyFont="1" applyBorder="1" applyAlignment="1">
      <alignment horizontal="left" vertical="center" wrapText="1" indent="1"/>
    </xf>
    <xf numFmtId="49" fontId="13" fillId="0" borderId="55" xfId="11" applyNumberFormat="1" applyFont="1" applyBorder="1" applyAlignment="1">
      <alignment horizontal="left" vertical="center" wrapText="1" indent="1"/>
    </xf>
    <xf numFmtId="49" fontId="13" fillId="0" borderId="7" xfId="11" applyNumberFormat="1" applyFont="1" applyBorder="1" applyAlignment="1">
      <alignment horizontal="left" vertical="center" wrapText="1" indent="1"/>
    </xf>
    <xf numFmtId="165" fontId="13" fillId="0" borderId="66" xfId="11" applyNumberFormat="1" applyFont="1" applyBorder="1" applyAlignment="1" applyProtection="1">
      <alignment horizontal="right" vertical="center" wrapText="1" indent="1"/>
      <protection locked="0"/>
    </xf>
    <xf numFmtId="0" fontId="8" fillId="0" borderId="67" xfId="5" applyFont="1" applyBorder="1" applyAlignment="1">
      <alignment horizontal="center" vertical="center" wrapText="1"/>
    </xf>
    <xf numFmtId="0" fontId="21" fillId="0" borderId="47" xfId="5" applyFont="1" applyBorder="1" applyAlignment="1">
      <alignment horizontal="left" wrapText="1" indent="1"/>
    </xf>
    <xf numFmtId="0" fontId="21" fillId="0" borderId="39" xfId="5" applyFont="1" applyBorder="1" applyAlignment="1">
      <alignment horizontal="left" wrapText="1" indent="1"/>
    </xf>
    <xf numFmtId="0" fontId="21" fillId="0" borderId="68" xfId="5" applyFont="1" applyBorder="1" applyAlignment="1">
      <alignment horizontal="left" wrapText="1" indent="1"/>
    </xf>
    <xf numFmtId="165" fontId="13" fillId="0" borderId="36" xfId="11" applyNumberFormat="1" applyFont="1" applyBorder="1" applyAlignment="1" applyProtection="1">
      <alignment horizontal="right" vertical="center" wrapText="1" indent="1"/>
      <protection locked="0"/>
    </xf>
    <xf numFmtId="165" fontId="13" fillId="0" borderId="37" xfId="11" applyNumberFormat="1" applyFont="1" applyBorder="1" applyAlignment="1" applyProtection="1">
      <alignment horizontal="right" vertical="center" wrapText="1" indent="1"/>
      <protection locked="0"/>
    </xf>
    <xf numFmtId="165" fontId="11" fillId="0" borderId="37" xfId="11" applyNumberFormat="1" applyFont="1" applyBorder="1" applyAlignment="1" applyProtection="1">
      <alignment horizontal="right" vertical="center" wrapText="1" indent="1"/>
      <protection locked="0"/>
    </xf>
    <xf numFmtId="165" fontId="11" fillId="0" borderId="53" xfId="11" applyNumberFormat="1" applyFont="1" applyBorder="1" applyAlignment="1" applyProtection="1">
      <alignment horizontal="right" vertical="center" wrapText="1" indent="1"/>
      <protection locked="0"/>
    </xf>
    <xf numFmtId="165" fontId="13" fillId="0" borderId="69" xfId="11" applyNumberFormat="1" applyFont="1" applyBorder="1" applyAlignment="1" applyProtection="1">
      <alignment horizontal="right" vertical="center" wrapText="1" indent="1"/>
      <protection locked="0"/>
    </xf>
    <xf numFmtId="165" fontId="13" fillId="0" borderId="51" xfId="11" applyNumberFormat="1" applyFont="1" applyBorder="1" applyAlignment="1" applyProtection="1">
      <alignment horizontal="right" vertical="center" wrapText="1" indent="1"/>
      <protection locked="0"/>
    </xf>
    <xf numFmtId="0" fontId="8" fillId="0" borderId="18" xfId="11" applyFont="1" applyBorder="1" applyAlignment="1">
      <alignment horizontal="left" vertical="center" wrapText="1" indent="1"/>
    </xf>
    <xf numFmtId="0" fontId="21" fillId="0" borderId="47" xfId="0" applyFont="1" applyBorder="1" applyAlignment="1">
      <alignment horizontal="left" wrapText="1" indent="1"/>
    </xf>
    <xf numFmtId="0" fontId="21" fillId="0" borderId="39" xfId="0" applyFont="1" applyBorder="1" applyAlignment="1">
      <alignment horizontal="left" wrapText="1" indent="1"/>
    </xf>
    <xf numFmtId="0" fontId="21" fillId="0" borderId="68" xfId="0" applyFont="1" applyBorder="1" applyAlignment="1">
      <alignment horizontal="left" wrapText="1" indent="1"/>
    </xf>
    <xf numFmtId="0" fontId="15" fillId="0" borderId="18" xfId="0" applyFont="1" applyBorder="1" applyAlignment="1">
      <alignment horizontal="left" vertical="center" wrapText="1" indent="1"/>
    </xf>
    <xf numFmtId="0" fontId="21" fillId="0" borderId="6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48" xfId="0" applyFont="1" applyBorder="1" applyAlignment="1">
      <alignment wrapText="1"/>
    </xf>
    <xf numFmtId="165" fontId="8" fillId="0" borderId="35" xfId="11" applyNumberFormat="1" applyFont="1" applyBorder="1" applyAlignment="1">
      <alignment horizontal="right" vertical="center" wrapText="1" indent="1"/>
    </xf>
    <xf numFmtId="165" fontId="13" fillId="2" borderId="37" xfId="11" applyNumberFormat="1" applyFont="1" applyFill="1" applyBorder="1" applyAlignment="1">
      <alignment horizontal="right" vertical="center" wrapText="1" indent="1"/>
    </xf>
    <xf numFmtId="165" fontId="13" fillId="2" borderId="53" xfId="11" applyNumberFormat="1" applyFont="1" applyFill="1" applyBorder="1" applyAlignment="1">
      <alignment horizontal="right" vertical="center" wrapText="1" indent="1"/>
    </xf>
    <xf numFmtId="165" fontId="13" fillId="0" borderId="53" xfId="11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11" applyNumberFormat="1" applyFont="1" applyBorder="1" applyAlignment="1">
      <alignment horizontal="right" vertical="center" wrapText="1" indent="1"/>
    </xf>
    <xf numFmtId="165" fontId="13" fillId="0" borderId="36" xfId="11" applyNumberFormat="1" applyFont="1" applyBorder="1" applyAlignment="1">
      <alignment horizontal="right" vertical="center" wrapText="1" indent="1"/>
    </xf>
    <xf numFmtId="165" fontId="11" fillId="0" borderId="36" xfId="11" applyNumberFormat="1" applyFont="1" applyBorder="1" applyAlignment="1" applyProtection="1">
      <alignment horizontal="right" vertical="center" wrapText="1" indent="1"/>
      <protection locked="0"/>
    </xf>
    <xf numFmtId="165" fontId="8" fillId="0" borderId="35" xfId="11" applyNumberFormat="1" applyFont="1" applyBorder="1" applyAlignment="1" applyProtection="1">
      <alignment horizontal="right" vertical="center" wrapText="1" indent="1"/>
      <protection locked="0"/>
    </xf>
    <xf numFmtId="0" fontId="13" fillId="0" borderId="60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13" fillId="0" borderId="41" xfId="11" applyFont="1" applyBorder="1" applyAlignment="1">
      <alignment horizontal="left" vertical="center" wrapText="1" indent="1"/>
    </xf>
    <xf numFmtId="0" fontId="13" fillId="0" borderId="68" xfId="11" applyFont="1" applyBorder="1" applyAlignment="1">
      <alignment horizontal="left" vertical="center" wrapText="1" indent="1"/>
    </xf>
    <xf numFmtId="0" fontId="4" fillId="0" borderId="18" xfId="5" applyFont="1" applyBorder="1" applyAlignment="1">
      <alignment horizontal="left" vertical="center" wrapText="1" indent="1"/>
    </xf>
    <xf numFmtId="0" fontId="8" fillId="0" borderId="43" xfId="5" applyFont="1" applyBorder="1" applyAlignment="1">
      <alignment horizontal="center" vertical="center" wrapText="1"/>
    </xf>
    <xf numFmtId="165" fontId="11" fillId="0" borderId="42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19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40" xfId="11" applyNumberFormat="1" applyFont="1" applyBorder="1" applyAlignment="1" applyProtection="1">
      <alignment horizontal="right" vertical="center" wrapText="1" indent="1"/>
      <protection locked="0"/>
    </xf>
    <xf numFmtId="165" fontId="15" fillId="0" borderId="35" xfId="0" applyNumberFormat="1" applyFont="1" applyBorder="1" applyAlignment="1">
      <alignment horizontal="right" vertical="center" wrapText="1" indent="1"/>
    </xf>
    <xf numFmtId="165" fontId="18" fillId="0" borderId="35" xfId="0" quotePrefix="1" applyNumberFormat="1" applyFont="1" applyBorder="1" applyAlignment="1">
      <alignment horizontal="right" vertical="center" wrapText="1" indent="1"/>
    </xf>
    <xf numFmtId="0" fontId="2" fillId="0" borderId="0" xfId="7" applyFont="1"/>
    <xf numFmtId="0" fontId="5" fillId="0" borderId="0" xfId="7" applyFont="1" applyAlignment="1">
      <alignment horizontal="center"/>
    </xf>
    <xf numFmtId="0" fontId="5" fillId="4" borderId="63" xfId="7" applyFont="1" applyFill="1" applyBorder="1" applyAlignment="1">
      <alignment horizontal="center" vertical="top" wrapText="1"/>
    </xf>
    <xf numFmtId="0" fontId="5" fillId="4" borderId="65" xfId="7" applyFont="1" applyFill="1" applyBorder="1" applyAlignment="1">
      <alignment horizontal="center" vertical="top" wrapText="1"/>
    </xf>
    <xf numFmtId="0" fontId="5" fillId="4" borderId="62" xfId="7" applyFont="1" applyFill="1" applyBorder="1" applyAlignment="1">
      <alignment horizontal="center" vertical="top" wrapText="1"/>
    </xf>
    <xf numFmtId="0" fontId="5" fillId="0" borderId="20" xfId="7" applyFont="1" applyBorder="1" applyAlignment="1">
      <alignment horizontal="center" vertical="top" wrapText="1"/>
    </xf>
    <xf numFmtId="0" fontId="2" fillId="0" borderId="0" xfId="7" applyFont="1" applyAlignment="1">
      <alignment horizontal="center" vertical="top" wrapText="1"/>
    </xf>
    <xf numFmtId="0" fontId="2" fillId="0" borderId="21" xfId="7" applyFont="1" applyBorder="1" applyAlignment="1">
      <alignment horizontal="center" vertical="top" wrapText="1"/>
    </xf>
    <xf numFmtId="0" fontId="5" fillId="0" borderId="0" xfId="7" applyFont="1" applyAlignment="1">
      <alignment vertical="top" wrapText="1"/>
    </xf>
    <xf numFmtId="166" fontId="2" fillId="0" borderId="12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center" vertical="top" wrapText="1"/>
    </xf>
    <xf numFmtId="0" fontId="2" fillId="0" borderId="0" xfId="7" applyFont="1" applyAlignment="1">
      <alignment vertical="top" wrapText="1"/>
    </xf>
    <xf numFmtId="166" fontId="2" fillId="0" borderId="0" xfId="7" applyNumberFormat="1" applyFont="1"/>
    <xf numFmtId="0" fontId="2" fillId="0" borderId="6" xfId="7" applyFont="1" applyBorder="1" applyAlignment="1">
      <alignment horizontal="center" vertical="top" wrapText="1"/>
    </xf>
    <xf numFmtId="0" fontId="2" fillId="0" borderId="60" xfId="7" applyFont="1" applyBorder="1" applyAlignment="1">
      <alignment horizontal="center" vertical="top" wrapText="1"/>
    </xf>
    <xf numFmtId="0" fontId="2" fillId="0" borderId="7" xfId="7" applyFont="1" applyBorder="1" applyAlignment="1">
      <alignment horizontal="center" vertical="top" wrapText="1"/>
    </xf>
    <xf numFmtId="0" fontId="5" fillId="0" borderId="60" xfId="7" applyFont="1" applyBorder="1" applyAlignment="1">
      <alignment vertical="top" wrapText="1"/>
    </xf>
    <xf numFmtId="166" fontId="5" fillId="0" borderId="8" xfId="3" applyNumberFormat="1" applyFont="1" applyBorder="1" applyAlignment="1">
      <alignment horizontal="center" vertical="top" wrapText="1"/>
    </xf>
    <xf numFmtId="0" fontId="2" fillId="0" borderId="26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center" vertical="top" wrapText="1"/>
    </xf>
    <xf numFmtId="0" fontId="2" fillId="0" borderId="38" xfId="7" applyFont="1" applyBorder="1" applyAlignment="1">
      <alignment horizontal="center" vertical="top" wrapText="1"/>
    </xf>
    <xf numFmtId="0" fontId="2" fillId="0" borderId="41" xfId="7" applyFont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166" fontId="2" fillId="0" borderId="11" xfId="3" applyNumberFormat="1" applyFont="1" applyBorder="1" applyAlignment="1">
      <alignment horizontal="center" vertical="top" wrapText="1"/>
    </xf>
    <xf numFmtId="166" fontId="2" fillId="0" borderId="40" xfId="3" applyNumberFormat="1" applyFont="1" applyBorder="1" applyAlignment="1">
      <alignment horizontal="center" vertical="center" wrapText="1"/>
    </xf>
    <xf numFmtId="166" fontId="2" fillId="0" borderId="28" xfId="3" applyNumberFormat="1" applyFont="1" applyBorder="1" applyAlignment="1">
      <alignment horizontal="center" vertical="top" wrapText="1"/>
    </xf>
    <xf numFmtId="0" fontId="2" fillId="0" borderId="17" xfId="7" applyFont="1" applyBorder="1" applyAlignment="1">
      <alignment horizontal="center" vertical="top" wrapText="1"/>
    </xf>
    <xf numFmtId="0" fontId="2" fillId="0" borderId="49" xfId="7" applyFont="1" applyBorder="1" applyAlignment="1">
      <alignment horizontal="center" vertical="top" wrapText="1"/>
    </xf>
    <xf numFmtId="0" fontId="5" fillId="0" borderId="49" xfId="7" applyFont="1" applyBorder="1" applyAlignment="1">
      <alignment vertical="top" wrapText="1"/>
    </xf>
    <xf numFmtId="166" fontId="5" fillId="0" borderId="5" xfId="3" applyNumberFormat="1" applyFont="1" applyBorder="1" applyAlignment="1">
      <alignment horizontal="center" vertical="top" wrapText="1"/>
    </xf>
    <xf numFmtId="166" fontId="2" fillId="0" borderId="66" xfId="7" applyNumberFormat="1" applyFont="1" applyBorder="1" applyAlignment="1">
      <alignment horizontal="center" vertical="top" wrapText="1"/>
    </xf>
    <xf numFmtId="0" fontId="23" fillId="0" borderId="50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166" fontId="5" fillId="0" borderId="25" xfId="3" applyNumberFormat="1" applyFont="1" applyBorder="1" applyAlignment="1">
      <alignment horizontal="center" vertical="top" wrapText="1"/>
    </xf>
    <xf numFmtId="0" fontId="34" fillId="0" borderId="41" xfId="5" applyFont="1" applyBorder="1"/>
    <xf numFmtId="166" fontId="5" fillId="0" borderId="12" xfId="3" applyNumberFormat="1" applyFont="1" applyBorder="1" applyAlignment="1">
      <alignment horizontal="center" vertical="top" wrapText="1"/>
    </xf>
    <xf numFmtId="0" fontId="12" fillId="0" borderId="21" xfId="7" applyFont="1" applyBorder="1" applyAlignment="1">
      <alignment horizontal="center" vertical="top" wrapText="1"/>
    </xf>
    <xf numFmtId="0" fontId="12" fillId="0" borderId="41" xfId="7" applyFont="1" applyBorder="1" applyAlignment="1">
      <alignment vertical="top" wrapText="1"/>
    </xf>
    <xf numFmtId="166" fontId="12" fillId="0" borderId="12" xfId="3" applyNumberFormat="1" applyFont="1" applyBorder="1" applyAlignment="1">
      <alignment horizontal="center" vertical="top" wrapText="1"/>
    </xf>
    <xf numFmtId="0" fontId="5" fillId="0" borderId="23" xfId="7" applyFont="1" applyBorder="1" applyAlignment="1">
      <alignment horizontal="center" vertical="top" wrapText="1"/>
    </xf>
    <xf numFmtId="0" fontId="2" fillId="0" borderId="43" xfId="7" applyFont="1" applyBorder="1" applyAlignment="1">
      <alignment horizontal="center" vertical="top" wrapText="1"/>
    </xf>
    <xf numFmtId="0" fontId="5" fillId="0" borderId="43" xfId="7" applyFont="1" applyBorder="1" applyAlignment="1">
      <alignment horizontal="left" vertical="center" wrapText="1"/>
    </xf>
    <xf numFmtId="166" fontId="2" fillId="0" borderId="67" xfId="3" applyNumberFormat="1" applyFont="1" applyBorder="1" applyAlignment="1">
      <alignment horizontal="center" vertical="center" wrapText="1"/>
    </xf>
    <xf numFmtId="0" fontId="2" fillId="0" borderId="0" xfId="7" applyFont="1" applyAlignment="1">
      <alignment horizontal="left" vertical="center" wrapText="1"/>
    </xf>
    <xf numFmtId="166" fontId="5" fillId="0" borderId="35" xfId="3" applyNumberFormat="1" applyFont="1" applyBorder="1" applyAlignment="1">
      <alignment horizontal="center" vertical="top" wrapText="1"/>
    </xf>
    <xf numFmtId="0" fontId="2" fillId="0" borderId="1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center" vertical="top" wrapText="1"/>
    </xf>
    <xf numFmtId="0" fontId="23" fillId="0" borderId="41" xfId="7" applyFont="1" applyBorder="1" applyAlignment="1">
      <alignment vertical="top" wrapText="1"/>
    </xf>
    <xf numFmtId="0" fontId="23" fillId="0" borderId="21" xfId="7" applyFont="1" applyBorder="1" applyAlignment="1">
      <alignment vertical="top" wrapText="1"/>
    </xf>
    <xf numFmtId="0" fontId="12" fillId="0" borderId="13" xfId="7" applyFont="1" applyBorder="1" applyAlignment="1">
      <alignment horizontal="center" vertical="top" wrapText="1"/>
    </xf>
    <xf numFmtId="166" fontId="12" fillId="0" borderId="56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left" vertical="center" wrapText="1"/>
    </xf>
    <xf numFmtId="0" fontId="5" fillId="0" borderId="0" xfId="7" applyFont="1" applyAlignment="1">
      <alignment vertical="center" wrapText="1"/>
    </xf>
    <xf numFmtId="166" fontId="5" fillId="0" borderId="12" xfId="3" applyNumberFormat="1" applyFont="1" applyBorder="1" applyAlignment="1">
      <alignment horizontal="center" vertical="center" wrapText="1"/>
    </xf>
    <xf numFmtId="0" fontId="2" fillId="0" borderId="21" xfId="7" applyFont="1" applyBorder="1" applyAlignment="1">
      <alignment vertical="center" wrapText="1"/>
    </xf>
    <xf numFmtId="166" fontId="2" fillId="0" borderId="12" xfId="3" applyNumberFormat="1" applyFont="1" applyBorder="1" applyAlignment="1">
      <alignment horizontal="center" vertical="center" wrapText="1"/>
    </xf>
    <xf numFmtId="0" fontId="2" fillId="0" borderId="41" xfId="7" applyFont="1" applyBorder="1" applyAlignment="1">
      <alignment vertical="center" wrapText="1"/>
    </xf>
    <xf numFmtId="0" fontId="23" fillId="0" borderId="23" xfId="7" applyFont="1" applyBorder="1" applyAlignment="1">
      <alignment horizontal="center" vertical="top" wrapText="1"/>
    </xf>
    <xf numFmtId="0" fontId="23" fillId="0" borderId="24" xfId="7" applyFont="1" applyBorder="1" applyAlignment="1">
      <alignment horizontal="center" vertical="top" wrapText="1"/>
    </xf>
    <xf numFmtId="0" fontId="23" fillId="0" borderId="63" xfId="7" applyFont="1" applyBorder="1" applyAlignment="1">
      <alignment horizontal="center" vertical="top" wrapText="1"/>
    </xf>
    <xf numFmtId="0" fontId="23" fillId="0" borderId="24" xfId="7" applyFont="1" applyBorder="1" applyAlignment="1">
      <alignment vertical="top" wrapText="1"/>
    </xf>
    <xf numFmtId="166" fontId="23" fillId="0" borderId="44" xfId="3" applyNumberFormat="1" applyFont="1" applyBorder="1" applyAlignment="1">
      <alignment horizontal="center" vertical="top" wrapText="1"/>
    </xf>
    <xf numFmtId="0" fontId="23" fillId="0" borderId="0" xfId="7" applyFont="1"/>
    <xf numFmtId="0" fontId="2" fillId="0" borderId="41" xfId="7" applyFont="1" applyBorder="1" applyAlignment="1">
      <alignment horizontal="right" vertical="top" wrapText="1"/>
    </xf>
    <xf numFmtId="166" fontId="12" fillId="0" borderId="66" xfId="3" applyNumberFormat="1" applyFont="1" applyBorder="1" applyAlignment="1">
      <alignment horizontal="center" vertical="top" wrapText="1"/>
    </xf>
    <xf numFmtId="0" fontId="2" fillId="0" borderId="21" xfId="7" applyFont="1" applyBorder="1" applyAlignment="1">
      <alignment horizontal="right" vertical="top" wrapText="1"/>
    </xf>
    <xf numFmtId="0" fontId="2" fillId="0" borderId="65" xfId="7" applyFont="1" applyBorder="1" applyAlignment="1">
      <alignment vertical="top" wrapText="1"/>
    </xf>
    <xf numFmtId="0" fontId="5" fillId="0" borderId="46" xfId="7" applyFont="1" applyBorder="1" applyAlignment="1">
      <alignment vertical="top" wrapText="1"/>
    </xf>
    <xf numFmtId="0" fontId="12" fillId="0" borderId="20" xfId="7" applyFont="1" applyBorder="1" applyAlignment="1">
      <alignment horizontal="center" vertical="top" wrapText="1"/>
    </xf>
    <xf numFmtId="0" fontId="12" fillId="0" borderId="41" xfId="7" applyFont="1" applyBorder="1" applyAlignment="1">
      <alignment horizontal="center" vertical="top" wrapText="1"/>
    </xf>
    <xf numFmtId="166" fontId="2" fillId="0" borderId="25" xfId="3" applyNumberFormat="1" applyFont="1" applyBorder="1" applyAlignment="1">
      <alignment horizontal="center" vertical="center" wrapText="1"/>
    </xf>
    <xf numFmtId="0" fontId="5" fillId="0" borderId="43" xfId="7" applyFont="1" applyBorder="1" applyAlignment="1">
      <alignment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0" xfId="5" applyFont="1" applyAlignment="1">
      <alignment vertical="top" wrapText="1"/>
    </xf>
    <xf numFmtId="0" fontId="5" fillId="0" borderId="21" xfId="7" applyFont="1" applyBorder="1" applyAlignment="1">
      <alignment horizontal="center" vertical="top" wrapText="1"/>
    </xf>
    <xf numFmtId="0" fontId="23" fillId="0" borderId="0" xfId="7" applyFont="1" applyAlignment="1">
      <alignment vertical="top" wrapText="1"/>
    </xf>
    <xf numFmtId="0" fontId="23" fillId="0" borderId="49" xfId="7" applyFont="1" applyBorder="1" applyAlignment="1">
      <alignment vertical="top" wrapText="1"/>
    </xf>
    <xf numFmtId="166" fontId="23" fillId="0" borderId="5" xfId="3" applyNumberFormat="1" applyFont="1" applyBorder="1" applyAlignment="1">
      <alignment horizontal="center" vertical="top" wrapText="1"/>
    </xf>
    <xf numFmtId="166" fontId="5" fillId="0" borderId="0" xfId="3" applyNumberFormat="1" applyFont="1" applyAlignment="1">
      <alignment horizontal="center" vertical="top" wrapText="1"/>
    </xf>
    <xf numFmtId="0" fontId="2" fillId="0" borderId="0" xfId="7" applyFont="1" applyAlignment="1">
      <alignment horizontal="center"/>
    </xf>
    <xf numFmtId="166" fontId="2" fillId="0" borderId="0" xfId="7" applyNumberFormat="1" applyFont="1" applyAlignment="1">
      <alignment horizontal="center"/>
    </xf>
    <xf numFmtId="0" fontId="5" fillId="0" borderId="65" xfId="7" applyFont="1" applyBorder="1" applyAlignment="1">
      <alignment horizontal="center"/>
    </xf>
    <xf numFmtId="0" fontId="5" fillId="4" borderId="43" xfId="7" applyFont="1" applyFill="1" applyBorder="1" applyAlignment="1">
      <alignment horizontal="center" vertical="top" wrapText="1"/>
    </xf>
    <xf numFmtId="0" fontId="5" fillId="0" borderId="41" xfId="7" applyFont="1" applyBorder="1" applyAlignment="1">
      <alignment vertical="top" wrapText="1"/>
    </xf>
    <xf numFmtId="0" fontId="5" fillId="0" borderId="6" xfId="7" applyFont="1" applyBorder="1" applyAlignment="1">
      <alignment horizontal="center" vertical="top" wrapText="1"/>
    </xf>
    <xf numFmtId="0" fontId="5" fillId="0" borderId="7" xfId="7" applyFont="1" applyBorder="1" applyAlignment="1">
      <alignment horizontal="center" vertical="top" wrapText="1"/>
    </xf>
    <xf numFmtId="0" fontId="5" fillId="0" borderId="7" xfId="7" applyFont="1" applyBorder="1" applyAlignment="1">
      <alignment horizontal="right" vertical="top" wrapText="1"/>
    </xf>
    <xf numFmtId="0" fontId="5" fillId="0" borderId="39" xfId="7" applyFont="1" applyBorder="1" applyAlignment="1">
      <alignment vertical="top" wrapText="1"/>
    </xf>
    <xf numFmtId="0" fontId="5" fillId="0" borderId="0" xfId="7" applyFont="1"/>
    <xf numFmtId="0" fontId="5" fillId="0" borderId="26" xfId="7" applyFont="1" applyBorder="1" applyAlignment="1">
      <alignment horizontal="center" vertical="top"/>
    </xf>
    <xf numFmtId="0" fontId="5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right" vertical="top"/>
    </xf>
    <xf numFmtId="0" fontId="5" fillId="0" borderId="68" xfId="7" applyFont="1" applyBorder="1" applyAlignment="1">
      <alignment vertical="top"/>
    </xf>
    <xf numFmtId="166" fontId="2" fillId="0" borderId="28" xfId="3" applyNumberFormat="1" applyFont="1" applyBorder="1" applyAlignment="1">
      <alignment horizontal="center" vertical="top"/>
    </xf>
    <xf numFmtId="0" fontId="5" fillId="0" borderId="10" xfId="7" applyFont="1" applyBorder="1" applyAlignment="1">
      <alignment horizontal="center" vertical="top" wrapText="1"/>
    </xf>
    <xf numFmtId="0" fontId="5" fillId="0" borderId="9" xfId="7" applyFont="1" applyBorder="1" applyAlignment="1">
      <alignment horizontal="center" vertical="top" wrapText="1"/>
    </xf>
    <xf numFmtId="0" fontId="2" fillId="0" borderId="9" xfId="7" applyFont="1" applyBorder="1" applyAlignment="1">
      <alignment horizontal="right" vertical="top" wrapText="1"/>
    </xf>
    <xf numFmtId="0" fontId="5" fillId="0" borderId="71" xfId="7" applyFont="1" applyBorder="1" applyAlignment="1">
      <alignment horizontal="center" vertical="top" wrapText="1"/>
    </xf>
    <xf numFmtId="0" fontId="5" fillId="0" borderId="55" xfId="7" applyFont="1" applyBorder="1" applyAlignment="1">
      <alignment horizontal="center" vertical="top" wrapText="1"/>
    </xf>
    <xf numFmtId="0" fontId="5" fillId="0" borderId="55" xfId="7" applyFont="1" applyBorder="1" applyAlignment="1">
      <alignment horizontal="right" vertical="top" wrapText="1"/>
    </xf>
    <xf numFmtId="0" fontId="5" fillId="0" borderId="52" xfId="7" applyFont="1" applyBorder="1" applyAlignment="1">
      <alignment vertical="top" wrapText="1"/>
    </xf>
    <xf numFmtId="166" fontId="5" fillId="0" borderId="14" xfId="3" applyNumberFormat="1" applyFont="1" applyBorder="1" applyAlignment="1">
      <alignment horizontal="center" vertical="top" wrapText="1"/>
    </xf>
    <xf numFmtId="0" fontId="2" fillId="0" borderId="65" xfId="5" applyFont="1" applyBorder="1" applyAlignment="1">
      <alignment horizontal="right" vertical="top" wrapText="1"/>
    </xf>
    <xf numFmtId="0" fontId="2" fillId="0" borderId="41" xfId="5" applyFont="1" applyBorder="1" applyAlignment="1">
      <alignment vertical="top" wrapText="1"/>
    </xf>
    <xf numFmtId="0" fontId="5" fillId="0" borderId="26" xfId="7" applyFont="1" applyBorder="1" applyAlignment="1">
      <alignment horizontal="center" vertical="top" wrapText="1"/>
    </xf>
    <xf numFmtId="0" fontId="5" fillId="0" borderId="27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right" vertical="top" wrapText="1"/>
    </xf>
    <xf numFmtId="0" fontId="5" fillId="0" borderId="68" xfId="7" applyFont="1" applyBorder="1" applyAlignment="1">
      <alignment vertical="top" wrapText="1"/>
    </xf>
    <xf numFmtId="0" fontId="5" fillId="0" borderId="20" xfId="5" applyFont="1" applyBorder="1" applyAlignment="1">
      <alignment horizontal="center" vertical="top" wrapText="1"/>
    </xf>
    <xf numFmtId="0" fontId="5" fillId="0" borderId="65" xfId="5" applyFont="1" applyBorder="1" applyAlignment="1">
      <alignment horizontal="center" vertical="top" wrapText="1"/>
    </xf>
    <xf numFmtId="166" fontId="2" fillId="0" borderId="12" xfId="5" applyNumberFormat="1" applyFont="1" applyBorder="1" applyAlignment="1">
      <alignment horizontal="center" vertical="top" wrapText="1"/>
    </xf>
    <xf numFmtId="0" fontId="5" fillId="0" borderId="9" xfId="7" applyFont="1" applyBorder="1" applyAlignment="1">
      <alignment horizontal="right" vertical="top" wrapText="1"/>
    </xf>
    <xf numFmtId="166" fontId="5" fillId="0" borderId="11" xfId="3" applyNumberFormat="1" applyFont="1" applyBorder="1" applyAlignment="1">
      <alignment horizontal="center" vertical="top" wrapText="1"/>
    </xf>
    <xf numFmtId="0" fontId="5" fillId="0" borderId="21" xfId="7" applyFont="1" applyBorder="1" applyAlignment="1">
      <alignment horizontal="right" vertical="top" wrapText="1"/>
    </xf>
    <xf numFmtId="0" fontId="5" fillId="0" borderId="49" xfId="7" applyFont="1" applyBorder="1" applyAlignment="1">
      <alignment horizontal="right" vertical="top" wrapText="1"/>
    </xf>
    <xf numFmtId="0" fontId="12" fillId="0" borderId="46" xfId="7" applyFont="1" applyBorder="1" applyAlignment="1">
      <alignment horizontal="center" vertical="top" wrapText="1"/>
    </xf>
    <xf numFmtId="0" fontId="12" fillId="0" borderId="46" xfId="7" applyFont="1" applyBorder="1" applyAlignment="1">
      <alignment horizontal="right" vertical="top" wrapText="1"/>
    </xf>
    <xf numFmtId="166" fontId="12" fillId="0" borderId="25" xfId="3" applyNumberFormat="1" applyFont="1" applyBorder="1" applyAlignment="1">
      <alignment horizontal="center" vertical="top" wrapText="1"/>
    </xf>
    <xf numFmtId="0" fontId="12" fillId="0" borderId="0" xfId="7" applyFont="1"/>
    <xf numFmtId="0" fontId="12" fillId="0" borderId="38" xfId="7" applyFont="1" applyBorder="1" applyAlignment="1">
      <alignment horizontal="center" vertical="top" wrapText="1"/>
    </xf>
    <xf numFmtId="0" fontId="12" fillId="0" borderId="41" xfId="7" applyFont="1" applyBorder="1" applyAlignment="1">
      <alignment horizontal="right" vertical="top" wrapText="1"/>
    </xf>
    <xf numFmtId="0" fontId="12" fillId="0" borderId="21" xfId="7" applyFont="1" applyBorder="1" applyAlignment="1">
      <alignment horizontal="right" vertical="top" wrapText="1"/>
    </xf>
    <xf numFmtId="166" fontId="2" fillId="0" borderId="41" xfId="3" applyNumberFormat="1" applyFont="1" applyBorder="1" applyAlignment="1">
      <alignment horizontal="center" vertical="top" wrapText="1"/>
    </xf>
    <xf numFmtId="0" fontId="5" fillId="0" borderId="38" xfId="7" applyFont="1" applyBorder="1" applyAlignment="1">
      <alignment horizontal="center" vertical="top" wrapText="1"/>
    </xf>
    <xf numFmtId="0" fontId="5" fillId="0" borderId="41" xfId="7" applyFont="1" applyBorder="1" applyAlignment="1">
      <alignment horizontal="center" vertical="top" wrapText="1"/>
    </xf>
    <xf numFmtId="0" fontId="5" fillId="0" borderId="46" xfId="7" applyFont="1" applyBorder="1" applyAlignment="1">
      <alignment horizontal="center" vertical="top" wrapText="1"/>
    </xf>
    <xf numFmtId="166" fontId="45" fillId="0" borderId="41" xfId="3" applyNumberFormat="1" applyFont="1" applyBorder="1" applyAlignment="1">
      <alignment horizontal="center" vertical="top" wrapText="1"/>
    </xf>
    <xf numFmtId="0" fontId="5" fillId="0" borderId="0" xfId="5" applyFont="1"/>
    <xf numFmtId="0" fontId="5" fillId="0" borderId="41" xfId="7" applyFont="1" applyBorder="1" applyAlignment="1">
      <alignment horizontal="right" vertical="top" wrapText="1"/>
    </xf>
    <xf numFmtId="0" fontId="5" fillId="0" borderId="24" xfId="7" applyFont="1" applyBorder="1" applyAlignment="1">
      <alignment horizontal="right" vertical="top" wrapText="1"/>
    </xf>
    <xf numFmtId="0" fontId="5" fillId="0" borderId="18" xfId="7" applyFont="1" applyBorder="1" applyAlignment="1">
      <alignment vertical="top" wrapText="1"/>
    </xf>
    <xf numFmtId="0" fontId="5" fillId="0" borderId="18" xfId="7" applyFont="1" applyBorder="1" applyAlignment="1">
      <alignment horizontal="center" vertical="top" wrapText="1"/>
    </xf>
    <xf numFmtId="0" fontId="5" fillId="0" borderId="18" xfId="7" applyFont="1" applyBorder="1" applyAlignment="1">
      <alignment horizontal="right" vertical="top" wrapText="1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right" vertical="top" wrapText="1"/>
    </xf>
    <xf numFmtId="0" fontId="5" fillId="0" borderId="18" xfId="7" applyFont="1" applyBorder="1" applyAlignment="1">
      <alignment vertical="center" wrapText="1"/>
    </xf>
    <xf numFmtId="166" fontId="5" fillId="0" borderId="5" xfId="3" applyNumberFormat="1" applyFont="1" applyBorder="1" applyAlignment="1">
      <alignment horizontal="center" vertical="center" wrapText="1"/>
    </xf>
    <xf numFmtId="0" fontId="2" fillId="0" borderId="0" xfId="7" applyFont="1" applyAlignment="1">
      <alignment horizontal="right" vertical="top" wrapText="1"/>
    </xf>
    <xf numFmtId="166" fontId="2" fillId="0" borderId="65" xfId="3" applyNumberFormat="1" applyFont="1" applyBorder="1" applyAlignment="1">
      <alignment horizontal="center" vertical="top" wrapText="1"/>
    </xf>
    <xf numFmtId="166" fontId="5" fillId="0" borderId="2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center" wrapText="1"/>
    </xf>
    <xf numFmtId="0" fontId="2" fillId="0" borderId="0" xfId="7" applyFont="1" applyAlignment="1">
      <alignment wrapText="1"/>
    </xf>
    <xf numFmtId="166" fontId="2" fillId="0" borderId="0" xfId="3" applyNumberFormat="1" applyFont="1" applyAlignment="1">
      <alignment horizontal="center" wrapText="1"/>
    </xf>
    <xf numFmtId="166" fontId="2" fillId="0" borderId="0" xfId="3" applyNumberFormat="1" applyFont="1" applyAlignment="1">
      <alignment horizontal="center"/>
    </xf>
    <xf numFmtId="0" fontId="41" fillId="0" borderId="0" xfId="0" applyFont="1"/>
    <xf numFmtId="0" fontId="34" fillId="0" borderId="46" xfId="5" applyFont="1" applyBorder="1" applyAlignment="1">
      <alignment wrapText="1"/>
    </xf>
    <xf numFmtId="0" fontId="12" fillId="0" borderId="0" xfId="7" applyFont="1" applyAlignment="1">
      <alignment horizontal="left" vertical="center" wrapText="1"/>
    </xf>
    <xf numFmtId="0" fontId="34" fillId="0" borderId="20" xfId="5" applyFont="1" applyBorder="1" applyAlignment="1">
      <alignment horizontal="center" vertical="top" wrapText="1"/>
    </xf>
    <xf numFmtId="0" fontId="34" fillId="0" borderId="21" xfId="5" applyFont="1" applyBorder="1" applyAlignment="1">
      <alignment horizontal="center" vertical="top" wrapText="1"/>
    </xf>
    <xf numFmtId="0" fontId="45" fillId="0" borderId="21" xfId="5" applyFont="1" applyBorder="1" applyAlignment="1">
      <alignment horizontal="center" vertical="top" wrapText="1"/>
    </xf>
    <xf numFmtId="0" fontId="34" fillId="0" borderId="21" xfId="5" applyFont="1" applyBorder="1" applyAlignment="1">
      <alignment horizontal="right" vertical="top" wrapText="1"/>
    </xf>
    <xf numFmtId="0" fontId="45" fillId="0" borderId="41" xfId="5" applyFont="1" applyBorder="1" applyAlignment="1">
      <alignment vertical="top" wrapText="1"/>
    </xf>
    <xf numFmtId="0" fontId="23" fillId="0" borderId="41" xfId="7" applyFont="1" applyBorder="1" applyAlignment="1">
      <alignment horizontal="center" vertical="top" wrapText="1"/>
    </xf>
    <xf numFmtId="0" fontId="12" fillId="0" borderId="21" xfId="7" applyFont="1" applyBorder="1" applyAlignment="1">
      <alignment vertical="top" wrapText="1"/>
    </xf>
    <xf numFmtId="166" fontId="47" fillId="0" borderId="12" xfId="3" applyNumberFormat="1" applyFont="1" applyBorder="1" applyAlignment="1">
      <alignment horizontal="center" vertical="top" wrapText="1"/>
    </xf>
    <xf numFmtId="0" fontId="0" fillId="0" borderId="41" xfId="0" applyBorder="1"/>
    <xf numFmtId="0" fontId="41" fillId="0" borderId="21" xfId="0" applyFont="1" applyBorder="1"/>
    <xf numFmtId="0" fontId="5" fillId="0" borderId="20" xfId="7" applyFont="1" applyBorder="1" applyAlignment="1">
      <alignment horizontal="center" vertical="top"/>
    </xf>
    <xf numFmtId="0" fontId="5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right" vertical="top"/>
    </xf>
    <xf numFmtId="166" fontId="2" fillId="0" borderId="12" xfId="3" applyNumberFormat="1" applyFont="1" applyBorder="1" applyAlignment="1">
      <alignment horizontal="center" vertical="top"/>
    </xf>
    <xf numFmtId="0" fontId="5" fillId="0" borderId="7" xfId="7" applyFont="1" applyBorder="1" applyAlignment="1">
      <alignment vertical="top" wrapText="1"/>
    </xf>
    <xf numFmtId="0" fontId="48" fillId="0" borderId="33" xfId="13" applyFont="1" applyBorder="1" applyAlignment="1">
      <alignment vertical="center" wrapText="1"/>
    </xf>
    <xf numFmtId="0" fontId="48" fillId="0" borderId="7" xfId="13" applyFont="1" applyBorder="1" applyAlignment="1">
      <alignment horizontal="center" vertical="center" wrapText="1"/>
    </xf>
    <xf numFmtId="0" fontId="48" fillId="0" borderId="7" xfId="13" applyFont="1" applyBorder="1" applyAlignment="1">
      <alignment vertical="center" wrapText="1"/>
    </xf>
    <xf numFmtId="0" fontId="48" fillId="0" borderId="72" xfId="12" applyFont="1" applyBorder="1"/>
    <xf numFmtId="0" fontId="28" fillId="0" borderId="27" xfId="13" applyBorder="1"/>
    <xf numFmtId="0" fontId="28" fillId="0" borderId="21" xfId="13" applyBorder="1"/>
    <xf numFmtId="0" fontId="48" fillId="0" borderId="73" xfId="12" applyFont="1" applyBorder="1"/>
    <xf numFmtId="0" fontId="48" fillId="0" borderId="73" xfId="12" applyFont="1" applyBorder="1" applyAlignment="1">
      <alignment vertical="center" wrapText="1"/>
    </xf>
    <xf numFmtId="166" fontId="49" fillId="0" borderId="9" xfId="1" applyNumberFormat="1" applyFont="1" applyBorder="1" applyAlignment="1" applyProtection="1">
      <alignment horizontal="right" vertical="center" wrapText="1"/>
      <protection locked="0"/>
    </xf>
    <xf numFmtId="168" fontId="7" fillId="0" borderId="5" xfId="5" applyNumberFormat="1" applyFont="1" applyBorder="1" applyAlignment="1" applyProtection="1">
      <alignment horizontal="right" vertical="center" wrapText="1" indent="1"/>
      <protection locked="0"/>
    </xf>
    <xf numFmtId="4" fontId="7" fillId="0" borderId="5" xfId="5" applyNumberFormat="1" applyFont="1" applyBorder="1" applyAlignment="1" applyProtection="1">
      <alignment horizontal="right" vertical="center" wrapText="1" indent="1"/>
      <protection locked="0"/>
    </xf>
    <xf numFmtId="165" fontId="4" fillId="0" borderId="16" xfId="5" applyNumberFormat="1" applyFont="1" applyBorder="1" applyAlignment="1">
      <alignment horizontal="centerContinuous" vertical="center" wrapText="1"/>
    </xf>
    <xf numFmtId="165" fontId="9" fillId="0" borderId="16" xfId="5" applyNumberFormat="1" applyFont="1" applyBorder="1" applyAlignment="1">
      <alignment horizontal="center" vertical="center" wrapText="1"/>
    </xf>
    <xf numFmtId="166" fontId="49" fillId="0" borderId="54" xfId="1" applyNumberFormat="1" applyFont="1" applyBorder="1" applyAlignment="1" applyProtection="1">
      <alignment horizontal="right" vertical="center" wrapText="1"/>
      <protection locked="0"/>
    </xf>
    <xf numFmtId="166" fontId="30" fillId="0" borderId="0" xfId="8" applyNumberFormat="1" applyFont="1"/>
    <xf numFmtId="0" fontId="30" fillId="0" borderId="0" xfId="8" applyFont="1" applyAlignment="1">
      <alignment horizontal="center"/>
    </xf>
    <xf numFmtId="0" fontId="37" fillId="0" borderId="0" xfId="8" applyFont="1" applyAlignment="1">
      <alignment horizontal="center"/>
    </xf>
    <xf numFmtId="0" fontId="30" fillId="0" borderId="0" xfId="9" applyFont="1" applyAlignment="1">
      <alignment horizontal="center"/>
    </xf>
    <xf numFmtId="0" fontId="31" fillId="0" borderId="0" xfId="9" applyFont="1" applyAlignment="1">
      <alignment horizontal="center"/>
    </xf>
    <xf numFmtId="165" fontId="11" fillId="0" borderId="0" xfId="11" applyNumberFormat="1" applyFont="1" applyAlignment="1" applyProtection="1">
      <alignment horizontal="right" vertical="center" wrapText="1" indent="1"/>
      <protection locked="0"/>
    </xf>
    <xf numFmtId="49" fontId="8" fillId="0" borderId="6" xfId="5" applyNumberFormat="1" applyFont="1" applyBorder="1" applyAlignment="1">
      <alignment horizontal="center" vertical="center" wrapText="1"/>
    </xf>
    <xf numFmtId="0" fontId="39" fillId="0" borderId="7" xfId="0" applyFont="1" applyBorder="1" applyAlignment="1">
      <alignment horizontal="right" vertical="center" wrapText="1"/>
    </xf>
    <xf numFmtId="165" fontId="4" fillId="0" borderId="0" xfId="5" applyNumberFormat="1" applyFont="1" applyAlignment="1">
      <alignment horizontal="left" vertical="center" wrapText="1" indent="1"/>
    </xf>
    <xf numFmtId="0" fontId="12" fillId="0" borderId="0" xfId="14" applyProtection="1">
      <protection locked="0"/>
    </xf>
    <xf numFmtId="0" fontId="12" fillId="0" borderId="0" xfId="14"/>
    <xf numFmtId="0" fontId="24" fillId="0" borderId="23" xfId="14" applyFont="1" applyBorder="1" applyAlignment="1">
      <alignment horizontal="center" vertical="center" wrapText="1"/>
    </xf>
    <xf numFmtId="0" fontId="24" fillId="0" borderId="24" xfId="14" applyFont="1" applyBorder="1" applyAlignment="1">
      <alignment horizontal="center" vertical="center"/>
    </xf>
    <xf numFmtId="0" fontId="24" fillId="0" borderId="25" xfId="14" applyFont="1" applyBorder="1" applyAlignment="1">
      <alignment horizontal="center" vertical="center"/>
    </xf>
    <xf numFmtId="0" fontId="13" fillId="0" borderId="1" xfId="14" applyFont="1" applyBorder="1" applyAlignment="1">
      <alignment horizontal="left" vertical="center" indent="1"/>
    </xf>
    <xf numFmtId="0" fontId="12" fillId="0" borderId="0" xfId="14" applyAlignment="1">
      <alignment vertical="center"/>
    </xf>
    <xf numFmtId="0" fontId="13" fillId="0" borderId="20" xfId="14" applyFont="1" applyBorder="1" applyAlignment="1">
      <alignment horizontal="left" vertical="center" indent="1"/>
    </xf>
    <xf numFmtId="0" fontId="13" fillId="0" borderId="21" xfId="14" applyFont="1" applyBorder="1" applyAlignment="1">
      <alignment horizontal="left" vertical="center" wrapText="1" indent="1"/>
    </xf>
    <xf numFmtId="165" fontId="13" fillId="0" borderId="21" xfId="14" applyNumberFormat="1" applyFont="1" applyBorder="1" applyAlignment="1" applyProtection="1">
      <alignment vertical="center"/>
      <protection locked="0"/>
    </xf>
    <xf numFmtId="165" fontId="13" fillId="0" borderId="12" xfId="14" applyNumberFormat="1" applyFont="1" applyBorder="1" applyAlignment="1">
      <alignment vertical="center"/>
    </xf>
    <xf numFmtId="0" fontId="13" fillId="0" borderId="6" xfId="14" applyFont="1" applyBorder="1" applyAlignment="1">
      <alignment horizontal="left" vertical="center" indent="1"/>
    </xf>
    <xf numFmtId="0" fontId="13" fillId="0" borderId="7" xfId="14" applyFont="1" applyBorder="1" applyAlignment="1">
      <alignment horizontal="left" vertical="center" wrapText="1" indent="1"/>
    </xf>
    <xf numFmtId="165" fontId="13" fillId="0" borderId="7" xfId="14" applyNumberFormat="1" applyFont="1" applyBorder="1" applyAlignment="1" applyProtection="1">
      <alignment vertical="center"/>
      <protection locked="0"/>
    </xf>
    <xf numFmtId="165" fontId="13" fillId="0" borderId="8" xfId="14" applyNumberFormat="1" applyFont="1" applyBorder="1" applyAlignment="1">
      <alignment vertical="center"/>
    </xf>
    <xf numFmtId="0" fontId="12" fillId="0" borderId="0" xfId="14" applyAlignment="1" applyProtection="1">
      <alignment vertical="center"/>
      <protection locked="0"/>
    </xf>
    <xf numFmtId="0" fontId="13" fillId="0" borderId="9" xfId="14" applyFont="1" applyBorder="1" applyAlignment="1">
      <alignment horizontal="left" vertical="center" wrapText="1" indent="1"/>
    </xf>
    <xf numFmtId="165" fontId="13" fillId="0" borderId="9" xfId="14" applyNumberFormat="1" applyFont="1" applyBorder="1" applyAlignment="1" applyProtection="1">
      <alignment vertical="center"/>
      <protection locked="0"/>
    </xf>
    <xf numFmtId="165" fontId="13" fillId="0" borderId="11" xfId="14" applyNumberFormat="1" applyFont="1" applyBorder="1" applyAlignment="1">
      <alignment vertical="center"/>
    </xf>
    <xf numFmtId="0" fontId="13" fillId="0" borderId="7" xfId="14" applyFont="1" applyBorder="1" applyAlignment="1">
      <alignment horizontal="left" vertical="center" indent="1"/>
    </xf>
    <xf numFmtId="0" fontId="4" fillId="0" borderId="2" xfId="14" applyFont="1" applyBorder="1" applyAlignment="1">
      <alignment horizontal="left" vertical="center" indent="1"/>
    </xf>
    <xf numFmtId="165" fontId="8" fillId="0" borderId="2" xfId="14" applyNumberFormat="1" applyFont="1" applyBorder="1" applyAlignment="1">
      <alignment vertical="center"/>
    </xf>
    <xf numFmtId="165" fontId="8" fillId="0" borderId="5" xfId="14" applyNumberFormat="1" applyFont="1" applyBorder="1" applyAlignment="1">
      <alignment vertical="center"/>
    </xf>
    <xf numFmtId="0" fontId="13" fillId="0" borderId="10" xfId="14" applyFont="1" applyBorder="1" applyAlignment="1">
      <alignment horizontal="left" vertical="center" indent="1"/>
    </xf>
    <xf numFmtId="0" fontId="13" fillId="0" borderId="9" xfId="14" applyFont="1" applyBorder="1" applyAlignment="1">
      <alignment horizontal="left" vertical="center" indent="1"/>
    </xf>
    <xf numFmtId="0" fontId="8" fillId="0" borderId="1" xfId="14" applyFont="1" applyBorder="1" applyAlignment="1">
      <alignment horizontal="left" vertical="center" indent="1"/>
    </xf>
    <xf numFmtId="0" fontId="4" fillId="0" borderId="2" xfId="14" applyFont="1" applyBorder="1" applyAlignment="1">
      <alignment horizontal="left" indent="1"/>
    </xf>
    <xf numFmtId="165" fontId="8" fillId="0" borderId="2" xfId="14" applyNumberFormat="1" applyFont="1" applyBorder="1"/>
    <xf numFmtId="165" fontId="8" fillId="0" borderId="5" xfId="14" applyNumberFormat="1" applyFont="1" applyBorder="1"/>
    <xf numFmtId="0" fontId="20" fillId="0" borderId="0" xfId="14" applyFont="1"/>
    <xf numFmtId="0" fontId="54" fillId="0" borderId="0" xfId="14" applyFont="1" applyProtection="1">
      <protection locked="0"/>
    </xf>
    <xf numFmtId="0" fontId="23" fillId="0" borderId="0" xfId="14" applyFont="1" applyProtection="1">
      <protection locked="0"/>
    </xf>
    <xf numFmtId="165" fontId="9" fillId="0" borderId="2" xfId="11" applyNumberFormat="1" applyFont="1" applyBorder="1" applyAlignment="1" applyProtection="1">
      <alignment horizontal="right" vertical="center" wrapText="1" indent="1"/>
      <protection locked="0"/>
    </xf>
    <xf numFmtId="165" fontId="9" fillId="0" borderId="15" xfId="11" applyNumberFormat="1" applyFont="1" applyBorder="1" applyAlignment="1" applyProtection="1">
      <alignment horizontal="right" vertical="center" wrapText="1" indent="1"/>
      <protection locked="0"/>
    </xf>
    <xf numFmtId="165" fontId="5" fillId="0" borderId="43" xfId="11" applyNumberFormat="1" applyFont="1" applyBorder="1" applyAlignment="1">
      <alignment horizontal="right" vertical="center" wrapText="1" indent="1"/>
    </xf>
    <xf numFmtId="0" fontId="13" fillId="0" borderId="43" xfId="11" applyFont="1" applyBorder="1" applyAlignment="1">
      <alignment horizontal="right" vertical="center" wrapText="1" indent="1"/>
    </xf>
    <xf numFmtId="165" fontId="11" fillId="0" borderId="43" xfId="11" applyNumberFormat="1" applyFont="1" applyBorder="1" applyAlignment="1">
      <alignment horizontal="right" vertical="center" wrapText="1" indent="1"/>
    </xf>
    <xf numFmtId="0" fontId="8" fillId="0" borderId="44" xfId="11" applyFont="1" applyBorder="1" applyAlignment="1">
      <alignment horizontal="center" vertical="center" wrapText="1"/>
    </xf>
    <xf numFmtId="0" fontId="8" fillId="0" borderId="29" xfId="11" applyFont="1" applyBorder="1" applyAlignment="1">
      <alignment horizontal="left" vertical="center" wrapText="1" indent="1"/>
    </xf>
    <xf numFmtId="0" fontId="9" fillId="0" borderId="13" xfId="11" applyFont="1" applyBorder="1" applyAlignment="1">
      <alignment vertical="center" wrapText="1"/>
    </xf>
    <xf numFmtId="165" fontId="9" fillId="0" borderId="13" xfId="11" applyNumberFormat="1" applyFont="1" applyBorder="1" applyAlignment="1">
      <alignment horizontal="right" vertical="center" wrapText="1" indent="1"/>
    </xf>
    <xf numFmtId="165" fontId="9" fillId="0" borderId="70" xfId="11" applyNumberFormat="1" applyFont="1" applyBorder="1" applyAlignment="1">
      <alignment horizontal="right" vertical="center" wrapText="1" indent="1"/>
    </xf>
    <xf numFmtId="165" fontId="18" fillId="0" borderId="2" xfId="5" quotePrefix="1" applyNumberFormat="1" applyFont="1" applyBorder="1" applyAlignment="1" applyProtection="1">
      <alignment horizontal="right" vertical="center" wrapText="1" indent="1"/>
      <protection locked="0"/>
    </xf>
    <xf numFmtId="165" fontId="13" fillId="0" borderId="21" xfId="14" applyNumberFormat="1" applyFont="1" applyBorder="1" applyAlignment="1">
      <alignment vertical="center"/>
    </xf>
    <xf numFmtId="165" fontId="13" fillId="0" borderId="12" xfId="14" quotePrefix="1" applyNumberFormat="1" applyFont="1" applyBorder="1" applyAlignment="1">
      <alignment horizontal="center" vertical="center"/>
    </xf>
    <xf numFmtId="165" fontId="8" fillId="0" borderId="5" xfId="14" quotePrefix="1" applyNumberFormat="1" applyFont="1" applyBorder="1" applyAlignment="1">
      <alignment horizontal="center"/>
    </xf>
    <xf numFmtId="0" fontId="4" fillId="0" borderId="16" xfId="14" applyFont="1" applyBorder="1" applyAlignment="1">
      <alignment horizontal="left" vertical="center" indent="1"/>
    </xf>
    <xf numFmtId="0" fontId="13" fillId="0" borderId="26" xfId="14" applyFont="1" applyBorder="1" applyAlignment="1">
      <alignment horizontal="left" vertical="center" indent="1"/>
    </xf>
    <xf numFmtId="0" fontId="13" fillId="0" borderId="35" xfId="14" applyFont="1" applyBorder="1" applyAlignment="1">
      <alignment horizontal="left" vertical="center" indent="1"/>
    </xf>
    <xf numFmtId="0" fontId="4" fillId="0" borderId="16" xfId="14" applyFont="1" applyBorder="1" applyAlignment="1">
      <alignment horizontal="left" indent="1"/>
    </xf>
    <xf numFmtId="0" fontId="13" fillId="0" borderId="69" xfId="14" applyFont="1" applyBorder="1" applyAlignment="1">
      <alignment horizontal="left" vertical="center" indent="1"/>
    </xf>
    <xf numFmtId="0" fontId="13" fillId="0" borderId="51" xfId="14" applyFont="1" applyBorder="1" applyAlignment="1">
      <alignment horizontal="left" vertical="center" indent="1"/>
    </xf>
    <xf numFmtId="166" fontId="38" fillId="0" borderId="60" xfId="10" applyNumberFormat="1" applyFont="1" applyBorder="1" applyAlignment="1">
      <alignment horizontal="right" vertical="center"/>
    </xf>
    <xf numFmtId="0" fontId="38" fillId="0" borderId="60" xfId="8" applyFont="1" applyBorder="1"/>
    <xf numFmtId="165" fontId="27" fillId="0" borderId="43" xfId="5" applyNumberFormat="1" applyFont="1" applyBorder="1" applyAlignment="1">
      <alignment horizontal="center" vertical="center" wrapText="1"/>
    </xf>
    <xf numFmtId="165" fontId="17" fillId="0" borderId="0" xfId="5" applyNumberFormat="1" applyFont="1" applyAlignment="1">
      <alignment vertical="center" wrapText="1"/>
    </xf>
    <xf numFmtId="0" fontId="48" fillId="0" borderId="73" xfId="12" applyFont="1" applyBorder="1" applyAlignment="1">
      <alignment wrapText="1"/>
    </xf>
    <xf numFmtId="0" fontId="48" fillId="0" borderId="73" xfId="12" applyFont="1" applyBorder="1" applyAlignment="1">
      <alignment horizontal="left" wrapText="1"/>
    </xf>
    <xf numFmtId="0" fontId="52" fillId="0" borderId="13" xfId="0" applyFont="1" applyBorder="1"/>
    <xf numFmtId="170" fontId="0" fillId="0" borderId="0" xfId="1" applyNumberFormat="1" applyFont="1"/>
    <xf numFmtId="170" fontId="12" fillId="0" borderId="0" xfId="14" applyNumberFormat="1" applyAlignment="1">
      <alignment vertical="center"/>
    </xf>
    <xf numFmtId="170" fontId="20" fillId="0" borderId="0" xfId="1" applyNumberFormat="1" applyFont="1"/>
    <xf numFmtId="170" fontId="20" fillId="0" borderId="0" xfId="11" applyNumberFormat="1" applyFont="1"/>
    <xf numFmtId="49" fontId="9" fillId="0" borderId="1" xfId="11" applyNumberFormat="1" applyFont="1" applyBorder="1" applyAlignment="1">
      <alignment horizontal="left" vertical="center" wrapText="1" indent="1"/>
    </xf>
    <xf numFmtId="49" fontId="9" fillId="0" borderId="16" xfId="11" applyNumberFormat="1" applyFont="1" applyBorder="1" applyAlignment="1">
      <alignment horizontal="left" vertical="center" wrapText="1" indent="1"/>
    </xf>
    <xf numFmtId="0" fontId="15" fillId="0" borderId="1" xfId="5" applyFont="1" applyBorder="1" applyAlignment="1">
      <alignment horizontal="center" wrapText="1"/>
    </xf>
    <xf numFmtId="0" fontId="39" fillId="0" borderId="21" xfId="0" applyFont="1" applyBorder="1" applyAlignment="1">
      <alignment horizontal="left" vertical="center" wrapText="1"/>
    </xf>
    <xf numFmtId="0" fontId="34" fillId="0" borderId="38" xfId="5" applyFont="1" applyBorder="1" applyAlignment="1">
      <alignment horizontal="center" vertical="top" wrapText="1"/>
    </xf>
    <xf numFmtId="0" fontId="34" fillId="0" borderId="41" xfId="5" applyFont="1" applyBorder="1" applyAlignment="1">
      <alignment horizontal="center" vertical="top" wrapText="1"/>
    </xf>
    <xf numFmtId="0" fontId="45" fillId="0" borderId="41" xfId="5" applyFont="1" applyBorder="1" applyAlignment="1">
      <alignment horizontal="center" vertical="top" wrapText="1"/>
    </xf>
    <xf numFmtId="0" fontId="34" fillId="0" borderId="41" xfId="5" applyFont="1" applyBorder="1" applyAlignment="1">
      <alignment horizontal="right" vertical="top" wrapText="1"/>
    </xf>
    <xf numFmtId="0" fontId="34" fillId="0" borderId="41" xfId="5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3" fillId="0" borderId="9" xfId="0" applyFont="1" applyBorder="1" applyAlignment="1">
      <alignment horizontal="left" vertical="center" wrapText="1" indent="1"/>
    </xf>
    <xf numFmtId="170" fontId="12" fillId="0" borderId="0" xfId="1" applyNumberFormat="1" applyFont="1"/>
    <xf numFmtId="170" fontId="13" fillId="0" borderId="0" xfId="1" applyNumberFormat="1" applyFont="1"/>
    <xf numFmtId="170" fontId="8" fillId="0" borderId="5" xfId="1" applyNumberFormat="1" applyFont="1" applyBorder="1" applyAlignment="1">
      <alignment horizontal="right" vertical="center" wrapText="1" indent="1"/>
    </xf>
    <xf numFmtId="0" fontId="28" fillId="0" borderId="65" xfId="13" applyBorder="1"/>
    <xf numFmtId="0" fontId="48" fillId="0" borderId="1" xfId="12" applyFont="1" applyBorder="1"/>
    <xf numFmtId="0" fontId="37" fillId="0" borderId="7" xfId="8" applyFont="1" applyBorder="1" applyAlignment="1">
      <alignment wrapText="1"/>
    </xf>
    <xf numFmtId="165" fontId="13" fillId="0" borderId="8" xfId="0" applyNumberFormat="1" applyFont="1" applyBorder="1" applyAlignment="1" applyProtection="1">
      <alignment horizontal="right" vertical="center" wrapText="1" indent="1"/>
      <protection locked="0"/>
    </xf>
    <xf numFmtId="165" fontId="5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vertical="center" wrapText="1"/>
    </xf>
    <xf numFmtId="166" fontId="1" fillId="0" borderId="0" xfId="1" applyNumberFormat="1" applyFont="1"/>
    <xf numFmtId="170" fontId="0" fillId="0" borderId="7" xfId="1" applyNumberFormat="1" applyFont="1" applyBorder="1"/>
    <xf numFmtId="0" fontId="57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57" fillId="0" borderId="7" xfId="0" applyFont="1" applyBorder="1"/>
    <xf numFmtId="0" fontId="57" fillId="0" borderId="7" xfId="0" applyFont="1" applyBorder="1" applyAlignment="1">
      <alignment wrapText="1"/>
    </xf>
    <xf numFmtId="170" fontId="57" fillId="0" borderId="7" xfId="1" applyNumberFormat="1" applyFont="1" applyBorder="1"/>
    <xf numFmtId="0" fontId="37" fillId="0" borderId="61" xfId="8" applyFont="1" applyBorder="1" applyAlignment="1">
      <alignment wrapText="1"/>
    </xf>
    <xf numFmtId="0" fontId="21" fillId="0" borderId="27" xfId="0" applyFont="1" applyBorder="1" applyAlignment="1">
      <alignment horizontal="left" vertical="center" wrapText="1" indent="1"/>
    </xf>
    <xf numFmtId="0" fontId="21" fillId="0" borderId="27" xfId="0" applyFont="1" applyBorder="1" applyAlignment="1">
      <alignment horizontal="left" vertical="center" wrapText="1"/>
    </xf>
    <xf numFmtId="165" fontId="13" fillId="0" borderId="28" xfId="11" applyNumberFormat="1" applyFont="1" applyBorder="1" applyAlignment="1" applyProtection="1">
      <alignment horizontal="right" vertical="center" wrapText="1"/>
      <protection locked="0"/>
    </xf>
    <xf numFmtId="0" fontId="20" fillId="0" borderId="0" xfId="11" applyFont="1" applyAlignment="1">
      <alignment vertical="center"/>
    </xf>
    <xf numFmtId="0" fontId="21" fillId="0" borderId="27" xfId="0" applyFont="1" applyBorder="1" applyAlignment="1">
      <alignment horizontal="left" wrapText="1" indent="1"/>
    </xf>
    <xf numFmtId="165" fontId="13" fillId="0" borderId="14" xfId="11" applyNumberFormat="1" applyFont="1" applyBorder="1" applyAlignment="1" applyProtection="1">
      <alignment horizontal="right" vertical="center" wrapText="1" indent="1"/>
      <protection locked="0"/>
    </xf>
    <xf numFmtId="0" fontId="48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18" xfId="1" applyNumberFormat="1" applyFont="1" applyBorder="1"/>
    <xf numFmtId="170" fontId="57" fillId="0" borderId="35" xfId="1" applyNumberFormat="1" applyFont="1" applyBorder="1"/>
    <xf numFmtId="0" fontId="2" fillId="0" borderId="4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66" fontId="5" fillId="0" borderId="12" xfId="0" applyNumberFormat="1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166" fontId="12" fillId="0" borderId="12" xfId="0" applyNumberFormat="1" applyFont="1" applyBorder="1" applyAlignment="1">
      <alignment horizontal="center" vertical="top" wrapText="1"/>
    </xf>
    <xf numFmtId="0" fontId="23" fillId="0" borderId="41" xfId="0" applyFont="1" applyBorder="1" applyAlignment="1">
      <alignment vertical="top" wrapText="1"/>
    </xf>
    <xf numFmtId="0" fontId="12" fillId="0" borderId="41" xfId="0" applyFont="1" applyBorder="1" applyAlignment="1">
      <alignment vertical="top" wrapText="1"/>
    </xf>
    <xf numFmtId="166" fontId="2" fillId="0" borderId="66" xfId="3" applyNumberFormat="1" applyFont="1" applyBorder="1" applyAlignment="1">
      <alignment horizontal="center" vertical="top" wrapText="1"/>
    </xf>
    <xf numFmtId="0" fontId="28" fillId="0" borderId="0" xfId="13"/>
    <xf numFmtId="0" fontId="28" fillId="0" borderId="7" xfId="13" applyBorder="1"/>
    <xf numFmtId="0" fontId="28" fillId="0" borderId="60" xfId="13" applyBorder="1"/>
    <xf numFmtId="0" fontId="48" fillId="0" borderId="7" xfId="13" applyFont="1" applyBorder="1"/>
    <xf numFmtId="0" fontId="48" fillId="0" borderId="3" xfId="12" applyFont="1" applyBorder="1"/>
    <xf numFmtId="0" fontId="28" fillId="0" borderId="4" xfId="13" applyBorder="1"/>
    <xf numFmtId="0" fontId="28" fillId="0" borderId="2" xfId="13" applyBorder="1"/>
    <xf numFmtId="0" fontId="28" fillId="0" borderId="5" xfId="13" applyBorder="1"/>
    <xf numFmtId="0" fontId="48" fillId="0" borderId="0" xfId="12" applyFont="1"/>
    <xf numFmtId="0" fontId="48" fillId="0" borderId="0" xfId="13" applyFont="1" applyAlignment="1">
      <alignment vertical="center" wrapText="1"/>
    </xf>
    <xf numFmtId="0" fontId="48" fillId="0" borderId="0" xfId="13" applyFont="1" applyAlignment="1">
      <alignment horizontal="center" vertical="center" wrapText="1"/>
    </xf>
    <xf numFmtId="0" fontId="48" fillId="0" borderId="0" xfId="12" applyFont="1" applyAlignment="1">
      <alignment wrapText="1"/>
    </xf>
    <xf numFmtId="0" fontId="48" fillId="0" borderId="0" xfId="12" applyFont="1" applyAlignment="1">
      <alignment vertical="center" wrapText="1"/>
    </xf>
    <xf numFmtId="165" fontId="11" fillId="0" borderId="51" xfId="11" applyNumberFormat="1" applyFont="1" applyBorder="1" applyAlignment="1" applyProtection="1">
      <alignment horizontal="right" vertical="center" wrapText="1" indent="1"/>
      <protection locked="0"/>
    </xf>
    <xf numFmtId="49" fontId="8" fillId="0" borderId="20" xfId="5" applyNumberFormat="1" applyFont="1" applyBorder="1" applyAlignment="1">
      <alignment horizontal="center" vertical="center" wrapText="1"/>
    </xf>
    <xf numFmtId="165" fontId="13" fillId="0" borderId="40" xfId="5" applyNumberFormat="1" applyFont="1" applyBorder="1" applyAlignment="1" applyProtection="1">
      <alignment horizontal="left" vertical="center" wrapText="1" indent="1"/>
      <protection locked="0"/>
    </xf>
    <xf numFmtId="49" fontId="20" fillId="0" borderId="21" xfId="5" applyNumberFormat="1" applyFont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Border="1" applyAlignment="1">
      <alignment vertical="center"/>
    </xf>
    <xf numFmtId="0" fontId="28" fillId="0" borderId="33" xfId="13" applyBorder="1"/>
    <xf numFmtId="0" fontId="57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wrapText="1"/>
    </xf>
    <xf numFmtId="3" fontId="0" fillId="0" borderId="7" xfId="0" applyNumberFormat="1" applyBorder="1"/>
    <xf numFmtId="168" fontId="0" fillId="0" borderId="7" xfId="0" applyNumberFormat="1" applyBorder="1"/>
    <xf numFmtId="4" fontId="0" fillId="0" borderId="7" xfId="0" applyNumberFormat="1" applyBorder="1"/>
    <xf numFmtId="170" fontId="57" fillId="0" borderId="7" xfId="1" applyNumberFormat="1" applyFont="1" applyBorder="1" applyAlignment="1">
      <alignment horizontal="center" vertical="center"/>
    </xf>
    <xf numFmtId="170" fontId="57" fillId="0" borderId="0" xfId="1" applyNumberFormat="1" applyFont="1" applyBorder="1" applyAlignment="1">
      <alignment horizontal="center" vertical="center"/>
    </xf>
    <xf numFmtId="3" fontId="57" fillId="0" borderId="7" xfId="0" applyNumberFormat="1" applyFont="1" applyBorder="1"/>
    <xf numFmtId="170" fontId="57" fillId="0" borderId="7" xfId="1" applyNumberFormat="1" applyFont="1" applyBorder="1" applyAlignment="1">
      <alignment horizontal="center" vertical="center" wrapText="1"/>
    </xf>
    <xf numFmtId="170" fontId="57" fillId="0" borderId="0" xfId="1" applyNumberFormat="1" applyFont="1" applyBorder="1" applyAlignment="1">
      <alignment horizontal="center" vertical="center" wrapText="1"/>
    </xf>
    <xf numFmtId="170" fontId="0" fillId="0" borderId="2" xfId="1" applyNumberFormat="1" applyFont="1" applyBorder="1"/>
    <xf numFmtId="166" fontId="5" fillId="0" borderId="0" xfId="3" applyNumberFormat="1" applyFont="1" applyBorder="1" applyAlignment="1">
      <alignment horizontal="center" vertical="top" wrapText="1"/>
    </xf>
    <xf numFmtId="166" fontId="12" fillId="0" borderId="0" xfId="3" applyNumberFormat="1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8" fillId="0" borderId="67" xfId="5" applyFont="1" applyBorder="1" applyAlignment="1">
      <alignment horizontal="center" vertical="center" wrapText="1"/>
    </xf>
    <xf numFmtId="0" fontId="44" fillId="0" borderId="0" xfId="7" applyFont="1" applyBorder="1" applyAlignment="1">
      <alignment horizontal="right"/>
    </xf>
    <xf numFmtId="166" fontId="5" fillId="0" borderId="0" xfId="3" applyNumberFormat="1" applyFont="1" applyBorder="1" applyAlignment="1">
      <alignment horizontal="center" vertical="center" wrapText="1"/>
    </xf>
    <xf numFmtId="170" fontId="2" fillId="0" borderId="0" xfId="19" applyNumberFormat="1" applyFont="1" applyBorder="1"/>
    <xf numFmtId="0" fontId="37" fillId="0" borderId="21" xfId="20" applyFont="1" applyBorder="1"/>
    <xf numFmtId="165" fontId="13" fillId="2" borderId="19" xfId="11" applyNumberFormat="1" applyFont="1" applyFill="1" applyBorder="1" applyAlignment="1">
      <alignment horizontal="right" vertical="center" wrapText="1" indent="1"/>
    </xf>
    <xf numFmtId="165" fontId="13" fillId="2" borderId="34" xfId="11" applyNumberFormat="1" applyFont="1" applyFill="1" applyBorder="1" applyAlignment="1">
      <alignment horizontal="right" vertical="center" wrapText="1" indent="1"/>
    </xf>
    <xf numFmtId="0" fontId="4" fillId="0" borderId="0" xfId="0" applyFont="1" applyBorder="1" applyAlignment="1">
      <alignment horizontal="center" vertical="center" wrapText="1"/>
    </xf>
    <xf numFmtId="165" fontId="4" fillId="0" borderId="70" xfId="0" applyNumberFormat="1" applyFont="1" applyBorder="1" applyAlignment="1">
      <alignment horizontal="center" vertical="center" wrapText="1"/>
    </xf>
    <xf numFmtId="165" fontId="13" fillId="0" borderId="19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66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76" xfId="5" applyNumberFormat="1" applyFont="1" applyBorder="1" applyAlignment="1" applyProtection="1">
      <alignment horizontal="right" vertical="center" wrapText="1" indent="1"/>
      <protection locked="0"/>
    </xf>
    <xf numFmtId="165" fontId="4" fillId="0" borderId="70" xfId="5" applyNumberFormat="1" applyFont="1" applyBorder="1" applyAlignment="1">
      <alignment horizontal="center" vertical="center" wrapText="1"/>
    </xf>
    <xf numFmtId="0" fontId="23" fillId="0" borderId="0" xfId="11" applyFont="1" applyAlignment="1">
      <alignment horizontal="center"/>
    </xf>
    <xf numFmtId="165" fontId="4" fillId="0" borderId="22" xfId="5" applyNumberFormat="1" applyFont="1" applyBorder="1" applyAlignment="1">
      <alignment horizontal="center" vertical="center" wrapText="1"/>
    </xf>
    <xf numFmtId="170" fontId="60" fillId="0" borderId="0" xfId="1" applyNumberFormat="1" applyFont="1"/>
    <xf numFmtId="170" fontId="60" fillId="0" borderId="0" xfId="1" applyNumberFormat="1" applyFont="1" applyAlignment="1">
      <alignment vertical="center"/>
    </xf>
    <xf numFmtId="0" fontId="31" fillId="0" borderId="0" xfId="8" applyFont="1" applyAlignment="1">
      <alignment horizontal="center"/>
    </xf>
    <xf numFmtId="0" fontId="38" fillId="0" borderId="7" xfId="8" applyFont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top" wrapText="1"/>
    </xf>
    <xf numFmtId="0" fontId="5" fillId="4" borderId="22" xfId="7" applyFont="1" applyFill="1" applyBorder="1" applyAlignment="1">
      <alignment horizontal="center" vertical="top" wrapText="1"/>
    </xf>
    <xf numFmtId="165" fontId="5" fillId="0" borderId="0" xfId="11" applyNumberFormat="1" applyFont="1" applyAlignment="1">
      <alignment horizontal="center" vertical="center"/>
    </xf>
    <xf numFmtId="0" fontId="23" fillId="0" borderId="0" xfId="11" applyFont="1" applyAlignment="1">
      <alignment horizontal="center"/>
    </xf>
    <xf numFmtId="165" fontId="5" fillId="0" borderId="0" xfId="5" applyNumberFormat="1" applyFont="1" applyAlignment="1">
      <alignment horizontal="center" vertical="center" wrapText="1"/>
    </xf>
    <xf numFmtId="0" fontId="4" fillId="0" borderId="18" xfId="11" applyFont="1" applyBorder="1" applyAlignment="1">
      <alignment horizontal="center" vertical="center" wrapText="1"/>
    </xf>
    <xf numFmtId="165" fontId="4" fillId="0" borderId="49" xfId="5" applyNumberFormat="1" applyFont="1" applyBorder="1" applyAlignment="1">
      <alignment horizontal="centerContinuous" vertical="center" wrapText="1"/>
    </xf>
    <xf numFmtId="165" fontId="9" fillId="0" borderId="49" xfId="5" applyNumberFormat="1" applyFont="1" applyBorder="1" applyAlignment="1">
      <alignment horizontal="center" vertical="center" wrapText="1"/>
    </xf>
    <xf numFmtId="165" fontId="4" fillId="0" borderId="17" xfId="5" applyNumberFormat="1" applyFont="1" applyBorder="1" applyAlignment="1">
      <alignment vertical="center" wrapText="1"/>
    </xf>
    <xf numFmtId="165" fontId="4" fillId="0" borderId="49" xfId="5" applyNumberFormat="1" applyFont="1" applyBorder="1" applyAlignment="1">
      <alignment vertical="center" wrapText="1"/>
    </xf>
    <xf numFmtId="165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165" fontId="4" fillId="0" borderId="17" xfId="0" applyNumberFormat="1" applyFont="1" applyBorder="1" applyAlignment="1">
      <alignment vertical="center" wrapText="1"/>
    </xf>
    <xf numFmtId="165" fontId="4" fillId="0" borderId="49" xfId="0" applyNumberFormat="1" applyFont="1" applyBorder="1" applyAlignment="1">
      <alignment vertical="center" wrapText="1"/>
    </xf>
    <xf numFmtId="165" fontId="4" fillId="0" borderId="15" xfId="0" applyNumberFormat="1" applyFont="1" applyBorder="1" applyAlignment="1">
      <alignment vertical="center" wrapText="1"/>
    </xf>
    <xf numFmtId="0" fontId="8" fillId="0" borderId="49" xfId="5" applyFont="1" applyBorder="1" applyAlignment="1">
      <alignment horizontal="center" vertical="center" wrapText="1"/>
    </xf>
    <xf numFmtId="0" fontId="8" fillId="0" borderId="35" xfId="5" applyFont="1" applyBorder="1" applyAlignment="1">
      <alignment horizontal="center" vertical="center" wrapText="1"/>
    </xf>
    <xf numFmtId="165" fontId="18" fillId="0" borderId="0" xfId="5" quotePrefix="1" applyNumberFormat="1" applyFont="1" applyBorder="1" applyAlignment="1">
      <alignment horizontal="right" vertical="center" wrapText="1" indent="1"/>
    </xf>
    <xf numFmtId="0" fontId="31" fillId="0" borderId="0" xfId="8" applyFont="1" applyAlignment="1">
      <alignment horizontal="center"/>
    </xf>
    <xf numFmtId="0" fontId="5" fillId="0" borderId="17" xfId="7" applyFont="1" applyBorder="1" applyAlignment="1">
      <alignment horizontal="center" vertical="top" wrapText="1"/>
    </xf>
    <xf numFmtId="0" fontId="5" fillId="0" borderId="49" xfId="7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166" fontId="46" fillId="0" borderId="0" xfId="3" applyNumberFormat="1" applyFont="1" applyBorder="1" applyAlignment="1">
      <alignment horizontal="right"/>
    </xf>
    <xf numFmtId="0" fontId="44" fillId="0" borderId="0" xfId="7" applyFont="1" applyAlignment="1">
      <alignment horizontal="right"/>
    </xf>
    <xf numFmtId="165" fontId="11" fillId="0" borderId="66" xfId="11" applyNumberFormat="1" applyFont="1" applyBorder="1" applyAlignment="1" applyProtection="1">
      <alignment horizontal="right" vertical="center" wrapText="1" indent="1"/>
      <protection locked="0"/>
    </xf>
    <xf numFmtId="0" fontId="2" fillId="0" borderId="21" xfId="7" applyFont="1" applyBorder="1" applyAlignment="1">
      <alignment vertical="top" wrapText="1"/>
    </xf>
    <xf numFmtId="0" fontId="2" fillId="0" borderId="20" xfId="7" applyFont="1" applyBorder="1" applyAlignment="1">
      <alignment horizontal="center" vertical="top" wrapText="1"/>
    </xf>
    <xf numFmtId="170" fontId="1" fillId="0" borderId="0" xfId="1" applyNumberFormat="1" applyFont="1" applyAlignment="1">
      <alignment vertical="center" wrapText="1"/>
    </xf>
    <xf numFmtId="170" fontId="5" fillId="0" borderId="0" xfId="1" applyNumberFormat="1" applyFont="1" applyAlignment="1">
      <alignment horizontal="center" vertical="center" wrapText="1"/>
    </xf>
    <xf numFmtId="170" fontId="10" fillId="0" borderId="0" xfId="1" applyNumberFormat="1" applyFont="1" applyAlignment="1">
      <alignment vertical="center" wrapText="1"/>
    </xf>
    <xf numFmtId="170" fontId="14" fillId="0" borderId="0" xfId="1" applyNumberFormat="1" applyFont="1" applyAlignment="1">
      <alignment vertical="center" wrapText="1"/>
    </xf>
    <xf numFmtId="170" fontId="17" fillId="0" borderId="0" xfId="1" applyNumberFormat="1" applyFont="1" applyAlignment="1">
      <alignment vertical="center" wrapText="1"/>
    </xf>
    <xf numFmtId="170" fontId="1" fillId="0" borderId="0" xfId="5" applyNumberFormat="1" applyAlignment="1">
      <alignment vertical="center" wrapText="1"/>
    </xf>
    <xf numFmtId="165" fontId="19" fillId="0" borderId="22" xfId="11" applyNumberFormat="1" applyFont="1" applyBorder="1" applyAlignment="1">
      <alignment horizontal="left" vertical="center"/>
    </xf>
    <xf numFmtId="165" fontId="5" fillId="0" borderId="0" xfId="11" applyNumberFormat="1" applyFont="1" applyAlignment="1">
      <alignment horizontal="center" vertical="center"/>
    </xf>
    <xf numFmtId="165" fontId="19" fillId="0" borderId="22" xfId="11" applyNumberFormat="1" applyFont="1" applyBorder="1" applyAlignment="1">
      <alignment horizontal="left"/>
    </xf>
    <xf numFmtId="0" fontId="23" fillId="0" borderId="0" xfId="11" applyFont="1" applyAlignment="1">
      <alignment horizontal="center"/>
    </xf>
    <xf numFmtId="165" fontId="24" fillId="0" borderId="67" xfId="5" applyNumberFormat="1" applyFont="1" applyBorder="1" applyAlignment="1">
      <alignment horizontal="center" vertical="center" wrapText="1"/>
    </xf>
    <xf numFmtId="165" fontId="24" fillId="0" borderId="74" xfId="5" applyNumberFormat="1" applyFont="1" applyBorder="1" applyAlignment="1">
      <alignment horizontal="center" vertical="center" wrapText="1"/>
    </xf>
    <xf numFmtId="165" fontId="24" fillId="0" borderId="69" xfId="5" applyNumberFormat="1" applyFont="1" applyBorder="1" applyAlignment="1">
      <alignment horizontal="center" vertical="center" wrapText="1"/>
    </xf>
    <xf numFmtId="165" fontId="24" fillId="0" borderId="51" xfId="5" applyNumberFormat="1" applyFont="1" applyBorder="1" applyAlignment="1">
      <alignment horizontal="center" vertical="center" wrapText="1"/>
    </xf>
    <xf numFmtId="165" fontId="5" fillId="0" borderId="0" xfId="5" applyNumberFormat="1" applyFont="1" applyAlignment="1">
      <alignment horizontal="center" vertical="center" wrapText="1"/>
    </xf>
    <xf numFmtId="0" fontId="4" fillId="0" borderId="18" xfId="5" applyFont="1" applyBorder="1" applyAlignment="1">
      <alignment horizontal="center" vertical="center" wrapText="1"/>
    </xf>
    <xf numFmtId="0" fontId="4" fillId="0" borderId="49" xfId="5" applyFont="1" applyBorder="1" applyAlignment="1">
      <alignment horizontal="center" vertical="center" wrapText="1"/>
    </xf>
    <xf numFmtId="0" fontId="4" fillId="0" borderId="50" xfId="5" applyFont="1" applyBorder="1" applyAlignment="1">
      <alignment horizontal="center" vertical="center" wrapText="1"/>
    </xf>
    <xf numFmtId="0" fontId="4" fillId="0" borderId="59" xfId="5" applyFont="1" applyBorder="1" applyAlignment="1">
      <alignment horizontal="center" vertical="center" wrapText="1"/>
    </xf>
    <xf numFmtId="0" fontId="4" fillId="0" borderId="63" xfId="5" applyFont="1" applyBorder="1" applyAlignment="1">
      <alignment horizontal="center" vertical="center" wrapText="1"/>
    </xf>
    <xf numFmtId="0" fontId="4" fillId="0" borderId="62" xfId="5" applyFont="1" applyBorder="1" applyAlignment="1">
      <alignment horizontal="center" vertical="center" wrapText="1"/>
    </xf>
    <xf numFmtId="165" fontId="4" fillId="0" borderId="17" xfId="5" applyNumberFormat="1" applyFont="1" applyBorder="1" applyAlignment="1">
      <alignment horizontal="center" vertical="center" wrapText="1"/>
    </xf>
    <xf numFmtId="165" fontId="4" fillId="0" borderId="49" xfId="5" applyNumberFormat="1" applyFont="1" applyBorder="1" applyAlignment="1">
      <alignment horizontal="center" vertical="center" wrapText="1"/>
    </xf>
    <xf numFmtId="165" fontId="4" fillId="0" borderId="15" xfId="5" applyNumberFormat="1" applyFont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 wrapText="1"/>
    </xf>
    <xf numFmtId="0" fontId="36" fillId="0" borderId="17" xfId="8" applyFont="1" applyBorder="1" applyAlignment="1">
      <alignment horizontal="center"/>
    </xf>
    <xf numFmtId="0" fontId="36" fillId="0" borderId="49" xfId="8" applyFont="1" applyBorder="1" applyAlignment="1">
      <alignment horizontal="center"/>
    </xf>
    <xf numFmtId="0" fontId="31" fillId="0" borderId="0" xfId="8" applyFont="1" applyAlignment="1">
      <alignment horizontal="center"/>
    </xf>
    <xf numFmtId="0" fontId="38" fillId="0" borderId="0" xfId="8" applyFont="1" applyAlignment="1">
      <alignment horizontal="left"/>
    </xf>
    <xf numFmtId="0" fontId="38" fillId="0" borderId="39" xfId="8" applyFont="1" applyBorder="1" applyAlignment="1">
      <alignment horizontal="center"/>
    </xf>
    <xf numFmtId="0" fontId="38" fillId="0" borderId="60" xfId="8" applyFont="1" applyBorder="1" applyAlignment="1">
      <alignment horizontal="center"/>
    </xf>
    <xf numFmtId="0" fontId="38" fillId="0" borderId="39" xfId="8" applyFont="1" applyBorder="1" applyAlignment="1">
      <alignment horizontal="left" vertical="center" wrapText="1"/>
    </xf>
    <xf numFmtId="0" fontId="38" fillId="0" borderId="33" xfId="8" applyFont="1" applyBorder="1" applyAlignment="1">
      <alignment horizontal="left" vertical="center" wrapText="1"/>
    </xf>
    <xf numFmtId="0" fontId="30" fillId="0" borderId="0" xfId="9" applyFont="1" applyAlignment="1">
      <alignment horizontal="left"/>
    </xf>
    <xf numFmtId="0" fontId="31" fillId="0" borderId="7" xfId="9" applyFont="1" applyBorder="1" applyAlignment="1">
      <alignment horizontal="left"/>
    </xf>
    <xf numFmtId="0" fontId="31" fillId="0" borderId="27" xfId="9" applyFont="1" applyBorder="1" applyAlignment="1">
      <alignment horizontal="left"/>
    </xf>
    <xf numFmtId="0" fontId="31" fillId="0" borderId="0" xfId="9" applyFont="1" applyAlignment="1">
      <alignment horizontal="left" vertical="center" wrapText="1"/>
    </xf>
    <xf numFmtId="0" fontId="31" fillId="0" borderId="0" xfId="9" applyFont="1" applyAlignment="1">
      <alignment horizontal="left"/>
    </xf>
    <xf numFmtId="0" fontId="31" fillId="0" borderId="4" xfId="9" applyFont="1" applyBorder="1" applyAlignment="1">
      <alignment horizontal="left"/>
    </xf>
    <xf numFmtId="0" fontId="31" fillId="0" borderId="61" xfId="9" applyFont="1" applyBorder="1" applyAlignment="1">
      <alignment horizontal="left"/>
    </xf>
    <xf numFmtId="0" fontId="1" fillId="0" borderId="0" xfId="5" applyAlignment="1">
      <alignment horizontal="left" wrapText="1"/>
    </xf>
    <xf numFmtId="0" fontId="32" fillId="0" borderId="0" xfId="5" applyFont="1" applyAlignment="1">
      <alignment horizontal="right"/>
    </xf>
    <xf numFmtId="0" fontId="1" fillId="0" borderId="0" xfId="5" applyAlignment="1">
      <alignment horizontal="left"/>
    </xf>
    <xf numFmtId="0" fontId="1" fillId="0" borderId="0" xfId="0" applyFont="1" applyAlignment="1">
      <alignment horizontal="left" wrapText="1"/>
    </xf>
    <xf numFmtId="165" fontId="4" fillId="0" borderId="17" xfId="5" applyNumberFormat="1" applyFont="1" applyBorder="1" applyAlignment="1">
      <alignment horizontal="left" vertical="center" wrapText="1" indent="2"/>
    </xf>
    <xf numFmtId="165" fontId="4" fillId="0" borderId="15" xfId="5" applyNumberFormat="1" applyFont="1" applyBorder="1" applyAlignment="1">
      <alignment horizontal="left" vertical="center" wrapText="1" indent="2"/>
    </xf>
    <xf numFmtId="165" fontId="23" fillId="0" borderId="0" xfId="5" applyNumberFormat="1" applyFont="1" applyAlignment="1">
      <alignment horizontal="center" vertical="center" wrapText="1"/>
    </xf>
    <xf numFmtId="165" fontId="4" fillId="0" borderId="67" xfId="5" applyNumberFormat="1" applyFont="1" applyBorder="1" applyAlignment="1">
      <alignment horizontal="center" vertical="center" wrapText="1"/>
    </xf>
    <xf numFmtId="165" fontId="4" fillId="0" borderId="74" xfId="5" applyNumberFormat="1" applyFont="1" applyBorder="1" applyAlignment="1">
      <alignment horizontal="center" vertical="center" wrapText="1"/>
    </xf>
    <xf numFmtId="165" fontId="4" fillId="0" borderId="67" xfId="5" applyNumberFormat="1" applyFont="1" applyBorder="1" applyAlignment="1">
      <alignment horizontal="center" vertical="center"/>
    </xf>
    <xf numFmtId="165" fontId="4" fillId="0" borderId="74" xfId="5" applyNumberFormat="1" applyFont="1" applyBorder="1" applyAlignment="1">
      <alignment horizontal="center" vertical="center"/>
    </xf>
    <xf numFmtId="165" fontId="4" fillId="0" borderId="57" xfId="5" applyNumberFormat="1" applyFont="1" applyBorder="1" applyAlignment="1">
      <alignment horizontal="center" vertical="center"/>
    </xf>
    <xf numFmtId="165" fontId="4" fillId="0" borderId="58" xfId="5" applyNumberFormat="1" applyFont="1" applyBorder="1" applyAlignment="1">
      <alignment horizontal="center" vertical="center"/>
    </xf>
    <xf numFmtId="165" fontId="4" fillId="0" borderId="45" xfId="5" applyNumberFormat="1" applyFont="1" applyBorder="1" applyAlignment="1">
      <alignment horizontal="center" vertical="center"/>
    </xf>
    <xf numFmtId="0" fontId="34" fillId="0" borderId="0" xfId="5" applyFont="1" applyAlignment="1">
      <alignment horizontal="center" wrapText="1"/>
    </xf>
    <xf numFmtId="0" fontId="11" fillId="0" borderId="43" xfId="5" applyFont="1" applyBorder="1" applyAlignment="1">
      <alignment horizontal="justify" vertical="center" wrapText="1"/>
    </xf>
    <xf numFmtId="14" fontId="48" fillId="0" borderId="0" xfId="13" applyNumberFormat="1" applyFont="1" applyAlignment="1">
      <alignment horizontal="center"/>
    </xf>
    <xf numFmtId="0" fontId="48" fillId="0" borderId="0" xfId="13" applyFont="1" applyAlignment="1">
      <alignment horizontal="center"/>
    </xf>
    <xf numFmtId="0" fontId="48" fillId="0" borderId="75" xfId="13" applyFont="1" applyBorder="1" applyAlignment="1">
      <alignment horizontal="center"/>
    </xf>
    <xf numFmtId="0" fontId="48" fillId="0" borderId="58" xfId="13" applyFont="1" applyBorder="1" applyAlignment="1">
      <alignment horizontal="center"/>
    </xf>
    <xf numFmtId="0" fontId="48" fillId="0" borderId="64" xfId="13" applyFont="1" applyBorder="1" applyAlignment="1">
      <alignment horizontal="center"/>
    </xf>
    <xf numFmtId="14" fontId="48" fillId="0" borderId="39" xfId="13" applyNumberFormat="1" applyFont="1" applyBorder="1" applyAlignment="1">
      <alignment horizontal="center"/>
    </xf>
    <xf numFmtId="14" fontId="48" fillId="0" borderId="60" xfId="13" applyNumberFormat="1" applyFont="1" applyBorder="1" applyAlignment="1">
      <alignment horizontal="center"/>
    </xf>
    <xf numFmtId="14" fontId="48" fillId="0" borderId="33" xfId="13" applyNumberFormat="1" applyFont="1" applyBorder="1" applyAlignment="1">
      <alignment horizontal="center"/>
    </xf>
    <xf numFmtId="0" fontId="48" fillId="0" borderId="0" xfId="12" applyFont="1" applyAlignment="1">
      <alignment horizontal="left" vertical="center" wrapText="1"/>
    </xf>
    <xf numFmtId="0" fontId="48" fillId="0" borderId="23" xfId="12" applyFont="1" applyBorder="1" applyAlignment="1">
      <alignment horizontal="center" vertical="center" wrapText="1"/>
    </xf>
    <xf numFmtId="0" fontId="48" fillId="0" borderId="20" xfId="12" applyFont="1" applyBorder="1" applyAlignment="1">
      <alignment horizontal="center" vertical="center" wrapText="1"/>
    </xf>
    <xf numFmtId="0" fontId="48" fillId="0" borderId="10" xfId="12" applyFont="1" applyBorder="1" applyAlignment="1">
      <alignment horizontal="center" vertical="center" wrapText="1"/>
    </xf>
    <xf numFmtId="0" fontId="48" fillId="0" borderId="0" xfId="12" applyFont="1" applyAlignment="1">
      <alignment horizontal="center" vertical="center" wrapText="1"/>
    </xf>
    <xf numFmtId="0" fontId="48" fillId="0" borderId="60" xfId="13" applyFont="1" applyBorder="1" applyAlignment="1">
      <alignment horizontal="center"/>
    </xf>
    <xf numFmtId="0" fontId="48" fillId="0" borderId="33" xfId="13" applyFont="1" applyBorder="1" applyAlignment="1">
      <alignment horizontal="center"/>
    </xf>
    <xf numFmtId="0" fontId="23" fillId="0" borderId="0" xfId="14" applyFont="1" applyAlignment="1">
      <alignment horizontal="center" wrapText="1"/>
    </xf>
    <xf numFmtId="0" fontId="23" fillId="0" borderId="0" xfId="14" applyFont="1" applyAlignment="1">
      <alignment horizontal="center"/>
    </xf>
    <xf numFmtId="0" fontId="53" fillId="0" borderId="18" xfId="14" applyFont="1" applyBorder="1" applyAlignment="1">
      <alignment horizontal="left" vertical="center" indent="1"/>
    </xf>
    <xf numFmtId="0" fontId="53" fillId="0" borderId="49" xfId="14" applyFont="1" applyBorder="1" applyAlignment="1">
      <alignment horizontal="left" vertical="center" indent="1"/>
    </xf>
    <xf numFmtId="0" fontId="53" fillId="0" borderId="15" xfId="14" applyFont="1" applyBorder="1" applyAlignment="1">
      <alignment horizontal="left" vertical="center" indent="1"/>
    </xf>
    <xf numFmtId="0" fontId="5" fillId="0" borderId="17" xfId="7" applyFont="1" applyBorder="1" applyAlignment="1">
      <alignment horizontal="center" vertical="top" wrapText="1"/>
    </xf>
    <xf numFmtId="0" fontId="5" fillId="0" borderId="49" xfId="7" applyFont="1" applyBorder="1" applyAlignment="1">
      <alignment horizontal="center" vertical="top" wrapText="1"/>
    </xf>
    <xf numFmtId="0" fontId="5" fillId="0" borderId="16" xfId="7" applyFont="1" applyBorder="1" applyAlignment="1">
      <alignment horizontal="center" vertical="top" wrapText="1"/>
    </xf>
    <xf numFmtId="166" fontId="5" fillId="4" borderId="25" xfId="3" applyNumberFormat="1" applyFont="1" applyFill="1" applyBorder="1" applyAlignment="1">
      <alignment horizontal="center" vertical="center" wrapText="1"/>
    </xf>
    <xf numFmtId="166" fontId="5" fillId="4" borderId="12" xfId="3" applyNumberFormat="1" applyFont="1" applyFill="1" applyBorder="1" applyAlignment="1">
      <alignment horizontal="center" vertical="center" wrapText="1"/>
    </xf>
    <xf numFmtId="166" fontId="5" fillId="4" borderId="56" xfId="3" applyNumberFormat="1" applyFont="1" applyFill="1" applyBorder="1" applyAlignment="1">
      <alignment horizontal="center" vertical="center" wrapText="1"/>
    </xf>
    <xf numFmtId="0" fontId="5" fillId="4" borderId="23" xfId="7" applyFont="1" applyFill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5" fillId="4" borderId="24" xfId="7" applyFont="1" applyFill="1" applyBorder="1" applyAlignment="1">
      <alignment horizontal="center" vertical="top" wrapText="1"/>
    </xf>
    <xf numFmtId="0" fontId="5" fillId="4" borderId="21" xfId="7" applyFont="1" applyFill="1" applyBorder="1" applyAlignment="1">
      <alignment horizontal="center" vertical="top" wrapText="1"/>
    </xf>
    <xf numFmtId="0" fontId="5" fillId="4" borderId="13" xfId="7" applyFont="1" applyFill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0" fontId="2" fillId="0" borderId="13" xfId="7" applyFont="1" applyBorder="1" applyAlignment="1">
      <alignment vertical="top" wrapText="1"/>
    </xf>
    <xf numFmtId="166" fontId="5" fillId="4" borderId="67" xfId="3" applyNumberFormat="1" applyFont="1" applyFill="1" applyBorder="1" applyAlignment="1">
      <alignment horizontal="center" vertical="center" wrapText="1"/>
    </xf>
    <xf numFmtId="166" fontId="5" fillId="4" borderId="40" xfId="3" applyNumberFormat="1" applyFont="1" applyFill="1" applyBorder="1" applyAlignment="1">
      <alignment horizontal="center" vertical="center" wrapText="1"/>
    </xf>
    <xf numFmtId="166" fontId="5" fillId="4" borderId="74" xfId="3" applyNumberFormat="1" applyFont="1" applyFill="1" applyBorder="1" applyAlignment="1">
      <alignment horizontal="center" vertical="center" wrapText="1"/>
    </xf>
    <xf numFmtId="166" fontId="46" fillId="0" borderId="0" xfId="3" applyNumberFormat="1" applyFont="1" applyBorder="1" applyAlignment="1">
      <alignment horizontal="right"/>
    </xf>
    <xf numFmtId="0" fontId="5" fillId="5" borderId="50" xfId="7" applyFont="1" applyFill="1" applyBorder="1" applyAlignment="1">
      <alignment horizontal="center"/>
    </xf>
    <xf numFmtId="0" fontId="5" fillId="5" borderId="43" xfId="7" applyFont="1" applyFill="1" applyBorder="1" applyAlignment="1">
      <alignment horizontal="center"/>
    </xf>
    <xf numFmtId="0" fontId="5" fillId="5" borderId="38" xfId="7" applyFont="1" applyFill="1" applyBorder="1" applyAlignment="1">
      <alignment horizontal="center"/>
    </xf>
    <xf numFmtId="0" fontId="5" fillId="5" borderId="0" xfId="7" applyFont="1" applyFill="1" applyBorder="1" applyAlignment="1">
      <alignment horizontal="center"/>
    </xf>
    <xf numFmtId="0" fontId="5" fillId="5" borderId="59" xfId="7" applyFont="1" applyFill="1" applyBorder="1" applyAlignment="1">
      <alignment horizontal="center"/>
    </xf>
    <xf numFmtId="0" fontId="5" fillId="5" borderId="22" xfId="7" applyFont="1" applyFill="1" applyBorder="1" applyAlignment="1">
      <alignment horizontal="center"/>
    </xf>
    <xf numFmtId="0" fontId="43" fillId="0" borderId="0" xfId="7" applyFont="1" applyBorder="1" applyAlignment="1">
      <alignment horizontal="left" vertical="center"/>
    </xf>
    <xf numFmtId="0" fontId="2" fillId="0" borderId="0" xfId="7" applyFont="1" applyBorder="1" applyAlignment="1">
      <alignment horizontal="left" vertical="center"/>
    </xf>
    <xf numFmtId="0" fontId="2" fillId="0" borderId="0" xfId="7" applyFont="1" applyAlignment="1">
      <alignment horizontal="left" vertical="center"/>
    </xf>
    <xf numFmtId="0" fontId="44" fillId="0" borderId="0" xfId="7" applyFont="1" applyAlignment="1">
      <alignment horizontal="right"/>
    </xf>
    <xf numFmtId="0" fontId="44" fillId="0" borderId="65" xfId="7" applyFont="1" applyBorder="1" applyAlignment="1">
      <alignment horizontal="right"/>
    </xf>
    <xf numFmtId="0" fontId="43" fillId="0" borderId="0" xfId="7" applyFont="1" applyAlignment="1">
      <alignment horizontal="left" vertical="center"/>
    </xf>
    <xf numFmtId="0" fontId="23" fillId="0" borderId="0" xfId="14" applyFont="1" applyAlignment="1" applyProtection="1">
      <alignment horizontal="center" wrapText="1"/>
      <protection locked="0"/>
    </xf>
    <xf numFmtId="0" fontId="23" fillId="0" borderId="0" xfId="14" applyFont="1" applyAlignment="1" applyProtection="1">
      <alignment horizontal="center"/>
      <protection locked="0"/>
    </xf>
  </cellXfs>
  <cellStyles count="21">
    <cellStyle name="Ezres" xfId="1" builtinId="3"/>
    <cellStyle name="Ezres 2" xfId="2"/>
    <cellStyle name="Ezres 2 2" xfId="19"/>
    <cellStyle name="Ezres 3" xfId="3"/>
    <cellStyle name="Ezres 4" xfId="4"/>
    <cellStyle name="Hiperhivatkozás" xfId="15"/>
    <cellStyle name="Már látott hiperhivatkozás" xfId="16"/>
    <cellStyle name="Normál" xfId="0" builtinId="0"/>
    <cellStyle name="Normál 2" xfId="5"/>
    <cellStyle name="Normál 2 2" xfId="18"/>
    <cellStyle name="Normál 3" xfId="6"/>
    <cellStyle name="Normál 4" xfId="17"/>
    <cellStyle name="Normál_010. sz.melléklet2007" xfId="7"/>
    <cellStyle name="Normál_011 sz. melléklet" xfId="8"/>
    <cellStyle name="Normál_011 sz. melléklet 2" xfId="20"/>
    <cellStyle name="Normál_012. sz.melléklet2007" xfId="9"/>
    <cellStyle name="Normál_Kv.rend.2013 E" xfId="10"/>
    <cellStyle name="Normál_KVRENMUNKA" xfId="11"/>
    <cellStyle name="Normál_Létszám(15. tábla) 2" xfId="12"/>
    <cellStyle name="Normál_Létszámtábla. (2) 2" xfId="13"/>
    <cellStyle name="Normál_SEGEDLETEK" xfId="14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20\I.%20f&#233;l&#233;v\2020.%20I.%20f&#233;l&#233;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1.1.PMINFO."/>
      <sheetName val="2.PMINFO"/>
      <sheetName val="01"/>
      <sheetName val="02"/>
      <sheetName val="03"/>
      <sheetName val="04"/>
      <sheetName val="16A.m"/>
      <sheetName val="16B.m"/>
    </sheetNames>
    <sheetDataSet>
      <sheetData sheetId="0"/>
      <sheetData sheetId="1"/>
      <sheetData sheetId="2"/>
      <sheetData sheetId="3"/>
      <sheetData sheetId="4"/>
      <sheetData sheetId="5">
        <row r="6">
          <cell r="F6">
            <v>172927312</v>
          </cell>
        </row>
        <row r="7">
          <cell r="F7">
            <v>155757693</v>
          </cell>
        </row>
        <row r="8">
          <cell r="F8">
            <v>183363353</v>
          </cell>
        </row>
        <row r="9">
          <cell r="F9">
            <v>13135621</v>
          </cell>
        </row>
        <row r="10">
          <cell r="F10">
            <v>0</v>
          </cell>
        </row>
        <row r="11">
          <cell r="F11">
            <v>2104609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37810939</v>
          </cell>
        </row>
        <row r="18">
          <cell r="F18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496578973</v>
          </cell>
        </row>
        <row r="25">
          <cell r="F25">
            <v>0</v>
          </cell>
        </row>
        <row r="27">
          <cell r="F27">
            <v>27309869</v>
          </cell>
        </row>
        <row r="28">
          <cell r="F28">
            <v>76411</v>
          </cell>
        </row>
        <row r="29">
          <cell r="F29">
            <v>272493598</v>
          </cell>
        </row>
        <row r="30">
          <cell r="F30">
            <v>0</v>
          </cell>
        </row>
        <row r="31">
          <cell r="F31">
            <v>565396</v>
          </cell>
        </row>
        <row r="32">
          <cell r="F32">
            <v>387300</v>
          </cell>
        </row>
        <row r="33">
          <cell r="F33">
            <v>575904</v>
          </cell>
        </row>
        <row r="35">
          <cell r="F35">
            <v>77190</v>
          </cell>
        </row>
        <row r="36">
          <cell r="F36">
            <v>36303175</v>
          </cell>
        </row>
        <row r="37">
          <cell r="F37">
            <v>2364727</v>
          </cell>
        </row>
        <row r="38">
          <cell r="F38">
            <v>24494027</v>
          </cell>
        </row>
        <row r="39">
          <cell r="F39">
            <v>12157145</v>
          </cell>
        </row>
        <row r="40">
          <cell r="F40">
            <v>7839297</v>
          </cell>
        </row>
        <row r="41">
          <cell r="F41">
            <v>0</v>
          </cell>
        </row>
        <row r="42">
          <cell r="F42">
            <v>548</v>
          </cell>
        </row>
        <row r="43">
          <cell r="F43">
            <v>12906387</v>
          </cell>
        </row>
        <row r="44">
          <cell r="F44">
            <v>5634026</v>
          </cell>
        </row>
        <row r="45">
          <cell r="F45">
            <v>629991</v>
          </cell>
        </row>
        <row r="47">
          <cell r="F47">
            <v>0</v>
          </cell>
        </row>
        <row r="48">
          <cell r="F48">
            <v>12373</v>
          </cell>
        </row>
        <row r="49">
          <cell r="F49">
            <v>0</v>
          </cell>
        </row>
        <row r="50">
          <cell r="F50">
            <v>2532000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50000</v>
          </cell>
        </row>
        <row r="57">
          <cell r="F57">
            <v>8934527</v>
          </cell>
        </row>
        <row r="58">
          <cell r="F58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59627</v>
          </cell>
        </row>
        <row r="64">
          <cell r="F64">
            <v>0</v>
          </cell>
        </row>
        <row r="65">
          <cell r="F65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1577580634</v>
          </cell>
        </row>
        <row r="78">
          <cell r="F78">
            <v>0</v>
          </cell>
        </row>
        <row r="80">
          <cell r="F80">
            <v>839278</v>
          </cell>
        </row>
        <row r="81">
          <cell r="F81">
            <v>0</v>
          </cell>
        </row>
        <row r="83">
          <cell r="F83">
            <v>0</v>
          </cell>
        </row>
        <row r="84">
          <cell r="F84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2">
          <cell r="D92">
            <v>5617928313</v>
          </cell>
          <cell r="E92">
            <v>5644911600</v>
          </cell>
        </row>
        <row r="99">
          <cell r="F99">
            <v>381279962</v>
          </cell>
        </row>
        <row r="100">
          <cell r="F100">
            <v>68533329</v>
          </cell>
        </row>
        <row r="101">
          <cell r="F101">
            <v>255866616</v>
          </cell>
        </row>
        <row r="102">
          <cell r="F102">
            <v>6158030</v>
          </cell>
        </row>
        <row r="103">
          <cell r="F103">
            <v>221625519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9">
          <cell r="F109">
            <v>328560804</v>
          </cell>
        </row>
        <row r="110">
          <cell r="F110">
            <v>0</v>
          </cell>
        </row>
        <row r="111">
          <cell r="F111">
            <v>333245935</v>
          </cell>
        </row>
        <row r="112">
          <cell r="F112">
            <v>0</v>
          </cell>
        </row>
        <row r="113">
          <cell r="F113">
            <v>2800000</v>
          </cell>
        </row>
        <row r="116">
          <cell r="F116">
            <v>10405733</v>
          </cell>
        </row>
        <row r="117">
          <cell r="F117">
            <v>0</v>
          </cell>
        </row>
        <row r="118">
          <cell r="F118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4">
          <cell r="F124">
            <v>35865501</v>
          </cell>
        </row>
        <row r="125">
          <cell r="F125">
            <v>0</v>
          </cell>
        </row>
        <row r="126">
          <cell r="F126">
            <v>35865501</v>
          </cell>
        </row>
        <row r="127">
          <cell r="F127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9">
          <cell r="D139">
            <v>5617928313</v>
          </cell>
          <cell r="G139">
            <v>29.129622313306026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6"/>
  <sheetViews>
    <sheetView tabSelected="1" view="pageBreakPreview" zoomScale="130" zoomScaleNormal="100" zoomScaleSheetLayoutView="130" workbookViewId="0">
      <selection activeCell="D2" sqref="D1:F1048576"/>
    </sheetView>
  </sheetViews>
  <sheetFormatPr defaultColWidth="9.140625" defaultRowHeight="15.75"/>
  <cols>
    <col min="1" max="2" width="8.140625" style="62" customWidth="1"/>
    <col min="3" max="3" width="65.85546875" style="62" customWidth="1"/>
    <col min="4" max="5" width="13" style="118" hidden="1" customWidth="1"/>
    <col min="6" max="6" width="12.7109375" style="118" hidden="1" customWidth="1"/>
    <col min="7" max="7" width="12.5703125" style="118" customWidth="1"/>
    <col min="8" max="16384" width="9.140625" style="62"/>
  </cols>
  <sheetData>
    <row r="1" spans="1:7" ht="15.95" customHeight="1">
      <c r="A1" s="857" t="s">
        <v>9</v>
      </c>
      <c r="B1" s="857"/>
      <c r="C1" s="857"/>
      <c r="D1" s="857"/>
      <c r="E1" s="823"/>
      <c r="F1" s="62"/>
      <c r="G1" s="62"/>
    </row>
    <row r="2" spans="1:7" ht="15.95" customHeight="1" thickBot="1">
      <c r="A2" s="856" t="s">
        <v>10</v>
      </c>
      <c r="B2" s="856"/>
      <c r="C2" s="856"/>
      <c r="D2" s="63"/>
      <c r="E2" s="63"/>
      <c r="F2" s="63"/>
      <c r="G2" s="63"/>
    </row>
    <row r="3" spans="1:7" ht="48.75" thickBot="1">
      <c r="A3" s="64" t="s">
        <v>11</v>
      </c>
      <c r="B3" s="176" t="s">
        <v>385</v>
      </c>
      <c r="C3" s="65" t="s">
        <v>12</v>
      </c>
      <c r="D3" s="66" t="s">
        <v>1167</v>
      </c>
      <c r="E3" s="826" t="s">
        <v>1336</v>
      </c>
      <c r="F3" s="51" t="s">
        <v>1311</v>
      </c>
      <c r="G3" s="51" t="s">
        <v>1299</v>
      </c>
    </row>
    <row r="4" spans="1:7" s="70" customFormat="1" ht="12" customHeight="1" thickBot="1">
      <c r="A4" s="67">
        <v>1</v>
      </c>
      <c r="B4" s="67">
        <v>2</v>
      </c>
      <c r="C4" s="68">
        <v>2</v>
      </c>
      <c r="D4" s="69">
        <v>3</v>
      </c>
      <c r="E4" s="69"/>
      <c r="F4" s="69">
        <v>4</v>
      </c>
      <c r="G4" s="69">
        <v>3</v>
      </c>
    </row>
    <row r="5" spans="1:7" s="73" customFormat="1" ht="12" customHeight="1" thickBot="1">
      <c r="A5" s="71" t="s">
        <v>13</v>
      </c>
      <c r="B5" s="417" t="s">
        <v>411</v>
      </c>
      <c r="C5" s="72" t="s">
        <v>14</v>
      </c>
      <c r="D5" s="54">
        <f>+D6+D7+D8+D9+D10+D11</f>
        <v>878655578</v>
      </c>
      <c r="E5" s="54">
        <f t="shared" ref="E5:G5" si="0">+E6+E7+E8+E9+E10+E11</f>
        <v>1011211551</v>
      </c>
      <c r="F5" s="54">
        <f t="shared" si="0"/>
        <v>35761804</v>
      </c>
      <c r="G5" s="54">
        <f t="shared" si="0"/>
        <v>1046973355</v>
      </c>
    </row>
    <row r="6" spans="1:7" s="73" customFormat="1" ht="12" customHeight="1">
      <c r="A6" s="74" t="s">
        <v>15</v>
      </c>
      <c r="B6" s="418" t="s">
        <v>412</v>
      </c>
      <c r="C6" s="75" t="s">
        <v>16</v>
      </c>
      <c r="D6" s="76">
        <f>'1.2.sz.mell.'!D6+'1.3.sz.mell.'!D6+'1.4.sz.mell.'!D6</f>
        <v>247055998</v>
      </c>
      <c r="E6" s="76">
        <f>'1.2.sz.mell.'!E6+'1.3.sz.mell.'!E6+'1.4.sz.mell.'!E6</f>
        <v>307044981</v>
      </c>
      <c r="F6" s="76">
        <f>'1.2.sz.mell.'!F6+'1.3.sz.mell.'!F6+'1.4.sz.mell.'!F6</f>
        <v>26619966</v>
      </c>
      <c r="G6" s="76">
        <f>'1.2.sz.mell.'!G6+'1.3.sz.mell.'!G6+'1.4.sz.mell.'!G6</f>
        <v>333664947</v>
      </c>
    </row>
    <row r="7" spans="1:7" s="73" customFormat="1" ht="12" customHeight="1">
      <c r="A7" s="77" t="s">
        <v>17</v>
      </c>
      <c r="B7" s="419" t="s">
        <v>413</v>
      </c>
      <c r="C7" s="78" t="s">
        <v>18</v>
      </c>
      <c r="D7" s="79">
        <f>'1.2.sz.mell.'!D7+'1.3.sz.mell.'!D7+'1.4.sz.mell.'!D7</f>
        <v>299534030</v>
      </c>
      <c r="E7" s="79">
        <f>'1.2.sz.mell.'!E7+'1.3.sz.mell.'!E7+'1.4.sz.mell.'!E7</f>
        <v>331388300</v>
      </c>
      <c r="F7" s="79">
        <f>'1.2.sz.mell.'!F7+'1.3.sz.mell.'!F7+'1.4.sz.mell.'!F7</f>
        <v>-560810</v>
      </c>
      <c r="G7" s="79">
        <f>'1.2.sz.mell.'!G7+'1.3.sz.mell.'!G7+'1.4.sz.mell.'!G7</f>
        <v>330827490</v>
      </c>
    </row>
    <row r="8" spans="1:7" s="73" customFormat="1" ht="12" customHeight="1">
      <c r="A8" s="77" t="s">
        <v>19</v>
      </c>
      <c r="B8" s="419" t="s">
        <v>414</v>
      </c>
      <c r="C8" s="78" t="s">
        <v>651</v>
      </c>
      <c r="D8" s="79">
        <f>'1.2.sz.mell.'!D8+'1.3.sz.mell.'!D8+'1.4.sz.mell.'!D8</f>
        <v>312727490</v>
      </c>
      <c r="E8" s="79">
        <f>'1.2.sz.mell.'!E8+'1.3.sz.mell.'!E8+'1.4.sz.mell.'!E8</f>
        <v>341180728</v>
      </c>
      <c r="F8" s="79">
        <f>'1.2.sz.mell.'!F8+'1.3.sz.mell.'!F8+'1.4.sz.mell.'!F8</f>
        <v>5210150</v>
      </c>
      <c r="G8" s="79">
        <f>'1.2.sz.mell.'!G8+'1.3.sz.mell.'!G8+'1.4.sz.mell.'!G8</f>
        <v>346390878</v>
      </c>
    </row>
    <row r="9" spans="1:7" s="73" customFormat="1" ht="12" customHeight="1">
      <c r="A9" s="77" t="s">
        <v>21</v>
      </c>
      <c r="B9" s="419" t="s">
        <v>415</v>
      </c>
      <c r="C9" s="78" t="s">
        <v>22</v>
      </c>
      <c r="D9" s="79">
        <f>'1.2.sz.mell.'!D9+'1.3.sz.mell.'!D9+'1.4.sz.mell.'!D9</f>
        <v>19338060</v>
      </c>
      <c r="E9" s="79">
        <f>'1.2.sz.mell.'!E9+'1.3.sz.mell.'!E9+'1.4.sz.mell.'!E9</f>
        <v>29492933</v>
      </c>
      <c r="F9" s="79">
        <f>'1.2.sz.mell.'!F9+'1.3.sz.mell.'!F9+'1.4.sz.mell.'!F9</f>
        <v>1119502</v>
      </c>
      <c r="G9" s="79">
        <f>'1.2.sz.mell.'!G9+'1.3.sz.mell.'!G9+'1.4.sz.mell.'!G9</f>
        <v>30612435</v>
      </c>
    </row>
    <row r="10" spans="1:7" s="73" customFormat="1" ht="12" customHeight="1">
      <c r="A10" s="77" t="s">
        <v>23</v>
      </c>
      <c r="B10" s="419" t="s">
        <v>416</v>
      </c>
      <c r="C10" s="78" t="s">
        <v>652</v>
      </c>
      <c r="D10" s="79">
        <f>'1.2.sz.mell.'!D10+'1.3.sz.mell.'!D10+'1.4.sz.mell.'!D10</f>
        <v>0</v>
      </c>
      <c r="E10" s="79">
        <f>'1.2.sz.mell.'!E10+'1.3.sz.mell.'!E10+'1.4.sz.mell.'!E10</f>
        <v>0</v>
      </c>
      <c r="F10" s="79">
        <f>'1.2.sz.mell.'!F10+'1.3.sz.mell.'!F10+'1.4.sz.mell.'!F10</f>
        <v>3372996</v>
      </c>
      <c r="G10" s="79">
        <f>'1.2.sz.mell.'!G10+'1.3.sz.mell.'!G10+'1.4.sz.mell.'!G10</f>
        <v>3372996</v>
      </c>
    </row>
    <row r="11" spans="1:7" s="73" customFormat="1" ht="12" customHeight="1" thickBot="1">
      <c r="A11" s="80" t="s">
        <v>25</v>
      </c>
      <c r="B11" s="420" t="s">
        <v>417</v>
      </c>
      <c r="C11" s="81" t="s">
        <v>653</v>
      </c>
      <c r="D11" s="79">
        <f>'1.2.sz.mell.'!D11+'1.3.sz.mell.'!D11+'1.4.sz.mell.'!D11</f>
        <v>0</v>
      </c>
      <c r="E11" s="79">
        <f>'1.2.sz.mell.'!E11+'1.3.sz.mell.'!E11+'1.4.sz.mell.'!E11</f>
        <v>2104609</v>
      </c>
      <c r="F11" s="79">
        <f>'1.2.sz.mell.'!F11+'1.3.sz.mell.'!F11+'1.4.sz.mell.'!F11</f>
        <v>0</v>
      </c>
      <c r="G11" s="79">
        <f>'1.2.sz.mell.'!G11+'1.3.sz.mell.'!G11+'1.4.sz.mell.'!G11</f>
        <v>2104609</v>
      </c>
    </row>
    <row r="12" spans="1:7" s="73" customFormat="1" ht="12" customHeight="1" thickBot="1">
      <c r="A12" s="71" t="s">
        <v>26</v>
      </c>
      <c r="B12" s="417"/>
      <c r="C12" s="82" t="s">
        <v>27</v>
      </c>
      <c r="D12" s="54">
        <f>+D13+D14+D15+D16+D17</f>
        <v>165865930</v>
      </c>
      <c r="E12" s="54">
        <f t="shared" ref="E12:G12" si="1">+E13+E14+E15+E16+E17</f>
        <v>160680537</v>
      </c>
      <c r="F12" s="54">
        <f t="shared" si="1"/>
        <v>8046823</v>
      </c>
      <c r="G12" s="54">
        <f t="shared" si="1"/>
        <v>168727360</v>
      </c>
    </row>
    <row r="13" spans="1:7" s="73" customFormat="1" ht="12" customHeight="1">
      <c r="A13" s="74" t="s">
        <v>28</v>
      </c>
      <c r="B13" s="418" t="s">
        <v>418</v>
      </c>
      <c r="C13" s="75" t="s">
        <v>29</v>
      </c>
      <c r="D13" s="76">
        <f>'1.2.sz.mell.'!D13+'1.3.sz.mell.'!D13+'1.4.sz.mell.'!D13</f>
        <v>0</v>
      </c>
      <c r="E13" s="76">
        <f>'1.2.sz.mell.'!E13+'1.3.sz.mell.'!E13+'1.4.sz.mell.'!E13</f>
        <v>0</v>
      </c>
      <c r="F13" s="76">
        <f>'1.2.sz.mell.'!F13+'1.3.sz.mell.'!F13+'1.4.sz.mell.'!F13</f>
        <v>0</v>
      </c>
      <c r="G13" s="76">
        <f>'1.2.sz.mell.'!G13+'1.3.sz.mell.'!G13+'1.4.sz.mell.'!G13</f>
        <v>0</v>
      </c>
    </row>
    <row r="14" spans="1:7" s="73" customFormat="1" ht="12" customHeight="1">
      <c r="A14" s="77" t="s">
        <v>30</v>
      </c>
      <c r="B14" s="419" t="s">
        <v>419</v>
      </c>
      <c r="C14" s="78" t="s">
        <v>31</v>
      </c>
      <c r="D14" s="79">
        <f>'1.2.sz.mell.'!D14+'1.3.sz.mell.'!D14+'1.4.sz.mell.'!D14</f>
        <v>0</v>
      </c>
      <c r="E14" s="79">
        <f>'1.2.sz.mell.'!E14+'1.3.sz.mell.'!E14+'1.4.sz.mell.'!E14</f>
        <v>0</v>
      </c>
      <c r="F14" s="79">
        <f>'1.2.sz.mell.'!F14+'1.3.sz.mell.'!F14+'1.4.sz.mell.'!F14</f>
        <v>0</v>
      </c>
      <c r="G14" s="79">
        <f>'1.2.sz.mell.'!G14+'1.3.sz.mell.'!G14+'1.4.sz.mell.'!G14</f>
        <v>0</v>
      </c>
    </row>
    <row r="15" spans="1:7" s="73" customFormat="1" ht="12" customHeight="1">
      <c r="A15" s="77" t="s">
        <v>32</v>
      </c>
      <c r="B15" s="419" t="s">
        <v>420</v>
      </c>
      <c r="C15" s="78" t="s">
        <v>33</v>
      </c>
      <c r="D15" s="79">
        <f>'1.2.sz.mell.'!D15+'1.3.sz.mell.'!D15+'1.4.sz.mell.'!D15</f>
        <v>32619000</v>
      </c>
      <c r="E15" s="79">
        <f>'1.2.sz.mell.'!E15+'1.3.sz.mell.'!E15+'1.4.sz.mell.'!E15</f>
        <v>32619000</v>
      </c>
      <c r="F15" s="79">
        <f>'1.2.sz.mell.'!F15+'1.3.sz.mell.'!F15+'1.4.sz.mell.'!F15</f>
        <v>0</v>
      </c>
      <c r="G15" s="79">
        <f>'1.2.sz.mell.'!G15+'1.3.sz.mell.'!G15+'1.4.sz.mell.'!G15</f>
        <v>32619000</v>
      </c>
    </row>
    <row r="16" spans="1:7" s="73" customFormat="1" ht="12" customHeight="1">
      <c r="A16" s="77" t="s">
        <v>34</v>
      </c>
      <c r="B16" s="419" t="s">
        <v>421</v>
      </c>
      <c r="C16" s="78" t="s">
        <v>35</v>
      </c>
      <c r="D16" s="79">
        <f>'1.2.sz.mell.'!D16+'1.3.sz.mell.'!D16+'1.4.sz.mell.'!D16</f>
        <v>0</v>
      </c>
      <c r="E16" s="79">
        <f>'1.2.sz.mell.'!E16+'1.3.sz.mell.'!E16+'1.4.sz.mell.'!E16</f>
        <v>89522</v>
      </c>
      <c r="F16" s="79">
        <f>'1.2.sz.mell.'!F16+'1.3.sz.mell.'!F16+'1.4.sz.mell.'!F16</f>
        <v>0</v>
      </c>
      <c r="G16" s="79">
        <f>'1.2.sz.mell.'!G16+'1.3.sz.mell.'!G16+'1.4.sz.mell.'!G16</f>
        <v>89522</v>
      </c>
    </row>
    <row r="17" spans="1:7" s="73" customFormat="1" ht="12" customHeight="1">
      <c r="A17" s="77" t="s">
        <v>36</v>
      </c>
      <c r="B17" s="419" t="s">
        <v>422</v>
      </c>
      <c r="C17" s="78" t="s">
        <v>37</v>
      </c>
      <c r="D17" s="79">
        <f>'1.2.sz.mell.'!D17+'1.3.sz.mell.'!D17+'1.4.sz.mell.'!D17</f>
        <v>133246930</v>
      </c>
      <c r="E17" s="79">
        <f>'1.2.sz.mell.'!E17+'1.3.sz.mell.'!E17+'1.4.sz.mell.'!E17</f>
        <v>127972015</v>
      </c>
      <c r="F17" s="79">
        <f>'1.2.sz.mell.'!F17+'1.3.sz.mell.'!F17+'1.4.sz.mell.'!F17</f>
        <v>8046823</v>
      </c>
      <c r="G17" s="79">
        <f>'1.2.sz.mell.'!G17+'1.3.sz.mell.'!G17+'1.4.sz.mell.'!G17</f>
        <v>136018838</v>
      </c>
    </row>
    <row r="18" spans="1:7" s="73" customFormat="1" ht="12" customHeight="1" thickBot="1">
      <c r="A18" s="80" t="s">
        <v>1102</v>
      </c>
      <c r="B18" s="419" t="s">
        <v>422</v>
      </c>
      <c r="C18" s="749" t="s">
        <v>1103</v>
      </c>
      <c r="D18" s="83"/>
      <c r="E18" s="83"/>
      <c r="F18" s="83"/>
      <c r="G18" s="83"/>
    </row>
    <row r="19" spans="1:7" s="73" customFormat="1" ht="12" customHeight="1" thickBot="1">
      <c r="A19" s="71" t="s">
        <v>38</v>
      </c>
      <c r="B19" s="417" t="s">
        <v>423</v>
      </c>
      <c r="C19" s="72" t="s">
        <v>39</v>
      </c>
      <c r="D19" s="54">
        <f>+D20+D21+D22+D23+D24</f>
        <v>1957847171</v>
      </c>
      <c r="E19" s="54">
        <f t="shared" ref="E19:G19" si="2">+E20+E21+E22+E23+E24</f>
        <v>1998280171</v>
      </c>
      <c r="F19" s="54">
        <f t="shared" si="2"/>
        <v>4724949</v>
      </c>
      <c r="G19" s="54">
        <f t="shared" si="2"/>
        <v>2003005120</v>
      </c>
    </row>
    <row r="20" spans="1:7" s="73" customFormat="1" ht="12" customHeight="1">
      <c r="A20" s="74" t="s">
        <v>40</v>
      </c>
      <c r="B20" s="418" t="s">
        <v>424</v>
      </c>
      <c r="C20" s="75" t="s">
        <v>41</v>
      </c>
      <c r="D20" s="76">
        <f>'1.2.sz.mell.'!D20+'1.3.sz.mell.'!D20+'1.4.sz.mell.'!D20</f>
        <v>0</v>
      </c>
      <c r="E20" s="76">
        <f>'1.2.sz.mell.'!E20+'1.3.sz.mell.'!E20+'1.4.sz.mell.'!E20</f>
        <v>40433000</v>
      </c>
      <c r="F20" s="76">
        <f>'1.2.sz.mell.'!F20+'1.3.sz.mell.'!F20+'1.4.sz.mell.'!F20</f>
        <v>4724949</v>
      </c>
      <c r="G20" s="76">
        <f>'1.2.sz.mell.'!G20+'1.3.sz.mell.'!G20+'1.4.sz.mell.'!G20</f>
        <v>45157949</v>
      </c>
    </row>
    <row r="21" spans="1:7" s="73" customFormat="1" ht="12" customHeight="1">
      <c r="A21" s="77" t="s">
        <v>42</v>
      </c>
      <c r="B21" s="419" t="s">
        <v>425</v>
      </c>
      <c r="C21" s="78" t="s">
        <v>43</v>
      </c>
      <c r="D21" s="79">
        <f>'1.2.sz.mell.'!D21+'1.3.sz.mell.'!D21+'1.4.sz.mell.'!D21</f>
        <v>0</v>
      </c>
      <c r="E21" s="79">
        <f>'1.2.sz.mell.'!E21+'1.3.sz.mell.'!E21+'1.4.sz.mell.'!E21</f>
        <v>0</v>
      </c>
      <c r="F21" s="79">
        <f>'1.2.sz.mell.'!F21+'1.3.sz.mell.'!F21+'1.4.sz.mell.'!F21</f>
        <v>0</v>
      </c>
      <c r="G21" s="79">
        <f>'1.2.sz.mell.'!G21+'1.3.sz.mell.'!G21+'1.4.sz.mell.'!G21</f>
        <v>0</v>
      </c>
    </row>
    <row r="22" spans="1:7" s="73" customFormat="1" ht="12" customHeight="1">
      <c r="A22" s="77" t="s">
        <v>44</v>
      </c>
      <c r="B22" s="419" t="s">
        <v>426</v>
      </c>
      <c r="C22" s="78" t="s">
        <v>45</v>
      </c>
      <c r="D22" s="79">
        <f>'1.2.sz.mell.'!D22+'1.3.sz.mell.'!D22+'1.4.sz.mell.'!D22</f>
        <v>0</v>
      </c>
      <c r="E22" s="79">
        <f>'1.2.sz.mell.'!E22+'1.3.sz.mell.'!E22+'1.4.sz.mell.'!E22</f>
        <v>0</v>
      </c>
      <c r="F22" s="79">
        <f>'1.2.sz.mell.'!F22+'1.3.sz.mell.'!F22+'1.4.sz.mell.'!F22</f>
        <v>0</v>
      </c>
      <c r="G22" s="79">
        <f>'1.2.sz.mell.'!G22+'1.3.sz.mell.'!G22+'1.4.sz.mell.'!G22</f>
        <v>0</v>
      </c>
    </row>
    <row r="23" spans="1:7" s="73" customFormat="1" ht="12" customHeight="1">
      <c r="A23" s="77" t="s">
        <v>46</v>
      </c>
      <c r="B23" s="419" t="s">
        <v>427</v>
      </c>
      <c r="C23" s="78" t="s">
        <v>47</v>
      </c>
      <c r="D23" s="79">
        <f>'1.2.sz.mell.'!D23+'1.3.sz.mell.'!D23+'1.4.sz.mell.'!D23</f>
        <v>0</v>
      </c>
      <c r="E23" s="79">
        <f>'1.2.sz.mell.'!E23+'1.3.sz.mell.'!E23+'1.4.sz.mell.'!E23</f>
        <v>0</v>
      </c>
      <c r="F23" s="79">
        <f>'1.2.sz.mell.'!F23+'1.3.sz.mell.'!F23+'1.4.sz.mell.'!F23</f>
        <v>0</v>
      </c>
      <c r="G23" s="79">
        <f>'1.2.sz.mell.'!G23+'1.3.sz.mell.'!G23+'1.4.sz.mell.'!G23</f>
        <v>0</v>
      </c>
    </row>
    <row r="24" spans="1:7" s="73" customFormat="1" ht="12" customHeight="1">
      <c r="A24" s="77" t="s">
        <v>48</v>
      </c>
      <c r="B24" s="419" t="s">
        <v>428</v>
      </c>
      <c r="C24" s="78" t="s">
        <v>49</v>
      </c>
      <c r="D24" s="79">
        <f>'1.2.sz.mell.'!D24+'1.3.sz.mell.'!D24+'1.4.sz.mell.'!D24</f>
        <v>1957847171</v>
      </c>
      <c r="E24" s="79">
        <f>'1.2.sz.mell.'!E24+'1.3.sz.mell.'!E24+'1.4.sz.mell.'!E24</f>
        <v>1957847171</v>
      </c>
      <c r="F24" s="79">
        <f>'1.2.sz.mell.'!F24+'1.3.sz.mell.'!F24+'1.4.sz.mell.'!F24</f>
        <v>0</v>
      </c>
      <c r="G24" s="79">
        <f>'1.2.sz.mell.'!G24+'1.3.sz.mell.'!G24+'1.4.sz.mell.'!G24</f>
        <v>1957847171</v>
      </c>
    </row>
    <row r="25" spans="1:7" s="752" customFormat="1" ht="12" customHeight="1" thickBot="1">
      <c r="A25" s="77" t="s">
        <v>1104</v>
      </c>
      <c r="B25" s="419" t="s">
        <v>428</v>
      </c>
      <c r="C25" s="750" t="s">
        <v>1105</v>
      </c>
      <c r="D25" s="751"/>
      <c r="E25" s="751"/>
      <c r="F25" s="751"/>
      <c r="G25" s="751"/>
    </row>
    <row r="26" spans="1:7" s="73" customFormat="1" ht="12" customHeight="1" thickBot="1">
      <c r="A26" s="71" t="s">
        <v>50</v>
      </c>
      <c r="B26" s="417" t="s">
        <v>429</v>
      </c>
      <c r="C26" s="72" t="s">
        <v>51</v>
      </c>
      <c r="D26" s="61">
        <f>SUM(D27:D33)</f>
        <v>736600000</v>
      </c>
      <c r="E26" s="61">
        <f t="shared" ref="E26:G26" si="3">SUM(E27:E33)</f>
        <v>684100000</v>
      </c>
      <c r="F26" s="61">
        <f t="shared" si="3"/>
        <v>0</v>
      </c>
      <c r="G26" s="61">
        <f t="shared" si="3"/>
        <v>684100000</v>
      </c>
    </row>
    <row r="27" spans="1:7" s="73" customFormat="1" ht="12" customHeight="1">
      <c r="A27" s="74" t="s">
        <v>494</v>
      </c>
      <c r="B27" s="418" t="s">
        <v>430</v>
      </c>
      <c r="C27" s="75" t="s">
        <v>657</v>
      </c>
      <c r="D27" s="84">
        <f>'1.2.sz.mell.'!D27+'1.3.sz.mell.'!D27+'1.4.sz.mell.'!D27</f>
        <v>57000000</v>
      </c>
      <c r="E27" s="84">
        <f>'1.2.sz.mell.'!E27+'1.3.sz.mell.'!E27+'1.4.sz.mell.'!E27</f>
        <v>57000000</v>
      </c>
      <c r="F27" s="84">
        <f>'1.2.sz.mell.'!F27+'1.3.sz.mell.'!F27+'1.4.sz.mell.'!F27</f>
        <v>0</v>
      </c>
      <c r="G27" s="84">
        <f>'1.2.sz.mell.'!G27+'1.3.sz.mell.'!G27+'1.4.sz.mell.'!G27</f>
        <v>57000000</v>
      </c>
    </row>
    <row r="28" spans="1:7" s="73" customFormat="1" ht="12" customHeight="1">
      <c r="A28" s="74" t="s">
        <v>495</v>
      </c>
      <c r="B28" s="418" t="s">
        <v>705</v>
      </c>
      <c r="C28" s="75" t="s">
        <v>704</v>
      </c>
      <c r="D28" s="84">
        <f>'1.2.sz.mell.'!D28+'1.3.sz.mell.'!D28+'1.4.sz.mell.'!D28</f>
        <v>100000</v>
      </c>
      <c r="E28" s="84">
        <f>'1.2.sz.mell.'!E28+'1.3.sz.mell.'!E28+'1.4.sz.mell.'!E28</f>
        <v>100000</v>
      </c>
      <c r="F28" s="84">
        <f>'1.2.sz.mell.'!F28+'1.3.sz.mell.'!F28+'1.4.sz.mell.'!F28</f>
        <v>0</v>
      </c>
      <c r="G28" s="84">
        <f>'1.2.sz.mell.'!G28+'1.3.sz.mell.'!G28+'1.4.sz.mell.'!G28</f>
        <v>100000</v>
      </c>
    </row>
    <row r="29" spans="1:7" s="73" customFormat="1" ht="12" customHeight="1">
      <c r="A29" s="74" t="s">
        <v>496</v>
      </c>
      <c r="B29" s="419" t="s">
        <v>654</v>
      </c>
      <c r="C29" s="78" t="s">
        <v>658</v>
      </c>
      <c r="D29" s="84">
        <f>'1.2.sz.mell.'!D29+'1.3.sz.mell.'!D29+'1.4.sz.mell.'!D29</f>
        <v>625000000</v>
      </c>
      <c r="E29" s="84">
        <f>'1.2.sz.mell.'!E29+'1.3.sz.mell.'!E29+'1.4.sz.mell.'!E29</f>
        <v>625000000</v>
      </c>
      <c r="F29" s="84">
        <f>'1.2.sz.mell.'!F29+'1.3.sz.mell.'!F29+'1.4.sz.mell.'!F29</f>
        <v>0</v>
      </c>
      <c r="G29" s="84">
        <f>'1.2.sz.mell.'!G29+'1.3.sz.mell.'!G29+'1.4.sz.mell.'!G29</f>
        <v>625000000</v>
      </c>
    </row>
    <row r="30" spans="1:7" s="73" customFormat="1" ht="12" customHeight="1">
      <c r="A30" s="74" t="s">
        <v>497</v>
      </c>
      <c r="B30" s="419" t="s">
        <v>655</v>
      </c>
      <c r="C30" s="78" t="s">
        <v>659</v>
      </c>
      <c r="D30" s="79">
        <f>'1.2.sz.mell.'!D30+'1.3.sz.mell.'!D30+'1.4.sz.mell.'!D30</f>
        <v>0</v>
      </c>
      <c r="E30" s="79">
        <f>'1.2.sz.mell.'!E30+'1.3.sz.mell.'!E30+'1.4.sz.mell.'!E30</f>
        <v>0</v>
      </c>
      <c r="F30" s="79">
        <f>'1.2.sz.mell.'!F30+'1.3.sz.mell.'!F30+'1.4.sz.mell.'!F30</f>
        <v>0</v>
      </c>
      <c r="G30" s="79">
        <f>'1.2.sz.mell.'!G30+'1.3.sz.mell.'!G30+'1.4.sz.mell.'!G30</f>
        <v>0</v>
      </c>
    </row>
    <row r="31" spans="1:7" s="73" customFormat="1" ht="12" customHeight="1">
      <c r="A31" s="74" t="s">
        <v>498</v>
      </c>
      <c r="B31" s="419" t="s">
        <v>431</v>
      </c>
      <c r="C31" s="78" t="s">
        <v>660</v>
      </c>
      <c r="D31" s="79">
        <f>'1.2.sz.mell.'!D31+'1.3.sz.mell.'!D31+'1.4.sz.mell.'!D31</f>
        <v>52500000</v>
      </c>
      <c r="E31" s="79">
        <f>'1.2.sz.mell.'!E31+'1.3.sz.mell.'!E31+'1.4.sz.mell.'!E31</f>
        <v>0</v>
      </c>
      <c r="F31" s="79">
        <f>'1.2.sz.mell.'!F31+'1.3.sz.mell.'!F31+'1.4.sz.mell.'!F31</f>
        <v>0</v>
      </c>
      <c r="G31" s="79">
        <f>'1.2.sz.mell.'!G31+'1.3.sz.mell.'!G31+'1.4.sz.mell.'!G31</f>
        <v>0</v>
      </c>
    </row>
    <row r="32" spans="1:7" s="73" customFormat="1" ht="12" customHeight="1">
      <c r="A32" s="74" t="s">
        <v>499</v>
      </c>
      <c r="B32" s="420" t="s">
        <v>432</v>
      </c>
      <c r="C32" s="81" t="s">
        <v>661</v>
      </c>
      <c r="D32" s="79">
        <f>'1.2.sz.mell.'!D32+'1.3.sz.mell.'!D32+'1.4.sz.mell.'!D32</f>
        <v>800000</v>
      </c>
      <c r="E32" s="79">
        <f>'1.2.sz.mell.'!E32+'1.3.sz.mell.'!E32+'1.4.sz.mell.'!E32</f>
        <v>800000</v>
      </c>
      <c r="F32" s="79">
        <f>'1.2.sz.mell.'!F32+'1.3.sz.mell.'!F32+'1.4.sz.mell.'!F32</f>
        <v>0</v>
      </c>
      <c r="G32" s="79">
        <f>'1.2.sz.mell.'!G32+'1.3.sz.mell.'!G32+'1.4.sz.mell.'!G32</f>
        <v>800000</v>
      </c>
    </row>
    <row r="33" spans="1:7" s="73" customFormat="1" ht="12" customHeight="1" thickBot="1">
      <c r="A33" s="74" t="s">
        <v>706</v>
      </c>
      <c r="B33" s="420" t="s">
        <v>433</v>
      </c>
      <c r="C33" s="81" t="s">
        <v>656</v>
      </c>
      <c r="D33" s="83">
        <f>'1.2.sz.mell.'!D33+'1.3.sz.mell.'!D33+'1.4.sz.mell.'!D33</f>
        <v>1200000</v>
      </c>
      <c r="E33" s="83">
        <f>'1.2.sz.mell.'!E33+'1.3.sz.mell.'!E33+'1.4.sz.mell.'!E33</f>
        <v>1200000</v>
      </c>
      <c r="F33" s="83">
        <f>'1.2.sz.mell.'!F33+'1.3.sz.mell.'!F33+'1.4.sz.mell.'!F33</f>
        <v>0</v>
      </c>
      <c r="G33" s="83">
        <f>'1.2.sz.mell.'!G33+'1.3.sz.mell.'!G33+'1.4.sz.mell.'!G33</f>
        <v>1200000</v>
      </c>
    </row>
    <row r="34" spans="1:7" s="73" customFormat="1" ht="12" customHeight="1" thickBot="1">
      <c r="A34" s="71" t="s">
        <v>52</v>
      </c>
      <c r="B34" s="417" t="s">
        <v>434</v>
      </c>
      <c r="C34" s="72" t="s">
        <v>53</v>
      </c>
      <c r="D34" s="54">
        <f>SUM(D35:D45)</f>
        <v>277979000</v>
      </c>
      <c r="E34" s="54">
        <f t="shared" ref="E34:G34" si="4">SUM(E35:E45)</f>
        <v>238470512</v>
      </c>
      <c r="F34" s="54">
        <f t="shared" si="4"/>
        <v>375000</v>
      </c>
      <c r="G34" s="54">
        <f t="shared" si="4"/>
        <v>238845512</v>
      </c>
    </row>
    <row r="35" spans="1:7" s="73" customFormat="1" ht="12" customHeight="1">
      <c r="A35" s="74" t="s">
        <v>54</v>
      </c>
      <c r="B35" s="418" t="s">
        <v>435</v>
      </c>
      <c r="C35" s="75" t="s">
        <v>55</v>
      </c>
      <c r="D35" s="76">
        <f>'1.2.sz.mell.'!D35+'1.3.sz.mell.'!D35+'1.4.sz.mell.'!D35</f>
        <v>0</v>
      </c>
      <c r="E35" s="76">
        <f>'1.2.sz.mell.'!E35+'1.3.sz.mell.'!E35+'1.4.sz.mell.'!E35</f>
        <v>358000</v>
      </c>
      <c r="F35" s="76">
        <f>'1.2.sz.mell.'!F35+'1.3.sz.mell.'!F35+'1.4.sz.mell.'!F35</f>
        <v>0</v>
      </c>
      <c r="G35" s="76">
        <f>'1.2.sz.mell.'!G35+'1.3.sz.mell.'!G35+'1.4.sz.mell.'!G35</f>
        <v>358000</v>
      </c>
    </row>
    <row r="36" spans="1:7" s="73" customFormat="1" ht="12" customHeight="1">
      <c r="A36" s="77" t="s">
        <v>56</v>
      </c>
      <c r="B36" s="419" t="s">
        <v>436</v>
      </c>
      <c r="C36" s="78" t="s">
        <v>57</v>
      </c>
      <c r="D36" s="79">
        <f>'1.2.sz.mell.'!D36+'1.3.sz.mell.'!D36+'1.4.sz.mell.'!D36</f>
        <v>0</v>
      </c>
      <c r="E36" s="79">
        <f>'1.2.sz.mell.'!E36+'1.3.sz.mell.'!E36+'1.4.sz.mell.'!E36</f>
        <v>46732500</v>
      </c>
      <c r="F36" s="79">
        <f>'1.2.sz.mell.'!F36+'1.3.sz.mell.'!F36+'1.4.sz.mell.'!F36</f>
        <v>1712000</v>
      </c>
      <c r="G36" s="79">
        <f>'1.2.sz.mell.'!G36+'1.3.sz.mell.'!G36+'1.4.sz.mell.'!G36</f>
        <v>48444500</v>
      </c>
    </row>
    <row r="37" spans="1:7" s="73" customFormat="1" ht="12" customHeight="1">
      <c r="A37" s="77" t="s">
        <v>58</v>
      </c>
      <c r="B37" s="419" t="s">
        <v>437</v>
      </c>
      <c r="C37" s="78" t="s">
        <v>59</v>
      </c>
      <c r="D37" s="79">
        <f>'1.2.sz.mell.'!D37+'1.3.sz.mell.'!D37+'1.4.sz.mell.'!D37</f>
        <v>0</v>
      </c>
      <c r="E37" s="79">
        <f>'1.2.sz.mell.'!E37+'1.3.sz.mell.'!E37+'1.4.sz.mell.'!E37</f>
        <v>2300000</v>
      </c>
      <c r="F37" s="79">
        <f>'1.2.sz.mell.'!F37+'1.3.sz.mell.'!F37+'1.4.sz.mell.'!F37</f>
        <v>-1000000</v>
      </c>
      <c r="G37" s="79">
        <f>'1.2.sz.mell.'!G37+'1.3.sz.mell.'!G37+'1.4.sz.mell.'!G37</f>
        <v>1300000</v>
      </c>
    </row>
    <row r="38" spans="1:7" s="73" customFormat="1" ht="12" customHeight="1">
      <c r="A38" s="77" t="s">
        <v>60</v>
      </c>
      <c r="B38" s="419" t="s">
        <v>438</v>
      </c>
      <c r="C38" s="78" t="s">
        <v>61</v>
      </c>
      <c r="D38" s="79">
        <f>'1.2.sz.mell.'!D38+'1.3.sz.mell.'!D38+'1.4.sz.mell.'!D38</f>
        <v>62100000</v>
      </c>
      <c r="E38" s="79">
        <f>'1.2.sz.mell.'!E38+'1.3.sz.mell.'!E38+'1.4.sz.mell.'!E38</f>
        <v>54035125</v>
      </c>
      <c r="F38" s="79">
        <f>'1.2.sz.mell.'!F38+'1.3.sz.mell.'!F38+'1.4.sz.mell.'!F38</f>
        <v>0</v>
      </c>
      <c r="G38" s="79">
        <f>'1.2.sz.mell.'!G38+'1.3.sz.mell.'!G38+'1.4.sz.mell.'!G38</f>
        <v>54035125</v>
      </c>
    </row>
    <row r="39" spans="1:7" s="73" customFormat="1" ht="12" customHeight="1">
      <c r="A39" s="77" t="s">
        <v>62</v>
      </c>
      <c r="B39" s="419" t="s">
        <v>439</v>
      </c>
      <c r="C39" s="78" t="s">
        <v>63</v>
      </c>
      <c r="D39" s="79">
        <f>'1.2.sz.mell.'!D39+'1.3.sz.mell.'!D39+'1.4.sz.mell.'!D39</f>
        <v>0</v>
      </c>
      <c r="E39" s="79">
        <f>'1.2.sz.mell.'!E39+'1.3.sz.mell.'!E39+'1.4.sz.mell.'!E39</f>
        <v>11377000</v>
      </c>
      <c r="F39" s="79">
        <f>'1.2.sz.mell.'!F39+'1.3.sz.mell.'!F39+'1.4.sz.mell.'!F39</f>
        <v>8137000</v>
      </c>
      <c r="G39" s="79">
        <f>'1.2.sz.mell.'!G39+'1.3.sz.mell.'!G39+'1.4.sz.mell.'!G39</f>
        <v>19514000</v>
      </c>
    </row>
    <row r="40" spans="1:7" s="73" customFormat="1" ht="12" customHeight="1">
      <c r="A40" s="77" t="s">
        <v>64</v>
      </c>
      <c r="B40" s="419" t="s">
        <v>440</v>
      </c>
      <c r="C40" s="78" t="s">
        <v>65</v>
      </c>
      <c r="D40" s="79">
        <f>'1.2.sz.mell.'!D40+'1.3.sz.mell.'!D40+'1.4.sz.mell.'!D40</f>
        <v>0</v>
      </c>
      <c r="E40" s="79">
        <f>'1.2.sz.mell.'!E40+'1.3.sz.mell.'!E40+'1.4.sz.mell.'!E40</f>
        <v>18970500</v>
      </c>
      <c r="F40" s="79">
        <f>'1.2.sz.mell.'!F40+'1.3.sz.mell.'!F40+'1.4.sz.mell.'!F40</f>
        <v>-4155000</v>
      </c>
      <c r="G40" s="79">
        <f>'1.2.sz.mell.'!G40+'1.3.sz.mell.'!G40+'1.4.sz.mell.'!G40</f>
        <v>14815500</v>
      </c>
    </row>
    <row r="41" spans="1:7" s="73" customFormat="1" ht="12" customHeight="1">
      <c r="A41" s="77" t="s">
        <v>66</v>
      </c>
      <c r="B41" s="419" t="s">
        <v>441</v>
      </c>
      <c r="C41" s="78" t="s">
        <v>67</v>
      </c>
      <c r="D41" s="79">
        <f>'1.2.sz.mell.'!D41+'1.3.sz.mell.'!D41+'1.4.sz.mell.'!D41</f>
        <v>9979000</v>
      </c>
      <c r="E41" s="79">
        <f>'1.2.sz.mell.'!E41+'1.3.sz.mell.'!E41+'1.4.sz.mell.'!E41</f>
        <v>7100000</v>
      </c>
      <c r="F41" s="79">
        <f>'1.2.sz.mell.'!F41+'1.3.sz.mell.'!F41+'1.4.sz.mell.'!F41</f>
        <v>-4319000</v>
      </c>
      <c r="G41" s="79">
        <f>'1.2.sz.mell.'!G41+'1.3.sz.mell.'!G41+'1.4.sz.mell.'!G41</f>
        <v>2781000</v>
      </c>
    </row>
    <row r="42" spans="1:7" s="73" customFormat="1" ht="12" customHeight="1">
      <c r="A42" s="77" t="s">
        <v>68</v>
      </c>
      <c r="B42" s="419" t="s">
        <v>442</v>
      </c>
      <c r="C42" s="78" t="s">
        <v>69</v>
      </c>
      <c r="D42" s="79">
        <f>'1.2.sz.mell.'!D42+'1.3.sz.mell.'!D42+'1.4.sz.mell.'!D42</f>
        <v>0</v>
      </c>
      <c r="E42" s="79">
        <f>'1.2.sz.mell.'!E42+'1.3.sz.mell.'!E42+'1.4.sz.mell.'!E42</f>
        <v>204000</v>
      </c>
      <c r="F42" s="79">
        <f>'1.2.sz.mell.'!F42+'1.3.sz.mell.'!F42+'1.4.sz.mell.'!F42</f>
        <v>0</v>
      </c>
      <c r="G42" s="79">
        <f>'1.2.sz.mell.'!G42+'1.3.sz.mell.'!G42+'1.4.sz.mell.'!G42</f>
        <v>204000</v>
      </c>
    </row>
    <row r="43" spans="1:7" s="73" customFormat="1" ht="12" customHeight="1">
      <c r="A43" s="77" t="s">
        <v>70</v>
      </c>
      <c r="B43" s="419" t="s">
        <v>443</v>
      </c>
      <c r="C43" s="78" t="s">
        <v>71</v>
      </c>
      <c r="D43" s="79">
        <f>'1.2.sz.mell.'!D43+'1.3.sz.mell.'!D43+'1.4.sz.mell.'!D43</f>
        <v>0</v>
      </c>
      <c r="E43" s="79">
        <f>'1.2.sz.mell.'!E43+'1.3.sz.mell.'!E43+'1.4.sz.mell.'!E43</f>
        <v>12906387</v>
      </c>
      <c r="F43" s="79">
        <f>'1.2.sz.mell.'!F43+'1.3.sz.mell.'!F43+'1.4.sz.mell.'!F43</f>
        <v>0</v>
      </c>
      <c r="G43" s="79">
        <f>'1.2.sz.mell.'!G43+'1.3.sz.mell.'!G43+'1.4.sz.mell.'!G43</f>
        <v>12906387</v>
      </c>
    </row>
    <row r="44" spans="1:7" s="73" customFormat="1" ht="12" customHeight="1">
      <c r="A44" s="80" t="s">
        <v>72</v>
      </c>
      <c r="B44" s="419" t="s">
        <v>444</v>
      </c>
      <c r="C44" s="753" t="s">
        <v>1106</v>
      </c>
      <c r="D44" s="79">
        <f>'1.2.sz.mell.'!D44+'1.3.sz.mell.'!D44+'1.4.sz.mell.'!D44</f>
        <v>10000000</v>
      </c>
      <c r="E44" s="79">
        <f>'1.2.sz.mell.'!E44+'1.3.sz.mell.'!E44+'1.4.sz.mell.'!E44</f>
        <v>6000000</v>
      </c>
      <c r="F44" s="79">
        <f>'1.2.sz.mell.'!F44+'1.3.sz.mell.'!F44+'1.4.sz.mell.'!F44</f>
        <v>0</v>
      </c>
      <c r="G44" s="79">
        <f>'1.2.sz.mell.'!G44+'1.3.sz.mell.'!G44+'1.4.sz.mell.'!G44</f>
        <v>6000000</v>
      </c>
    </row>
    <row r="45" spans="1:7" s="73" customFormat="1" ht="12" customHeight="1" thickBot="1">
      <c r="A45" s="80" t="s">
        <v>1107</v>
      </c>
      <c r="B45" s="419" t="s">
        <v>1108</v>
      </c>
      <c r="C45" s="81" t="s">
        <v>73</v>
      </c>
      <c r="D45" s="79">
        <f>'1.2.sz.mell.'!D45+'1.3.sz.mell.'!D45+'1.4.sz.mell.'!D45</f>
        <v>195900000</v>
      </c>
      <c r="E45" s="79">
        <f>'1.2.sz.mell.'!E45+'1.3.sz.mell.'!E45+'1.4.sz.mell.'!E45</f>
        <v>78487000</v>
      </c>
      <c r="F45" s="79">
        <f>'1.2.sz.mell.'!F45+'1.3.sz.mell.'!F45+'1.4.sz.mell.'!F45</f>
        <v>0</v>
      </c>
      <c r="G45" s="79">
        <f>'1.2.sz.mell.'!G45+'1.3.sz.mell.'!G45+'1.4.sz.mell.'!G45</f>
        <v>78487000</v>
      </c>
    </row>
    <row r="46" spans="1:7" s="73" customFormat="1" ht="12" customHeight="1" thickBot="1">
      <c r="A46" s="71" t="s">
        <v>74</v>
      </c>
      <c r="B46" s="417" t="s">
        <v>445</v>
      </c>
      <c r="C46" s="72" t="s">
        <v>75</v>
      </c>
      <c r="D46" s="54">
        <f>SUM(D47:D51)</f>
        <v>16000000</v>
      </c>
      <c r="E46" s="54">
        <f t="shared" ref="E46:G46" si="5">SUM(E47:E51)</f>
        <v>11132000</v>
      </c>
      <c r="F46" s="54">
        <f t="shared" si="5"/>
        <v>0</v>
      </c>
      <c r="G46" s="54">
        <f t="shared" si="5"/>
        <v>11132000</v>
      </c>
    </row>
    <row r="47" spans="1:7" s="73" customFormat="1" ht="12" customHeight="1">
      <c r="A47" s="74" t="s">
        <v>76</v>
      </c>
      <c r="B47" s="418" t="s">
        <v>446</v>
      </c>
      <c r="C47" s="75" t="s">
        <v>77</v>
      </c>
      <c r="D47" s="87">
        <f>'1.2.sz.mell.'!D47+'1.3.sz.mell.'!D47+'1.4.sz.mell.'!D47</f>
        <v>0</v>
      </c>
      <c r="E47" s="87">
        <f>'1.2.sz.mell.'!E47+'1.3.sz.mell.'!E47+'1.4.sz.mell.'!E47</f>
        <v>0</v>
      </c>
      <c r="F47" s="87">
        <f>'1.2.sz.mell.'!F47+'1.3.sz.mell.'!F47+'1.4.sz.mell.'!F47</f>
        <v>0</v>
      </c>
      <c r="G47" s="87">
        <f>'1.2.sz.mell.'!G47+'1.3.sz.mell.'!G47+'1.4.sz.mell.'!G47</f>
        <v>0</v>
      </c>
    </row>
    <row r="48" spans="1:7" s="73" customFormat="1" ht="12" customHeight="1">
      <c r="A48" s="77" t="s">
        <v>78</v>
      </c>
      <c r="B48" s="419" t="s">
        <v>447</v>
      </c>
      <c r="C48" s="78" t="s">
        <v>79</v>
      </c>
      <c r="D48" s="85">
        <f>'1.2.sz.mell.'!D48+'1.3.sz.mell.'!D48+'1.4.sz.mell.'!D48</f>
        <v>16000000</v>
      </c>
      <c r="E48" s="85">
        <f>'1.2.sz.mell.'!E48+'1.3.sz.mell.'!E48+'1.4.sz.mell.'!E48</f>
        <v>8600000</v>
      </c>
      <c r="F48" s="85">
        <f>'1.2.sz.mell.'!F48+'1.3.sz.mell.'!F48+'1.4.sz.mell.'!F48</f>
        <v>0</v>
      </c>
      <c r="G48" s="85">
        <f>'1.2.sz.mell.'!G48+'1.3.sz.mell.'!G48+'1.4.sz.mell.'!G48</f>
        <v>8600000</v>
      </c>
    </row>
    <row r="49" spans="1:7" s="73" customFormat="1" ht="12" customHeight="1">
      <c r="A49" s="77" t="s">
        <v>80</v>
      </c>
      <c r="B49" s="419" t="s">
        <v>448</v>
      </c>
      <c r="C49" s="78" t="s">
        <v>81</v>
      </c>
      <c r="D49" s="85">
        <f>'1.2.sz.mell.'!D49+'1.3.sz.mell.'!D49+'1.4.sz.mell.'!D49</f>
        <v>0</v>
      </c>
      <c r="E49" s="85">
        <f>'1.2.sz.mell.'!E49+'1.3.sz.mell.'!E49+'1.4.sz.mell.'!E49</f>
        <v>0</v>
      </c>
      <c r="F49" s="85">
        <f>'1.2.sz.mell.'!F49+'1.3.sz.mell.'!F49+'1.4.sz.mell.'!F49</f>
        <v>0</v>
      </c>
      <c r="G49" s="85">
        <f>'1.2.sz.mell.'!G49+'1.3.sz.mell.'!G49+'1.4.sz.mell.'!G49</f>
        <v>0</v>
      </c>
    </row>
    <row r="50" spans="1:7" s="73" customFormat="1" ht="12" customHeight="1">
      <c r="A50" s="77" t="s">
        <v>82</v>
      </c>
      <c r="B50" s="419" t="s">
        <v>449</v>
      </c>
      <c r="C50" s="78" t="s">
        <v>83</v>
      </c>
      <c r="D50" s="85">
        <f>'1.2.sz.mell.'!D50+'1.3.sz.mell.'!D50+'1.4.sz.mell.'!D50</f>
        <v>0</v>
      </c>
      <c r="E50" s="85">
        <f>'1.2.sz.mell.'!E50+'1.3.sz.mell.'!E50+'1.4.sz.mell.'!E50</f>
        <v>2532000</v>
      </c>
      <c r="F50" s="85">
        <f>'1.2.sz.mell.'!F50+'1.3.sz.mell.'!F50+'1.4.sz.mell.'!F50</f>
        <v>0</v>
      </c>
      <c r="G50" s="85">
        <f>'1.2.sz.mell.'!G50+'1.3.sz.mell.'!G50+'1.4.sz.mell.'!G50</f>
        <v>2532000</v>
      </c>
    </row>
    <row r="51" spans="1:7" s="73" customFormat="1" ht="12" customHeight="1" thickBot="1">
      <c r="A51" s="80" t="s">
        <v>84</v>
      </c>
      <c r="B51" s="419" t="s">
        <v>450</v>
      </c>
      <c r="C51" s="81" t="s">
        <v>85</v>
      </c>
      <c r="D51" s="86">
        <f>'1.2.sz.mell.'!D51+'1.3.sz.mell.'!D51+'1.4.sz.mell.'!D51</f>
        <v>0</v>
      </c>
      <c r="E51" s="86">
        <f>'1.2.sz.mell.'!E51+'1.3.sz.mell.'!E51+'1.4.sz.mell.'!E51</f>
        <v>0</v>
      </c>
      <c r="F51" s="86">
        <f>'1.2.sz.mell.'!F51+'1.3.sz.mell.'!F51+'1.4.sz.mell.'!F51</f>
        <v>0</v>
      </c>
      <c r="G51" s="86">
        <f>'1.2.sz.mell.'!G51+'1.3.sz.mell.'!G51+'1.4.sz.mell.'!G51</f>
        <v>0</v>
      </c>
    </row>
    <row r="52" spans="1:7" s="73" customFormat="1" ht="12" customHeight="1" thickBot="1">
      <c r="A52" s="71" t="s">
        <v>86</v>
      </c>
      <c r="B52" s="417" t="s">
        <v>451</v>
      </c>
      <c r="C52" s="72" t="s">
        <v>87</v>
      </c>
      <c r="D52" s="54">
        <f>SUM(D53:D58)</f>
        <v>6400000</v>
      </c>
      <c r="E52" s="54">
        <f t="shared" ref="E52:G52" si="6">SUM(E53:E58)</f>
        <v>12232311</v>
      </c>
      <c r="F52" s="54">
        <f t="shared" si="6"/>
        <v>0</v>
      </c>
      <c r="G52" s="54">
        <f t="shared" si="6"/>
        <v>12232311</v>
      </c>
    </row>
    <row r="53" spans="1:7" s="73" customFormat="1" ht="12" customHeight="1">
      <c r="A53" s="74" t="s">
        <v>666</v>
      </c>
      <c r="B53" s="418" t="s">
        <v>452</v>
      </c>
      <c r="C53" s="75" t="s">
        <v>663</v>
      </c>
      <c r="D53" s="76">
        <f>'1.2.sz.mell.'!D53+'1.3.sz.mell.'!D53+'1.4.sz.mell.'!D53</f>
        <v>0</v>
      </c>
      <c r="E53" s="76">
        <f>'1.2.sz.mell.'!E53+'1.3.sz.mell.'!E53+'1.4.sz.mell.'!E53</f>
        <v>0</v>
      </c>
      <c r="F53" s="76">
        <f>'1.2.sz.mell.'!F53+'1.3.sz.mell.'!F53+'1.4.sz.mell.'!F53</f>
        <v>0</v>
      </c>
      <c r="G53" s="76">
        <f>'1.2.sz.mell.'!G53+'1.3.sz.mell.'!G53+'1.4.sz.mell.'!G53</f>
        <v>0</v>
      </c>
    </row>
    <row r="54" spans="1:7" s="73" customFormat="1" ht="12" customHeight="1">
      <c r="A54" s="74" t="s">
        <v>667</v>
      </c>
      <c r="B54" s="419" t="s">
        <v>453</v>
      </c>
      <c r="C54" s="78" t="s">
        <v>664</v>
      </c>
      <c r="D54" s="76"/>
      <c r="E54" s="76"/>
      <c r="F54" s="76"/>
      <c r="G54" s="76"/>
    </row>
    <row r="55" spans="1:7" s="73" customFormat="1" ht="13.5" customHeight="1">
      <c r="A55" s="74" t="s">
        <v>668</v>
      </c>
      <c r="B55" s="419" t="s">
        <v>454</v>
      </c>
      <c r="C55" s="78" t="s">
        <v>694</v>
      </c>
      <c r="D55" s="76"/>
      <c r="E55" s="76"/>
      <c r="F55" s="76"/>
      <c r="G55" s="76"/>
    </row>
    <row r="56" spans="1:7" s="73" customFormat="1" ht="12" customHeight="1">
      <c r="A56" s="80" t="s">
        <v>669</v>
      </c>
      <c r="B56" s="420" t="s">
        <v>665</v>
      </c>
      <c r="C56" s="81" t="s">
        <v>671</v>
      </c>
      <c r="D56" s="83">
        <f>'1.2.sz.mell.'!D56+'1.3.sz.mell.'!D56+'1.4.sz.mell.'!D56</f>
        <v>0</v>
      </c>
      <c r="E56" s="83">
        <f>'1.2.sz.mell.'!E56+'1.3.sz.mell.'!E56+'1.4.sz.mell.'!E56</f>
        <v>0</v>
      </c>
      <c r="F56" s="83">
        <f>'1.2.sz.mell.'!F56+'1.3.sz.mell.'!F56+'1.4.sz.mell.'!F56</f>
        <v>0</v>
      </c>
      <c r="G56" s="83">
        <f>'1.2.sz.mell.'!G56+'1.3.sz.mell.'!G56+'1.4.sz.mell.'!G56</f>
        <v>0</v>
      </c>
    </row>
    <row r="57" spans="1:7" s="73" customFormat="1" ht="12" customHeight="1">
      <c r="A57" s="80" t="s">
        <v>670</v>
      </c>
      <c r="B57" s="420" t="s">
        <v>662</v>
      </c>
      <c r="C57" s="81" t="s">
        <v>672</v>
      </c>
      <c r="D57" s="83">
        <f>'1.2.sz.mell.'!D57+'1.3.sz.mell.'!D57+'1.4.sz.mell.'!D57</f>
        <v>6400000</v>
      </c>
      <c r="E57" s="83">
        <f>'1.2.sz.mell.'!E57+'1.3.sz.mell.'!E57+'1.4.sz.mell.'!E57</f>
        <v>12232311</v>
      </c>
      <c r="F57" s="83">
        <f>'1.2.sz.mell.'!F57+'1.3.sz.mell.'!F57+'1.4.sz.mell.'!F57</f>
        <v>0</v>
      </c>
      <c r="G57" s="83">
        <f>'1.2.sz.mell.'!G57+'1.3.sz.mell.'!G57+'1.4.sz.mell.'!G57</f>
        <v>12232311</v>
      </c>
    </row>
    <row r="58" spans="1:7" s="73" customFormat="1" ht="12" customHeight="1" thickBot="1">
      <c r="A58" s="80" t="s">
        <v>1109</v>
      </c>
      <c r="B58" s="420" t="s">
        <v>662</v>
      </c>
      <c r="C58" s="749" t="s">
        <v>1110</v>
      </c>
      <c r="D58" s="83"/>
      <c r="E58" s="83"/>
      <c r="F58" s="83"/>
      <c r="G58" s="83"/>
    </row>
    <row r="59" spans="1:7" s="73" customFormat="1" ht="12" customHeight="1" thickBot="1">
      <c r="A59" s="71" t="s">
        <v>92</v>
      </c>
      <c r="B59" s="417" t="s">
        <v>455</v>
      </c>
      <c r="C59" s="82" t="s">
        <v>93</v>
      </c>
      <c r="D59" s="54">
        <f>SUM(D60:D65)</f>
        <v>1000000</v>
      </c>
      <c r="E59" s="54">
        <f t="shared" ref="E59:G59" si="7">SUM(E60:E65)</f>
        <v>0</v>
      </c>
      <c r="F59" s="54">
        <f t="shared" si="7"/>
        <v>0</v>
      </c>
      <c r="G59" s="54">
        <f t="shared" si="7"/>
        <v>0</v>
      </c>
    </row>
    <row r="60" spans="1:7" s="73" customFormat="1" ht="12" customHeight="1">
      <c r="A60" s="74" t="s">
        <v>678</v>
      </c>
      <c r="B60" s="418" t="s">
        <v>456</v>
      </c>
      <c r="C60" s="75" t="s">
        <v>673</v>
      </c>
      <c r="D60" s="85">
        <f>'1.2.sz.mell.'!D60+'1.3.sz.mell.'!D60+'1.4.sz.mell.'!D60</f>
        <v>0</v>
      </c>
      <c r="E60" s="85">
        <f>'1.2.sz.mell.'!E60+'1.3.sz.mell.'!E60+'1.4.sz.mell.'!E60</f>
        <v>0</v>
      </c>
      <c r="F60" s="85">
        <f>'1.2.sz.mell.'!F60+'1.3.sz.mell.'!F60+'1.4.sz.mell.'!F60</f>
        <v>0</v>
      </c>
      <c r="G60" s="85">
        <f>'1.2.sz.mell.'!G60+'1.3.sz.mell.'!G60+'1.4.sz.mell.'!G60</f>
        <v>0</v>
      </c>
    </row>
    <row r="61" spans="1:7" s="73" customFormat="1" ht="12" customHeight="1">
      <c r="A61" s="74" t="s">
        <v>679</v>
      </c>
      <c r="B61" s="418" t="s">
        <v>457</v>
      </c>
      <c r="C61" s="78" t="s">
        <v>674</v>
      </c>
      <c r="D61" s="85"/>
      <c r="E61" s="85"/>
      <c r="F61" s="85"/>
      <c r="G61" s="85"/>
    </row>
    <row r="62" spans="1:7" s="73" customFormat="1" ht="11.25" customHeight="1">
      <c r="A62" s="74" t="s">
        <v>680</v>
      </c>
      <c r="B62" s="418" t="s">
        <v>458</v>
      </c>
      <c r="C62" s="78" t="s">
        <v>695</v>
      </c>
      <c r="D62" s="85"/>
      <c r="E62" s="85"/>
      <c r="F62" s="85"/>
      <c r="G62" s="85"/>
    </row>
    <row r="63" spans="1:7" s="73" customFormat="1" ht="12" customHeight="1">
      <c r="A63" s="74" t="s">
        <v>681</v>
      </c>
      <c r="B63" s="424" t="s">
        <v>676</v>
      </c>
      <c r="C63" s="81" t="s">
        <v>675</v>
      </c>
      <c r="D63" s="85">
        <f>'1.2.sz.mell.'!D63+'1.3.sz.mell.'!D63+'1.4.sz.mell.'!D63</f>
        <v>0</v>
      </c>
      <c r="E63" s="85">
        <f>'1.2.sz.mell.'!E63+'1.3.sz.mell.'!E63+'1.4.sz.mell.'!E63</f>
        <v>0</v>
      </c>
      <c r="F63" s="85">
        <f>'1.2.sz.mell.'!F63+'1.3.sz.mell.'!F63+'1.4.sz.mell.'!F63</f>
        <v>0</v>
      </c>
      <c r="G63" s="85">
        <f>'1.2.sz.mell.'!G63+'1.3.sz.mell.'!G63+'1.4.sz.mell.'!G63</f>
        <v>0</v>
      </c>
    </row>
    <row r="64" spans="1:7" s="73" customFormat="1" ht="12" customHeight="1">
      <c r="A64" s="74" t="s">
        <v>682</v>
      </c>
      <c r="B64" s="420" t="s">
        <v>683</v>
      </c>
      <c r="C64" s="81" t="s">
        <v>677</v>
      </c>
      <c r="D64" s="85">
        <f>'1.2.sz.mell.'!D64+'1.3.sz.mell.'!D64+'1.4.sz.mell.'!D64</f>
        <v>1000000</v>
      </c>
      <c r="E64" s="85">
        <f>'1.2.sz.mell.'!E64+'1.3.sz.mell.'!E64+'1.4.sz.mell.'!E64</f>
        <v>0</v>
      </c>
      <c r="F64" s="85">
        <f>'1.2.sz.mell.'!F64+'1.3.sz.mell.'!F64+'1.4.sz.mell.'!F64</f>
        <v>0</v>
      </c>
      <c r="G64" s="85">
        <f>'1.2.sz.mell.'!G64+'1.3.sz.mell.'!G64+'1.4.sz.mell.'!G64</f>
        <v>0</v>
      </c>
    </row>
    <row r="65" spans="1:7" s="73" customFormat="1" ht="12" customHeight="1" thickBot="1">
      <c r="A65" s="74" t="s">
        <v>1111</v>
      </c>
      <c r="B65" s="420" t="s">
        <v>683</v>
      </c>
      <c r="C65" s="749" t="s">
        <v>1112</v>
      </c>
      <c r="D65" s="85"/>
      <c r="E65" s="85"/>
      <c r="F65" s="85"/>
      <c r="G65" s="85"/>
    </row>
    <row r="66" spans="1:7" s="73" customFormat="1" ht="12" customHeight="1" thickBot="1">
      <c r="A66" s="71" t="s">
        <v>94</v>
      </c>
      <c r="B66" s="417"/>
      <c r="C66" s="72" t="s">
        <v>95</v>
      </c>
      <c r="D66" s="61">
        <f>+D5+D12+D19+D26+D34+D46+D52+D59</f>
        <v>4040347679</v>
      </c>
      <c r="E66" s="61">
        <f t="shared" ref="E66:G66" si="8">+E5+E12+E19+E26+E34+E46+E52+E59</f>
        <v>4116107082</v>
      </c>
      <c r="F66" s="61">
        <f t="shared" si="8"/>
        <v>48908576</v>
      </c>
      <c r="G66" s="61">
        <f t="shared" si="8"/>
        <v>4165015658</v>
      </c>
    </row>
    <row r="67" spans="1:7" s="73" customFormat="1" ht="12" customHeight="1" thickBot="1">
      <c r="A67" s="88" t="s">
        <v>96</v>
      </c>
      <c r="B67" s="417" t="s">
        <v>460</v>
      </c>
      <c r="C67" s="82" t="s">
        <v>97</v>
      </c>
      <c r="D67" s="54">
        <f>SUM(D68:D70)</f>
        <v>0</v>
      </c>
      <c r="E67" s="54">
        <f t="shared" ref="E67:G67" si="9">SUM(E68:E70)</f>
        <v>0</v>
      </c>
      <c r="F67" s="54">
        <f t="shared" si="9"/>
        <v>0</v>
      </c>
      <c r="G67" s="54">
        <f t="shared" si="9"/>
        <v>0</v>
      </c>
    </row>
    <row r="68" spans="1:7" s="73" customFormat="1" ht="12" customHeight="1">
      <c r="A68" s="74" t="s">
        <v>98</v>
      </c>
      <c r="B68" s="418" t="s">
        <v>461</v>
      </c>
      <c r="C68" s="75" t="s">
        <v>99</v>
      </c>
      <c r="D68" s="85">
        <f>'1.2.sz.mell.'!D68+'1.3.sz.mell.'!D68+'1.4.sz.mell.'!D68</f>
        <v>0</v>
      </c>
      <c r="E68" s="85">
        <f>'1.2.sz.mell.'!E68+'1.3.sz.mell.'!E68+'1.4.sz.mell.'!E68</f>
        <v>0</v>
      </c>
      <c r="F68" s="85">
        <f>'1.2.sz.mell.'!F68+'1.3.sz.mell.'!F68+'1.4.sz.mell.'!F68</f>
        <v>0</v>
      </c>
      <c r="G68" s="85">
        <f>'1.2.sz.mell.'!G68+'1.3.sz.mell.'!G68+'1.4.sz.mell.'!G68</f>
        <v>0</v>
      </c>
    </row>
    <row r="69" spans="1:7" s="73" customFormat="1" ht="12" customHeight="1">
      <c r="A69" s="77" t="s">
        <v>100</v>
      </c>
      <c r="B69" s="418" t="s">
        <v>462</v>
      </c>
      <c r="C69" s="78" t="s">
        <v>101</v>
      </c>
      <c r="D69" s="85">
        <f>'1.2.sz.mell.'!D69+'1.3.sz.mell.'!D69+'1.4.sz.mell.'!D69</f>
        <v>0</v>
      </c>
      <c r="E69" s="85">
        <f>'1.2.sz.mell.'!E69+'1.3.sz.mell.'!E69+'1.4.sz.mell.'!E69</f>
        <v>0</v>
      </c>
      <c r="F69" s="85">
        <f>'1.2.sz.mell.'!F69+'1.3.sz.mell.'!F69+'1.4.sz.mell.'!F69</f>
        <v>0</v>
      </c>
      <c r="G69" s="85">
        <f>'1.2.sz.mell.'!G69+'1.3.sz.mell.'!G69+'1.4.sz.mell.'!G69</f>
        <v>0</v>
      </c>
    </row>
    <row r="70" spans="1:7" s="73" customFormat="1" ht="12" customHeight="1" thickBot="1">
      <c r="A70" s="80" t="s">
        <v>102</v>
      </c>
      <c r="B70" s="418" t="s">
        <v>463</v>
      </c>
      <c r="C70" s="89" t="s">
        <v>103</v>
      </c>
      <c r="D70" s="85">
        <f>'1.2.sz.mell.'!D70+'1.3.sz.mell.'!D70+'1.4.sz.mell.'!D70</f>
        <v>0</v>
      </c>
      <c r="E70" s="85">
        <f>'1.2.sz.mell.'!E70+'1.3.sz.mell.'!E70+'1.4.sz.mell.'!E70</f>
        <v>0</v>
      </c>
      <c r="F70" s="85">
        <f>'1.2.sz.mell.'!F70+'1.3.sz.mell.'!F70+'1.4.sz.mell.'!F70</f>
        <v>0</v>
      </c>
      <c r="G70" s="85">
        <f>'1.2.sz.mell.'!G70+'1.3.sz.mell.'!G70+'1.4.sz.mell.'!G70</f>
        <v>0</v>
      </c>
    </row>
    <row r="71" spans="1:7" s="73" customFormat="1" ht="12" customHeight="1" thickBot="1">
      <c r="A71" s="88" t="s">
        <v>104</v>
      </c>
      <c r="B71" s="417" t="s">
        <v>464</v>
      </c>
      <c r="C71" s="82" t="s">
        <v>105</v>
      </c>
      <c r="D71" s="54">
        <f>SUM(D72:D75)</f>
        <v>0</v>
      </c>
      <c r="E71" s="54">
        <f t="shared" ref="E71:G71" si="10">SUM(E72:E75)</f>
        <v>0</v>
      </c>
      <c r="F71" s="54">
        <f t="shared" si="10"/>
        <v>0</v>
      </c>
      <c r="G71" s="54">
        <f t="shared" si="10"/>
        <v>0</v>
      </c>
    </row>
    <row r="72" spans="1:7" s="73" customFormat="1" ht="12" customHeight="1">
      <c r="A72" s="74" t="s">
        <v>106</v>
      </c>
      <c r="B72" s="418" t="s">
        <v>465</v>
      </c>
      <c r="C72" s="75" t="s">
        <v>107</v>
      </c>
      <c r="D72" s="85">
        <f>'1.2.sz.mell.'!D72+'1.3.sz.mell.'!D72+'1.4.sz.mell.'!D72</f>
        <v>0</v>
      </c>
      <c r="E72" s="85">
        <f>'1.2.sz.mell.'!E72+'1.3.sz.mell.'!E72+'1.4.sz.mell.'!E72</f>
        <v>0</v>
      </c>
      <c r="F72" s="85">
        <f>'1.2.sz.mell.'!F72+'1.3.sz.mell.'!F72+'1.4.sz.mell.'!F72</f>
        <v>0</v>
      </c>
      <c r="G72" s="85">
        <f>'1.2.sz.mell.'!G72+'1.3.sz.mell.'!G72+'1.4.sz.mell.'!G72</f>
        <v>0</v>
      </c>
    </row>
    <row r="73" spans="1:7" s="73" customFormat="1" ht="12" customHeight="1">
      <c r="A73" s="77" t="s">
        <v>108</v>
      </c>
      <c r="B73" s="418" t="s">
        <v>466</v>
      </c>
      <c r="C73" s="78" t="s">
        <v>109</v>
      </c>
      <c r="D73" s="85">
        <f>'1.2.sz.mell.'!D73+'1.3.sz.mell.'!D73+'1.4.sz.mell.'!D73</f>
        <v>0</v>
      </c>
      <c r="E73" s="85">
        <f>'1.2.sz.mell.'!E73+'1.3.sz.mell.'!E73+'1.4.sz.mell.'!E73</f>
        <v>0</v>
      </c>
      <c r="F73" s="85">
        <f>'1.2.sz.mell.'!F73+'1.3.sz.mell.'!F73+'1.4.sz.mell.'!F73</f>
        <v>0</v>
      </c>
      <c r="G73" s="85">
        <f>'1.2.sz.mell.'!G73+'1.3.sz.mell.'!G73+'1.4.sz.mell.'!G73</f>
        <v>0</v>
      </c>
    </row>
    <row r="74" spans="1:7" s="73" customFormat="1" ht="12" customHeight="1">
      <c r="A74" s="77" t="s">
        <v>110</v>
      </c>
      <c r="B74" s="418" t="s">
        <v>467</v>
      </c>
      <c r="C74" s="78" t="s">
        <v>111</v>
      </c>
      <c r="D74" s="85">
        <f>'1.2.sz.mell.'!D74+'1.3.sz.mell.'!D74+'1.4.sz.mell.'!D74</f>
        <v>0</v>
      </c>
      <c r="E74" s="85">
        <f>'1.2.sz.mell.'!E74+'1.3.sz.mell.'!E74+'1.4.sz.mell.'!E74</f>
        <v>0</v>
      </c>
      <c r="F74" s="85">
        <f>'1.2.sz.mell.'!F74+'1.3.sz.mell.'!F74+'1.4.sz.mell.'!F74</f>
        <v>0</v>
      </c>
      <c r="G74" s="85">
        <f>'1.2.sz.mell.'!G74+'1.3.sz.mell.'!G74+'1.4.sz.mell.'!G74</f>
        <v>0</v>
      </c>
    </row>
    <row r="75" spans="1:7" s="73" customFormat="1" ht="12" customHeight="1" thickBot="1">
      <c r="A75" s="80" t="s">
        <v>112</v>
      </c>
      <c r="B75" s="418" t="s">
        <v>468</v>
      </c>
      <c r="C75" s="81" t="s">
        <v>113</v>
      </c>
      <c r="D75" s="85">
        <f>'1.2.sz.mell.'!D75+'1.3.sz.mell.'!D75+'1.4.sz.mell.'!D75</f>
        <v>0</v>
      </c>
      <c r="E75" s="85">
        <f>'1.2.sz.mell.'!E75+'1.3.sz.mell.'!E75+'1.4.sz.mell.'!E75</f>
        <v>0</v>
      </c>
      <c r="F75" s="85">
        <f>'1.2.sz.mell.'!F75+'1.3.sz.mell.'!F75+'1.4.sz.mell.'!F75</f>
        <v>0</v>
      </c>
      <c r="G75" s="85">
        <f>'1.2.sz.mell.'!G75+'1.3.sz.mell.'!G75+'1.4.sz.mell.'!G75</f>
        <v>0</v>
      </c>
    </row>
    <row r="76" spans="1:7" s="73" customFormat="1" ht="12" customHeight="1" thickBot="1">
      <c r="A76" s="88" t="s">
        <v>114</v>
      </c>
      <c r="B76" s="417" t="s">
        <v>469</v>
      </c>
      <c r="C76" s="82" t="s">
        <v>115</v>
      </c>
      <c r="D76" s="54">
        <f>SUM(D77:D78)</f>
        <v>1577580634</v>
      </c>
      <c r="E76" s="54">
        <f t="shared" ref="E76:G76" si="11">SUM(E77:E78)</f>
        <v>1577580634</v>
      </c>
      <c r="F76" s="54">
        <f t="shared" si="11"/>
        <v>0</v>
      </c>
      <c r="G76" s="54">
        <f t="shared" si="11"/>
        <v>1577580634</v>
      </c>
    </row>
    <row r="77" spans="1:7" s="73" customFormat="1" ht="12" customHeight="1">
      <c r="A77" s="74" t="s">
        <v>116</v>
      </c>
      <c r="B77" s="418" t="s">
        <v>470</v>
      </c>
      <c r="C77" s="75" t="s">
        <v>117</v>
      </c>
      <c r="D77" s="85">
        <f>'1.2.sz.mell.'!D77+'1.3.sz.mell.'!D77+'1.4.sz.mell.'!D77</f>
        <v>1577580634</v>
      </c>
      <c r="E77" s="85">
        <f>'1.2.sz.mell.'!E77+'1.3.sz.mell.'!E77+'1.4.sz.mell.'!E77</f>
        <v>1577580634</v>
      </c>
      <c r="F77" s="85">
        <f>'1.2.sz.mell.'!F77+'1.3.sz.mell.'!F77+'1.4.sz.mell.'!F77</f>
        <v>0</v>
      </c>
      <c r="G77" s="85">
        <f>'1.2.sz.mell.'!G77+'1.3.sz.mell.'!G77+'1.4.sz.mell.'!G77</f>
        <v>1577580634</v>
      </c>
    </row>
    <row r="78" spans="1:7" s="73" customFormat="1" ht="12" customHeight="1" thickBot="1">
      <c r="A78" s="80" t="s">
        <v>118</v>
      </c>
      <c r="B78" s="418" t="s">
        <v>471</v>
      </c>
      <c r="C78" s="81" t="s">
        <v>119</v>
      </c>
      <c r="D78" s="85">
        <f>'1.2.sz.mell.'!D78+'1.3.sz.mell.'!D78+'1.4.sz.mell.'!D78</f>
        <v>0</v>
      </c>
      <c r="E78" s="85">
        <f>'1.2.sz.mell.'!E78+'1.3.sz.mell.'!E78+'1.4.sz.mell.'!E78</f>
        <v>0</v>
      </c>
      <c r="F78" s="85">
        <f>'1.2.sz.mell.'!F78+'1.3.sz.mell.'!F78+'1.4.sz.mell.'!F78</f>
        <v>0</v>
      </c>
      <c r="G78" s="85">
        <f>'1.2.sz.mell.'!G78+'1.3.sz.mell.'!G78+'1.4.sz.mell.'!G78</f>
        <v>0</v>
      </c>
    </row>
    <row r="79" spans="1:7" s="73" customFormat="1" ht="12" customHeight="1" thickBot="1">
      <c r="A79" s="88" t="s">
        <v>120</v>
      </c>
      <c r="B79" s="417"/>
      <c r="C79" s="82" t="s">
        <v>1150</v>
      </c>
      <c r="D79" s="54">
        <f>SUM(D80:D83)</f>
        <v>0</v>
      </c>
      <c r="E79" s="54">
        <f t="shared" ref="E79:G79" si="12">SUM(E80:E83)</f>
        <v>200839278</v>
      </c>
      <c r="F79" s="54">
        <f t="shared" si="12"/>
        <v>0</v>
      </c>
      <c r="G79" s="54">
        <f t="shared" si="12"/>
        <v>200839278</v>
      </c>
    </row>
    <row r="80" spans="1:7" s="73" customFormat="1" ht="12" customHeight="1">
      <c r="A80" s="74" t="s">
        <v>685</v>
      </c>
      <c r="B80" s="418" t="s">
        <v>472</v>
      </c>
      <c r="C80" s="75" t="s">
        <v>122</v>
      </c>
      <c r="D80" s="85">
        <f>'1.2.sz.mell.'!D80+'1.3.sz.mell.'!D80+'1.4.sz.mell.'!D80</f>
        <v>0</v>
      </c>
      <c r="E80" s="85">
        <f>'1.2.sz.mell.'!E80+'1.3.sz.mell.'!E80+'1.4.sz.mell.'!E80</f>
        <v>839278</v>
      </c>
      <c r="F80" s="85">
        <f>'1.2.sz.mell.'!F80+'1.3.sz.mell.'!F80+'1.4.sz.mell.'!F80</f>
        <v>0</v>
      </c>
      <c r="G80" s="85">
        <f>'1.2.sz.mell.'!G80+'1.3.sz.mell.'!G80+'1.4.sz.mell.'!G80</f>
        <v>839278</v>
      </c>
    </row>
    <row r="81" spans="1:7" s="73" customFormat="1" ht="12" customHeight="1">
      <c r="A81" s="77" t="s">
        <v>686</v>
      </c>
      <c r="B81" s="419" t="s">
        <v>473</v>
      </c>
      <c r="C81" s="78" t="s">
        <v>123</v>
      </c>
      <c r="D81" s="85">
        <f>'1.2.sz.mell.'!D81+'1.3.sz.mell.'!D81+'1.4.sz.mell.'!D81</f>
        <v>0</v>
      </c>
      <c r="E81" s="85">
        <f>'1.2.sz.mell.'!E81+'1.3.sz.mell.'!E81+'1.4.sz.mell.'!E81</f>
        <v>0</v>
      </c>
      <c r="F81" s="85">
        <f>'1.2.sz.mell.'!F81+'1.3.sz.mell.'!F81+'1.4.sz.mell.'!F81</f>
        <v>0</v>
      </c>
      <c r="G81" s="85">
        <f>'1.2.sz.mell.'!G81+'1.3.sz.mell.'!G81+'1.4.sz.mell.'!G81</f>
        <v>0</v>
      </c>
    </row>
    <row r="82" spans="1:7" s="73" customFormat="1" ht="12" customHeight="1">
      <c r="A82" s="80" t="s">
        <v>687</v>
      </c>
      <c r="B82" s="420" t="s">
        <v>1331</v>
      </c>
      <c r="C82" s="81" t="s">
        <v>905</v>
      </c>
      <c r="D82" s="85">
        <f>'1.2.sz.mell.'!D82+'1.3.sz.mell.'!D82+'1.4.sz.mell.'!D82</f>
        <v>0</v>
      </c>
      <c r="E82" s="85">
        <f>'1.2.sz.mell.'!E82+'1.3.sz.mell.'!E82+'1.4.sz.mell.'!E82</f>
        <v>200000000</v>
      </c>
      <c r="F82" s="85">
        <f>'1.2.sz.mell.'!F82+'1.3.sz.mell.'!F82+'1.4.sz.mell.'!F82</f>
        <v>0</v>
      </c>
      <c r="G82" s="85">
        <f>'1.2.sz.mell.'!G82+'1.3.sz.mell.'!G82+'1.4.sz.mell.'!G82</f>
        <v>200000000</v>
      </c>
    </row>
    <row r="83" spans="1:7" s="73" customFormat="1" ht="12" customHeight="1" thickBot="1">
      <c r="A83" s="80" t="s">
        <v>1148</v>
      </c>
      <c r="B83" s="420" t="s">
        <v>1149</v>
      </c>
      <c r="C83" s="81" t="s">
        <v>1147</v>
      </c>
      <c r="D83" s="85"/>
      <c r="E83" s="85"/>
      <c r="F83" s="85"/>
      <c r="G83" s="85"/>
    </row>
    <row r="84" spans="1:7" s="73" customFormat="1" ht="12" customHeight="1" thickBot="1">
      <c r="A84" s="88" t="s">
        <v>124</v>
      </c>
      <c r="B84" s="417" t="s">
        <v>474</v>
      </c>
      <c r="C84" s="82" t="s">
        <v>125</v>
      </c>
      <c r="D84" s="54">
        <f>SUM(D85:D88)</f>
        <v>0</v>
      </c>
      <c r="E84" s="54">
        <f t="shared" ref="E84:G84" si="13">SUM(E85:E88)</f>
        <v>0</v>
      </c>
      <c r="F84" s="54">
        <f t="shared" si="13"/>
        <v>0</v>
      </c>
      <c r="G84" s="54">
        <f t="shared" si="13"/>
        <v>0</v>
      </c>
    </row>
    <row r="85" spans="1:7" s="73" customFormat="1" ht="12" customHeight="1">
      <c r="A85" s="90" t="s">
        <v>689</v>
      </c>
      <c r="B85" s="418" t="s">
        <v>475</v>
      </c>
      <c r="C85" s="75" t="s">
        <v>906</v>
      </c>
      <c r="D85" s="85">
        <f>'1.2.sz.mell.'!D85+'1.3.sz.mell.'!D85+'1.4.sz.mell.'!D85</f>
        <v>0</v>
      </c>
      <c r="E85" s="85">
        <f>'1.2.sz.mell.'!E85+'1.3.sz.mell.'!E85+'1.4.sz.mell.'!E85</f>
        <v>0</v>
      </c>
      <c r="F85" s="85">
        <f>'1.2.sz.mell.'!F85+'1.3.sz.mell.'!F85+'1.4.sz.mell.'!F85</f>
        <v>0</v>
      </c>
      <c r="G85" s="85">
        <f>'1.2.sz.mell.'!G85+'1.3.sz.mell.'!G85+'1.4.sz.mell.'!G85</f>
        <v>0</v>
      </c>
    </row>
    <row r="86" spans="1:7" s="73" customFormat="1" ht="12" customHeight="1">
      <c r="A86" s="91" t="s">
        <v>690</v>
      </c>
      <c r="B86" s="418" t="s">
        <v>476</v>
      </c>
      <c r="C86" s="78" t="s">
        <v>907</v>
      </c>
      <c r="D86" s="85">
        <f>'1.2.sz.mell.'!D86+'1.3.sz.mell.'!D86+'1.4.sz.mell.'!D86</f>
        <v>0</v>
      </c>
      <c r="E86" s="85">
        <f>'1.2.sz.mell.'!E86+'1.3.sz.mell.'!E86+'1.4.sz.mell.'!E86</f>
        <v>0</v>
      </c>
      <c r="F86" s="85">
        <f>'1.2.sz.mell.'!F86+'1.3.sz.mell.'!F86+'1.4.sz.mell.'!F86</f>
        <v>0</v>
      </c>
      <c r="G86" s="85">
        <f>'1.2.sz.mell.'!G86+'1.3.sz.mell.'!G86+'1.4.sz.mell.'!G86</f>
        <v>0</v>
      </c>
    </row>
    <row r="87" spans="1:7" s="73" customFormat="1" ht="12" customHeight="1">
      <c r="A87" s="91" t="s">
        <v>691</v>
      </c>
      <c r="B87" s="418" t="s">
        <v>477</v>
      </c>
      <c r="C87" s="78" t="s">
        <v>908</v>
      </c>
      <c r="D87" s="85">
        <f>'1.2.sz.mell.'!D87+'1.3.sz.mell.'!D87+'1.4.sz.mell.'!D87</f>
        <v>0</v>
      </c>
      <c r="E87" s="85">
        <f>'1.2.sz.mell.'!E87+'1.3.sz.mell.'!E87+'1.4.sz.mell.'!E87</f>
        <v>0</v>
      </c>
      <c r="F87" s="85">
        <f>'1.2.sz.mell.'!F87+'1.3.sz.mell.'!F87+'1.4.sz.mell.'!F87</f>
        <v>0</v>
      </c>
      <c r="G87" s="85">
        <f>'1.2.sz.mell.'!G87+'1.3.sz.mell.'!G87+'1.4.sz.mell.'!G87</f>
        <v>0</v>
      </c>
    </row>
    <row r="88" spans="1:7" s="73" customFormat="1" ht="12" customHeight="1" thickBot="1">
      <c r="A88" s="92" t="s">
        <v>692</v>
      </c>
      <c r="B88" s="418" t="s">
        <v>478</v>
      </c>
      <c r="C88" s="81" t="s">
        <v>909</v>
      </c>
      <c r="D88" s="85">
        <f>'1.2.sz.mell.'!D88+'1.3.sz.mell.'!D88+'1.4.sz.mell.'!D88</f>
        <v>0</v>
      </c>
      <c r="E88" s="85">
        <f>'1.2.sz.mell.'!E88+'1.3.sz.mell.'!E88+'1.4.sz.mell.'!E88</f>
        <v>0</v>
      </c>
      <c r="F88" s="85">
        <f>'1.2.sz.mell.'!F88+'1.3.sz.mell.'!F88+'1.4.sz.mell.'!F88</f>
        <v>0</v>
      </c>
      <c r="G88" s="85">
        <f>'1.2.sz.mell.'!G88+'1.3.sz.mell.'!G88+'1.4.sz.mell.'!G88</f>
        <v>0</v>
      </c>
    </row>
    <row r="89" spans="1:7" s="73" customFormat="1" ht="13.5" customHeight="1" thickBot="1">
      <c r="A89" s="88" t="s">
        <v>128</v>
      </c>
      <c r="B89" s="417" t="s">
        <v>479</v>
      </c>
      <c r="C89" s="82" t="s">
        <v>129</v>
      </c>
      <c r="D89" s="93"/>
      <c r="E89" s="93"/>
      <c r="F89" s="93"/>
      <c r="G89" s="93"/>
    </row>
    <row r="90" spans="1:7" s="73" customFormat="1" ht="13.5" customHeight="1" thickBot="1">
      <c r="A90" s="721" t="s">
        <v>192</v>
      </c>
      <c r="B90" s="417"/>
      <c r="C90" s="82" t="s">
        <v>931</v>
      </c>
      <c r="D90" s="93"/>
      <c r="E90" s="93"/>
      <c r="F90" s="93"/>
      <c r="G90" s="93"/>
    </row>
    <row r="91" spans="1:7" s="73" customFormat="1" ht="15.75" customHeight="1" thickBot="1">
      <c r="A91" s="721" t="s">
        <v>195</v>
      </c>
      <c r="B91" s="417" t="s">
        <v>459</v>
      </c>
      <c r="C91" s="94" t="s">
        <v>131</v>
      </c>
      <c r="D91" s="61">
        <f>+D67+D71+D76+D79+D84+D89</f>
        <v>1577580634</v>
      </c>
      <c r="E91" s="61">
        <f t="shared" ref="E91:G91" si="14">+E67+E71+E76+E79+E84+E89</f>
        <v>1778419912</v>
      </c>
      <c r="F91" s="61">
        <f t="shared" si="14"/>
        <v>0</v>
      </c>
      <c r="G91" s="61">
        <f t="shared" si="14"/>
        <v>1778419912</v>
      </c>
    </row>
    <row r="92" spans="1:7" s="73" customFormat="1" ht="16.5" customHeight="1" thickBot="1">
      <c r="A92" s="721" t="s">
        <v>198</v>
      </c>
      <c r="B92" s="421"/>
      <c r="C92" s="95" t="s">
        <v>133</v>
      </c>
      <c r="D92" s="61">
        <f>+D66+D91</f>
        <v>5617928313</v>
      </c>
      <c r="E92" s="61">
        <f t="shared" ref="E92:G92" si="15">+E66+E91</f>
        <v>5894526994</v>
      </c>
      <c r="F92" s="61">
        <f t="shared" si="15"/>
        <v>48908576</v>
      </c>
      <c r="G92" s="61">
        <f t="shared" si="15"/>
        <v>5943435570</v>
      </c>
    </row>
    <row r="93" spans="1:7" s="73" customFormat="1">
      <c r="A93" s="119"/>
      <c r="B93" s="96"/>
      <c r="C93" s="120"/>
      <c r="D93" s="121"/>
      <c r="E93" s="121"/>
      <c r="F93" s="121"/>
      <c r="G93" s="121"/>
    </row>
    <row r="94" spans="1:7" ht="16.5" customHeight="1">
      <c r="A94" s="857" t="s">
        <v>134</v>
      </c>
      <c r="B94" s="857"/>
      <c r="C94" s="857"/>
      <c r="D94" s="857"/>
      <c r="E94" s="823"/>
      <c r="F94" s="73"/>
      <c r="G94" s="73"/>
    </row>
    <row r="95" spans="1:7" ht="16.5" customHeight="1" thickBot="1">
      <c r="A95" s="858" t="s">
        <v>135</v>
      </c>
      <c r="B95" s="858"/>
      <c r="C95" s="858"/>
      <c r="D95" s="63"/>
      <c r="E95" s="63"/>
      <c r="F95" s="63"/>
      <c r="G95" s="63"/>
    </row>
    <row r="96" spans="1:7" ht="48.75" thickBot="1">
      <c r="A96" s="64" t="s">
        <v>11</v>
      </c>
      <c r="B96" s="176" t="s">
        <v>385</v>
      </c>
      <c r="C96" s="65" t="s">
        <v>136</v>
      </c>
      <c r="D96" s="66" t="s">
        <v>1167</v>
      </c>
      <c r="E96" s="826" t="s">
        <v>1336</v>
      </c>
      <c r="F96" s="51" t="s">
        <v>1311</v>
      </c>
      <c r="G96" s="51" t="s">
        <v>1299</v>
      </c>
    </row>
    <row r="97" spans="1:7" s="70" customFormat="1" ht="12" customHeight="1" thickBot="1">
      <c r="A97" s="53">
        <v>1</v>
      </c>
      <c r="B97" s="53">
        <v>2</v>
      </c>
      <c r="C97" s="97">
        <v>2</v>
      </c>
      <c r="D97" s="98">
        <v>3</v>
      </c>
      <c r="E97" s="69"/>
      <c r="F97" s="69">
        <v>4</v>
      </c>
      <c r="G97" s="98">
        <v>3</v>
      </c>
    </row>
    <row r="98" spans="1:7" ht="12" customHeight="1" thickBot="1">
      <c r="A98" s="99" t="s">
        <v>13</v>
      </c>
      <c r="B98" s="422"/>
      <c r="C98" s="100" t="s">
        <v>137</v>
      </c>
      <c r="D98" s="101">
        <f>SUM(D99:D103)</f>
        <v>2270343786</v>
      </c>
      <c r="E98" s="101">
        <f t="shared" ref="E98:G98" si="16">SUM(E99:E103)</f>
        <v>2299342494</v>
      </c>
      <c r="F98" s="101">
        <f t="shared" si="16"/>
        <v>42859607</v>
      </c>
      <c r="G98" s="101">
        <f t="shared" si="16"/>
        <v>2342202101</v>
      </c>
    </row>
    <row r="99" spans="1:7" ht="12" customHeight="1">
      <c r="A99" s="102" t="s">
        <v>15</v>
      </c>
      <c r="B99" s="423" t="s">
        <v>386</v>
      </c>
      <c r="C99" s="103" t="s">
        <v>138</v>
      </c>
      <c r="D99" s="104">
        <f>'1.2.sz.mell.'!D99+'1.3.sz.mell.'!D99+'1.4.sz.mell.'!D99</f>
        <v>784341000</v>
      </c>
      <c r="E99" s="104">
        <f>'1.2.sz.mell.'!E99+'1.3.sz.mell.'!E99+'1.4.sz.mell.'!E99</f>
        <v>797418553</v>
      </c>
      <c r="F99" s="104">
        <f>'1.2.sz.mell.'!F99+'1.3.sz.mell.'!F99+'1.4.sz.mell.'!F99</f>
        <v>5048255</v>
      </c>
      <c r="G99" s="104">
        <f>'1.2.sz.mell.'!G99+'1.3.sz.mell.'!G99+'1.4.sz.mell.'!G99</f>
        <v>802466808</v>
      </c>
    </row>
    <row r="100" spans="1:7" ht="12" customHeight="1">
      <c r="A100" s="77" t="s">
        <v>17</v>
      </c>
      <c r="B100" s="419" t="s">
        <v>387</v>
      </c>
      <c r="C100" s="17" t="s">
        <v>139</v>
      </c>
      <c r="D100" s="79">
        <f>'1.2.sz.mell.'!D100+'1.3.sz.mell.'!D100+'1.4.sz.mell.'!D100</f>
        <v>143344000</v>
      </c>
      <c r="E100" s="79">
        <f>'1.2.sz.mell.'!E100+'1.3.sz.mell.'!E100+'1.4.sz.mell.'!E100</f>
        <v>137047294</v>
      </c>
      <c r="F100" s="79">
        <f>'1.2.sz.mell.'!F100+'1.3.sz.mell.'!F100+'1.4.sz.mell.'!F100</f>
        <v>346014</v>
      </c>
      <c r="G100" s="79">
        <f>'1.2.sz.mell.'!G100+'1.3.sz.mell.'!G100+'1.4.sz.mell.'!G100</f>
        <v>137393308</v>
      </c>
    </row>
    <row r="101" spans="1:7" ht="12" customHeight="1">
      <c r="A101" s="77" t="s">
        <v>19</v>
      </c>
      <c r="B101" s="419" t="s">
        <v>388</v>
      </c>
      <c r="C101" s="17" t="s">
        <v>140</v>
      </c>
      <c r="D101" s="83">
        <f>'1.2.sz.mell.'!D101+'1.3.sz.mell.'!D101+'1.4.sz.mell.'!D101</f>
        <v>933620955</v>
      </c>
      <c r="E101" s="83">
        <f>'1.2.sz.mell.'!E101+'1.3.sz.mell.'!E101+'1.4.sz.mell.'!E101</f>
        <v>911544518</v>
      </c>
      <c r="F101" s="83">
        <f>'1.2.sz.mell.'!F101+'1.3.sz.mell.'!F101+'1.4.sz.mell.'!F101</f>
        <v>22657905</v>
      </c>
      <c r="G101" s="83">
        <f>'1.2.sz.mell.'!G101+'1.3.sz.mell.'!G101+'1.4.sz.mell.'!G101</f>
        <v>934202423</v>
      </c>
    </row>
    <row r="102" spans="1:7" ht="12" customHeight="1">
      <c r="A102" s="77" t="s">
        <v>21</v>
      </c>
      <c r="B102" s="419" t="s">
        <v>389</v>
      </c>
      <c r="C102" s="105" t="s">
        <v>141</v>
      </c>
      <c r="D102" s="83">
        <f>'1.2.sz.mell.'!D102+'1.3.sz.mell.'!D102+'1.4.sz.mell.'!D102</f>
        <v>13580000</v>
      </c>
      <c r="E102" s="83">
        <f>'1.2.sz.mell.'!E102+'1.3.sz.mell.'!E102+'1.4.sz.mell.'!E102</f>
        <v>16470000</v>
      </c>
      <c r="F102" s="83">
        <f>'1.2.sz.mell.'!F102+'1.3.sz.mell.'!F102+'1.4.sz.mell.'!F102</f>
        <v>0</v>
      </c>
      <c r="G102" s="83">
        <f>'1.2.sz.mell.'!G102+'1.3.sz.mell.'!G102+'1.4.sz.mell.'!G102</f>
        <v>16470000</v>
      </c>
    </row>
    <row r="103" spans="1:7" ht="12" customHeight="1" thickBot="1">
      <c r="A103" s="77" t="s">
        <v>142</v>
      </c>
      <c r="B103" s="426" t="s">
        <v>390</v>
      </c>
      <c r="C103" s="106" t="s">
        <v>143</v>
      </c>
      <c r="D103" s="83">
        <f>'1.2.sz.mell.'!D103+'1.3.sz.mell.'!D103+'1.4.sz.mell.'!D103</f>
        <v>395457831</v>
      </c>
      <c r="E103" s="83">
        <f>'1.2.sz.mell.'!E103+'1.3.sz.mell.'!E103+'1.4.sz.mell.'!E103</f>
        <v>436862129</v>
      </c>
      <c r="F103" s="83">
        <f>'1.2.sz.mell.'!F103+'1.3.sz.mell.'!F103+'1.4.sz.mell.'!F103</f>
        <v>14807433</v>
      </c>
      <c r="G103" s="83">
        <f>'1.2.sz.mell.'!G103+'1.3.sz.mell.'!G103+'1.4.sz.mell.'!G103</f>
        <v>451669562</v>
      </c>
    </row>
    <row r="104" spans="1:7" ht="12" customHeight="1" thickBot="1">
      <c r="A104" s="71" t="s">
        <v>26</v>
      </c>
      <c r="B104" s="417" t="s">
        <v>1045</v>
      </c>
      <c r="C104" s="22" t="s">
        <v>910</v>
      </c>
      <c r="D104" s="54">
        <f>+D105+D107+D106</f>
        <v>36093200</v>
      </c>
      <c r="E104" s="54">
        <f t="shared" ref="E104:G104" si="17">+E105+E107+E106</f>
        <v>170450968</v>
      </c>
      <c r="F104" s="54">
        <f t="shared" si="17"/>
        <v>13758025</v>
      </c>
      <c r="G104" s="54">
        <f t="shared" si="17"/>
        <v>184208993</v>
      </c>
    </row>
    <row r="105" spans="1:7" ht="12" customHeight="1">
      <c r="A105" s="74" t="s">
        <v>489</v>
      </c>
      <c r="B105" s="418" t="s">
        <v>1045</v>
      </c>
      <c r="C105" s="20" t="s">
        <v>149</v>
      </c>
      <c r="D105" s="76">
        <f>'1.2.sz.mell.'!D105+'1.3.sz.mell.'!D105+'1.4.sz.mell.'!D105</f>
        <v>5000000</v>
      </c>
      <c r="E105" s="76">
        <f>'1.2.sz.mell.'!E105+'1.3.sz.mell.'!E105+'1.4.sz.mell.'!E105</f>
        <v>135429559</v>
      </c>
      <c r="F105" s="76">
        <f>'1.2.sz.mell.'!F105+'1.3.sz.mell.'!F105+'1.4.sz.mell.'!F105</f>
        <v>5112973</v>
      </c>
      <c r="G105" s="76">
        <f>'1.2.sz.mell.'!G105+'1.3.sz.mell.'!G105+'1.4.sz.mell.'!G105</f>
        <v>140542532</v>
      </c>
    </row>
    <row r="106" spans="1:7" ht="12" customHeight="1">
      <c r="A106" s="74" t="s">
        <v>490</v>
      </c>
      <c r="B106" s="424" t="s">
        <v>1045</v>
      </c>
      <c r="C106" s="459" t="s">
        <v>697</v>
      </c>
      <c r="D106" s="409">
        <f>'1.2.sz.mell.'!D106+'1.3.sz.mell.'!D106+'1.4.sz.mell.'!D106</f>
        <v>25093200</v>
      </c>
      <c r="E106" s="409">
        <f>'1.2.sz.mell.'!E106+'1.3.sz.mell.'!E106+'1.4.sz.mell.'!E106</f>
        <v>29021409</v>
      </c>
      <c r="F106" s="409">
        <f>'1.2.sz.mell.'!F106+'1.3.sz.mell.'!F106+'1.4.sz.mell.'!F106</f>
        <v>8645052</v>
      </c>
      <c r="G106" s="409">
        <f>'1.2.sz.mell.'!G106+'1.3.sz.mell.'!G106+'1.4.sz.mell.'!G106</f>
        <v>37666461</v>
      </c>
    </row>
    <row r="107" spans="1:7" ht="12" customHeight="1" thickBot="1">
      <c r="A107" s="74" t="s">
        <v>491</v>
      </c>
      <c r="B107" s="420" t="s">
        <v>1045</v>
      </c>
      <c r="C107" s="109" t="s">
        <v>696</v>
      </c>
      <c r="D107" s="83">
        <f>'1.2.sz.mell.'!D107+'1.3.sz.mell.'!D107+'1.4.sz.mell.'!D107</f>
        <v>6000000</v>
      </c>
      <c r="E107" s="83">
        <f>'1.2.sz.mell.'!E107+'1.3.sz.mell.'!E107+'1.4.sz.mell.'!E107</f>
        <v>6000000</v>
      </c>
      <c r="F107" s="83">
        <f>'1.2.sz.mell.'!F107+'1.3.sz.mell.'!F107+'1.4.sz.mell.'!F107</f>
        <v>0</v>
      </c>
      <c r="G107" s="83">
        <f>'1.2.sz.mell.'!G107+'1.3.sz.mell.'!G107+'1.4.sz.mell.'!G107</f>
        <v>6000000</v>
      </c>
    </row>
    <row r="108" spans="1:7" ht="12" customHeight="1" thickBot="1">
      <c r="A108" s="71" t="s">
        <v>38</v>
      </c>
      <c r="B108" s="417"/>
      <c r="C108" s="108" t="s">
        <v>913</v>
      </c>
      <c r="D108" s="54">
        <f>+D109+D111+D113</f>
        <v>3245486104</v>
      </c>
      <c r="E108" s="54">
        <f t="shared" ref="E108:G108" si="18">+E109+E111+E113</f>
        <v>3157889031</v>
      </c>
      <c r="F108" s="54">
        <f t="shared" si="18"/>
        <v>-7709056</v>
      </c>
      <c r="G108" s="54">
        <f t="shared" si="18"/>
        <v>3150179975</v>
      </c>
    </row>
    <row r="109" spans="1:7" ht="12" customHeight="1">
      <c r="A109" s="74" t="s">
        <v>870</v>
      </c>
      <c r="B109" s="418" t="s">
        <v>391</v>
      </c>
      <c r="C109" s="17" t="s">
        <v>144</v>
      </c>
      <c r="D109" s="76">
        <f>'1.2.sz.mell.'!D109+'1.3.sz.mell.'!D109+'1.4.sz.mell.'!D109</f>
        <v>1767152090</v>
      </c>
      <c r="E109" s="76">
        <f>'1.2.sz.mell.'!E109+'1.3.sz.mell.'!E109+'1.4.sz.mell.'!E109</f>
        <v>1661171092</v>
      </c>
      <c r="F109" s="76">
        <f>'1.2.sz.mell.'!F109+'1.3.sz.mell.'!F109+'1.4.sz.mell.'!F109</f>
        <v>2413674</v>
      </c>
      <c r="G109" s="76">
        <f>'1.2.sz.mell.'!G109+'1.3.sz.mell.'!G109+'1.4.sz.mell.'!G109</f>
        <v>1663584766</v>
      </c>
    </row>
    <row r="110" spans="1:7" ht="12" customHeight="1">
      <c r="A110" s="74" t="s">
        <v>871</v>
      </c>
      <c r="B110" s="427" t="s">
        <v>391</v>
      </c>
      <c r="C110" s="109" t="s">
        <v>145</v>
      </c>
      <c r="D110" s="76">
        <f>'1.2.sz.mell.'!D110+'1.3.sz.mell.'!D110+'1.4.sz.mell.'!D110</f>
        <v>1517938740</v>
      </c>
      <c r="E110" s="76">
        <f>'1.2.sz.mell.'!E110+'1.3.sz.mell.'!E110+'1.4.sz.mell.'!E110</f>
        <v>1517938740</v>
      </c>
      <c r="F110" s="76">
        <f>'1.2.sz.mell.'!F110+'1.3.sz.mell.'!F110+'1.4.sz.mell.'!F110</f>
        <v>0</v>
      </c>
      <c r="G110" s="76">
        <f>'1.2.sz.mell.'!G110+'1.3.sz.mell.'!G110+'1.4.sz.mell.'!G110</f>
        <v>1517938740</v>
      </c>
    </row>
    <row r="111" spans="1:7" ht="12" customHeight="1">
      <c r="A111" s="74" t="s">
        <v>872</v>
      </c>
      <c r="B111" s="427" t="s">
        <v>392</v>
      </c>
      <c r="C111" s="109" t="s">
        <v>146</v>
      </c>
      <c r="D111" s="79">
        <f>'1.2.sz.mell.'!D111+'1.3.sz.mell.'!D111+'1.4.sz.mell.'!D111</f>
        <v>1472934014</v>
      </c>
      <c r="E111" s="79">
        <f>'1.2.sz.mell.'!E111+'1.3.sz.mell.'!E111+'1.4.sz.mell.'!E111</f>
        <v>1483243723</v>
      </c>
      <c r="F111" s="79">
        <f>'1.2.sz.mell.'!F111+'1.3.sz.mell.'!F111+'1.4.sz.mell.'!F111</f>
        <v>-10276000</v>
      </c>
      <c r="G111" s="79">
        <f>'1.2.sz.mell.'!G111+'1.3.sz.mell.'!G111+'1.4.sz.mell.'!G111</f>
        <v>1472967723</v>
      </c>
    </row>
    <row r="112" spans="1:7" ht="12" customHeight="1">
      <c r="A112" s="74" t="s">
        <v>911</v>
      </c>
      <c r="B112" s="427" t="s">
        <v>392</v>
      </c>
      <c r="C112" s="109" t="s">
        <v>147</v>
      </c>
      <c r="D112" s="57">
        <f>'1.2.sz.mell.'!D112+'1.3.sz.mell.'!D112+'1.4.sz.mell.'!D112</f>
        <v>0</v>
      </c>
      <c r="E112" s="57">
        <f>'1.2.sz.mell.'!E112+'1.3.sz.mell.'!E112+'1.4.sz.mell.'!E112</f>
        <v>0</v>
      </c>
      <c r="F112" s="57">
        <f>'1.2.sz.mell.'!F112+'1.3.sz.mell.'!F112+'1.4.sz.mell.'!F112</f>
        <v>0</v>
      </c>
      <c r="G112" s="57">
        <f>'1.2.sz.mell.'!G112+'1.3.sz.mell.'!G112+'1.4.sz.mell.'!G112</f>
        <v>0</v>
      </c>
    </row>
    <row r="113" spans="1:7" ht="12" customHeight="1" thickBot="1">
      <c r="A113" s="74" t="s">
        <v>912</v>
      </c>
      <c r="B113" s="424" t="s">
        <v>393</v>
      </c>
      <c r="C113" s="110" t="s">
        <v>148</v>
      </c>
      <c r="D113" s="57">
        <f>'1.2.sz.mell.'!D113+'1.3.sz.mell.'!D113+'1.4.sz.mell.'!D113</f>
        <v>5400000</v>
      </c>
      <c r="E113" s="57">
        <f>'1.2.sz.mell.'!E113+'1.3.sz.mell.'!E113+'1.4.sz.mell.'!E113</f>
        <v>13474216</v>
      </c>
      <c r="F113" s="57">
        <f>'1.2.sz.mell.'!F113+'1.3.sz.mell.'!F113+'1.4.sz.mell.'!F113</f>
        <v>153270</v>
      </c>
      <c r="G113" s="57">
        <f>'1.2.sz.mell.'!G113+'1.3.sz.mell.'!G113+'1.4.sz.mell.'!G113</f>
        <v>13627486</v>
      </c>
    </row>
    <row r="114" spans="1:7" ht="12" customHeight="1" thickBot="1">
      <c r="A114" s="71" t="s">
        <v>150</v>
      </c>
      <c r="B114" s="417"/>
      <c r="C114" s="22" t="s">
        <v>151</v>
      </c>
      <c r="D114" s="54">
        <f>+D98+D108+D104</f>
        <v>5551923090</v>
      </c>
      <c r="E114" s="54">
        <f t="shared" ref="E114:G114" si="19">+E98+E108+E104</f>
        <v>5627682493</v>
      </c>
      <c r="F114" s="54">
        <f t="shared" si="19"/>
        <v>48908576</v>
      </c>
      <c r="G114" s="54">
        <f t="shared" si="19"/>
        <v>5676591069</v>
      </c>
    </row>
    <row r="115" spans="1:7" ht="12" customHeight="1" thickBot="1">
      <c r="A115" s="71" t="s">
        <v>52</v>
      </c>
      <c r="B115" s="417"/>
      <c r="C115" s="22" t="s">
        <v>152</v>
      </c>
      <c r="D115" s="54">
        <f>+D116+D117+D118</f>
        <v>30979000</v>
      </c>
      <c r="E115" s="54">
        <f t="shared" ref="E115:G115" si="20">+E116+E117+E118</f>
        <v>30979000</v>
      </c>
      <c r="F115" s="54">
        <f t="shared" si="20"/>
        <v>0</v>
      </c>
      <c r="G115" s="54">
        <f t="shared" si="20"/>
        <v>30979000</v>
      </c>
    </row>
    <row r="116" spans="1:7" ht="12" customHeight="1">
      <c r="A116" s="74" t="s">
        <v>54</v>
      </c>
      <c r="B116" s="418" t="s">
        <v>395</v>
      </c>
      <c r="C116" s="20" t="s">
        <v>153</v>
      </c>
      <c r="D116" s="57">
        <f>'1.2.sz.mell.'!D116+'1.3.sz.mell.'!D116+'1.4.sz.mell.'!D116</f>
        <v>30979000</v>
      </c>
      <c r="E116" s="57">
        <f>'1.2.sz.mell.'!E116+'1.3.sz.mell.'!E116+'1.4.sz.mell.'!E116</f>
        <v>30979000</v>
      </c>
      <c r="F116" s="57">
        <f>'1.2.sz.mell.'!F116+'1.3.sz.mell.'!F116+'1.4.sz.mell.'!F116</f>
        <v>0</v>
      </c>
      <c r="G116" s="57">
        <f>'1.2.sz.mell.'!G116+'1.3.sz.mell.'!G116+'1.4.sz.mell.'!G116</f>
        <v>30979000</v>
      </c>
    </row>
    <row r="117" spans="1:7" ht="12" customHeight="1">
      <c r="A117" s="74" t="s">
        <v>56</v>
      </c>
      <c r="B117" s="418" t="s">
        <v>396</v>
      </c>
      <c r="C117" s="20" t="s">
        <v>154</v>
      </c>
      <c r="D117" s="57">
        <f>'1.2.sz.mell.'!D117+'1.3.sz.mell.'!D117+'1.4.sz.mell.'!D117</f>
        <v>0</v>
      </c>
      <c r="E117" s="57">
        <f>'1.2.sz.mell.'!E117+'1.3.sz.mell.'!E117+'1.4.sz.mell.'!E117</f>
        <v>0</v>
      </c>
      <c r="F117" s="57">
        <f>'1.2.sz.mell.'!F117+'1.3.sz.mell.'!F117+'1.4.sz.mell.'!F117</f>
        <v>0</v>
      </c>
      <c r="G117" s="57">
        <f>'1.2.sz.mell.'!G117+'1.3.sz.mell.'!G117+'1.4.sz.mell.'!G117</f>
        <v>0</v>
      </c>
    </row>
    <row r="118" spans="1:7" ht="12" customHeight="1" thickBot="1">
      <c r="A118" s="107" t="s">
        <v>58</v>
      </c>
      <c r="B118" s="424" t="s">
        <v>397</v>
      </c>
      <c r="C118" s="60" t="s">
        <v>155</v>
      </c>
      <c r="D118" s="57">
        <f>'1.2.sz.mell.'!D118+'1.3.sz.mell.'!D118+'1.4.sz.mell.'!D118</f>
        <v>0</v>
      </c>
      <c r="E118" s="57">
        <f>'1.2.sz.mell.'!E118+'1.3.sz.mell.'!E118+'1.4.sz.mell.'!E118</f>
        <v>0</v>
      </c>
      <c r="F118" s="57">
        <f>'1.2.sz.mell.'!F118+'1.3.sz.mell.'!F118+'1.4.sz.mell.'!F118</f>
        <v>0</v>
      </c>
      <c r="G118" s="57">
        <f>'1.2.sz.mell.'!G118+'1.3.sz.mell.'!G118+'1.4.sz.mell.'!G118</f>
        <v>0</v>
      </c>
    </row>
    <row r="119" spans="1:7" ht="12" customHeight="1" thickBot="1">
      <c r="A119" s="71" t="s">
        <v>74</v>
      </c>
      <c r="B119" s="417" t="s">
        <v>398</v>
      </c>
      <c r="C119" s="22" t="s">
        <v>156</v>
      </c>
      <c r="D119" s="54">
        <f>SUM(D120:D123)</f>
        <v>0</v>
      </c>
      <c r="E119" s="54">
        <f t="shared" ref="E119:G119" si="21">SUM(E120:E123)</f>
        <v>0</v>
      </c>
      <c r="F119" s="54">
        <f t="shared" si="21"/>
        <v>0</v>
      </c>
      <c r="G119" s="54">
        <f t="shared" si="21"/>
        <v>0</v>
      </c>
    </row>
    <row r="120" spans="1:7" ht="12" customHeight="1">
      <c r="A120" s="74" t="s">
        <v>500</v>
      </c>
      <c r="B120" s="418" t="s">
        <v>399</v>
      </c>
      <c r="C120" s="20" t="s">
        <v>914</v>
      </c>
      <c r="D120" s="57">
        <f>'1.2.sz.mell.'!D120+'1.3.sz.mell.'!D120+'1.4.sz.mell.'!D120</f>
        <v>0</v>
      </c>
      <c r="E120" s="57">
        <f>'1.2.sz.mell.'!E120+'1.3.sz.mell.'!E120+'1.4.sz.mell.'!E120</f>
        <v>0</v>
      </c>
      <c r="F120" s="57">
        <f>'1.2.sz.mell.'!F120+'1.3.sz.mell.'!F120+'1.4.sz.mell.'!F120</f>
        <v>0</v>
      </c>
      <c r="G120" s="57">
        <f>'1.2.sz.mell.'!G120+'1.3.sz.mell.'!G120+'1.4.sz.mell.'!G120</f>
        <v>0</v>
      </c>
    </row>
    <row r="121" spans="1:7" ht="12" customHeight="1">
      <c r="A121" s="74" t="s">
        <v>501</v>
      </c>
      <c r="B121" s="418" t="s">
        <v>400</v>
      </c>
      <c r="C121" s="20" t="s">
        <v>915</v>
      </c>
      <c r="D121" s="57">
        <f>'1.2.sz.mell.'!D121+'1.3.sz.mell.'!D121+'1.4.sz.mell.'!D121</f>
        <v>0</v>
      </c>
      <c r="E121" s="57">
        <f>'1.2.sz.mell.'!E121+'1.3.sz.mell.'!E121+'1.4.sz.mell.'!E121</f>
        <v>0</v>
      </c>
      <c r="F121" s="57">
        <f>'1.2.sz.mell.'!F121+'1.3.sz.mell.'!F121+'1.4.sz.mell.'!F121</f>
        <v>0</v>
      </c>
      <c r="G121" s="57">
        <f>'1.2.sz.mell.'!G121+'1.3.sz.mell.'!G121+'1.4.sz.mell.'!G121</f>
        <v>0</v>
      </c>
    </row>
    <row r="122" spans="1:7" ht="12" customHeight="1">
      <c r="A122" s="74" t="s">
        <v>502</v>
      </c>
      <c r="B122" s="418" t="s">
        <v>401</v>
      </c>
      <c r="C122" s="20" t="s">
        <v>916</v>
      </c>
      <c r="D122" s="57">
        <f>'1.2.sz.mell.'!D122+'1.3.sz.mell.'!D122+'1.4.sz.mell.'!D122</f>
        <v>0</v>
      </c>
      <c r="E122" s="57">
        <f>'1.2.sz.mell.'!E122+'1.3.sz.mell.'!E122+'1.4.sz.mell.'!E122</f>
        <v>0</v>
      </c>
      <c r="F122" s="57">
        <f>'1.2.sz.mell.'!F122+'1.3.sz.mell.'!F122+'1.4.sz.mell.'!F122</f>
        <v>0</v>
      </c>
      <c r="G122" s="57">
        <f>'1.2.sz.mell.'!G122+'1.3.sz.mell.'!G122+'1.4.sz.mell.'!G122</f>
        <v>0</v>
      </c>
    </row>
    <row r="123" spans="1:7" ht="12" customHeight="1" thickBot="1">
      <c r="A123" s="74" t="s">
        <v>503</v>
      </c>
      <c r="B123" s="418" t="s">
        <v>1146</v>
      </c>
      <c r="C123" s="20" t="s">
        <v>918</v>
      </c>
      <c r="D123" s="57">
        <f>'1.2.sz.mell.'!D123+'1.3.sz.mell.'!D123+'1.4.sz.mell.'!D123</f>
        <v>0</v>
      </c>
      <c r="E123" s="57">
        <f>'1.2.sz.mell.'!E123+'1.3.sz.mell.'!E123+'1.4.sz.mell.'!E123</f>
        <v>0</v>
      </c>
      <c r="F123" s="57">
        <f>'1.2.sz.mell.'!F123+'1.3.sz.mell.'!F123+'1.4.sz.mell.'!F123</f>
        <v>0</v>
      </c>
      <c r="G123" s="57">
        <f>'1.2.sz.mell.'!G123+'1.3.sz.mell.'!G123+'1.4.sz.mell.'!G123</f>
        <v>0</v>
      </c>
    </row>
    <row r="124" spans="1:7" ht="12" customHeight="1" thickBot="1">
      <c r="A124" s="71" t="s">
        <v>157</v>
      </c>
      <c r="B124" s="417"/>
      <c r="C124" s="22" t="s">
        <v>158</v>
      </c>
      <c r="D124" s="61">
        <f>SUM(D125:D129)</f>
        <v>35026223</v>
      </c>
      <c r="E124" s="61">
        <f t="shared" ref="E124:G124" si="22">SUM(E125:E129)</f>
        <v>235865501</v>
      </c>
      <c r="F124" s="61">
        <f t="shared" si="22"/>
        <v>0</v>
      </c>
      <c r="G124" s="61">
        <f t="shared" si="22"/>
        <v>235865501</v>
      </c>
    </row>
    <row r="125" spans="1:7" ht="12" customHeight="1">
      <c r="A125" s="74" t="s">
        <v>88</v>
      </c>
      <c r="B125" s="418" t="s">
        <v>402</v>
      </c>
      <c r="C125" s="20" t="s">
        <v>159</v>
      </c>
      <c r="D125" s="57">
        <f>'1.2.sz.mell.'!D125+'1.3.sz.mell.'!D125+'1.4.sz.mell.'!D125</f>
        <v>0</v>
      </c>
      <c r="E125" s="57">
        <f>'1.2.sz.mell.'!E125+'1.3.sz.mell.'!E125+'1.4.sz.mell.'!E125</f>
        <v>0</v>
      </c>
      <c r="F125" s="57">
        <f>'1.2.sz.mell.'!F125+'1.3.sz.mell.'!F125+'1.4.sz.mell.'!F125</f>
        <v>0</v>
      </c>
      <c r="G125" s="57">
        <f>'1.2.sz.mell.'!G125+'1.3.sz.mell.'!G125+'1.4.sz.mell.'!G125</f>
        <v>0</v>
      </c>
    </row>
    <row r="126" spans="1:7" ht="12" customHeight="1">
      <c r="A126" s="74" t="s">
        <v>89</v>
      </c>
      <c r="B126" s="418" t="s">
        <v>403</v>
      </c>
      <c r="C126" s="20" t="s">
        <v>160</v>
      </c>
      <c r="D126" s="57">
        <f>'1.2.sz.mell.'!D126+'1.3.sz.mell.'!D126+'1.4.sz.mell.'!D126</f>
        <v>35026223</v>
      </c>
      <c r="E126" s="57">
        <f>'1.2.sz.mell.'!E126+'1.3.sz.mell.'!E126+'1.4.sz.mell.'!E126</f>
        <v>35865501</v>
      </c>
      <c r="F126" s="57">
        <f>'1.2.sz.mell.'!F126+'1.3.sz.mell.'!F126+'1.4.sz.mell.'!F126</f>
        <v>0</v>
      </c>
      <c r="G126" s="57">
        <f>'1.2.sz.mell.'!G126+'1.3.sz.mell.'!G126+'1.4.sz.mell.'!G126</f>
        <v>35865501</v>
      </c>
    </row>
    <row r="127" spans="1:7" ht="12" customHeight="1">
      <c r="A127" s="74" t="s">
        <v>90</v>
      </c>
      <c r="B127" s="418" t="s">
        <v>404</v>
      </c>
      <c r="C127" s="20" t="s">
        <v>921</v>
      </c>
      <c r="D127" s="57">
        <f>'1.2.sz.mell.'!D127+'1.3.sz.mell.'!D127+'1.4.sz.mell.'!D127</f>
        <v>0</v>
      </c>
      <c r="E127" s="57">
        <f>'1.2.sz.mell.'!E127+'1.3.sz.mell.'!E127+'1.4.sz.mell.'!E127</f>
        <v>200000000</v>
      </c>
      <c r="F127" s="57">
        <f>'1.2.sz.mell.'!F127+'1.3.sz.mell.'!F127+'1.4.sz.mell.'!F127</f>
        <v>0</v>
      </c>
      <c r="G127" s="57">
        <f>'1.2.sz.mell.'!G127+'1.3.sz.mell.'!G127+'1.4.sz.mell.'!G127</f>
        <v>200000000</v>
      </c>
    </row>
    <row r="128" spans="1:7" ht="12" customHeight="1">
      <c r="A128" s="74" t="s">
        <v>669</v>
      </c>
      <c r="B128" s="418" t="s">
        <v>405</v>
      </c>
      <c r="C128" s="20" t="s">
        <v>240</v>
      </c>
      <c r="D128" s="57">
        <f>'1.2.sz.mell.'!D128+'1.3.sz.mell.'!D128+'1.4.sz.mell.'!D128</f>
        <v>0</v>
      </c>
      <c r="E128" s="57">
        <f>'1.2.sz.mell.'!E128+'1.3.sz.mell.'!E128+'1.4.sz.mell.'!E128</f>
        <v>0</v>
      </c>
      <c r="F128" s="57">
        <f>'1.2.sz.mell.'!F128+'1.3.sz.mell.'!F128+'1.4.sz.mell.'!F128</f>
        <v>0</v>
      </c>
      <c r="G128" s="57">
        <f>'1.2.sz.mell.'!G128+'1.3.sz.mell.'!G128+'1.4.sz.mell.'!G128</f>
        <v>0</v>
      </c>
    </row>
    <row r="129" spans="1:8" ht="12" customHeight="1" thickBot="1">
      <c r="A129" s="74" t="s">
        <v>670</v>
      </c>
      <c r="B129" s="424" t="s">
        <v>937</v>
      </c>
      <c r="C129" s="60" t="s">
        <v>936</v>
      </c>
      <c r="D129" s="428">
        <f>'1.2.sz.mell.'!D129+'1.3.sz.mell.'!D129+'1.4.sz.mell.'!D129</f>
        <v>0</v>
      </c>
      <c r="E129" s="428">
        <f>'1.2.sz.mell.'!E129+'1.3.sz.mell.'!E129+'1.4.sz.mell.'!E129</f>
        <v>0</v>
      </c>
      <c r="F129" s="428">
        <f>'1.2.sz.mell.'!F129+'1.3.sz.mell.'!F129+'1.4.sz.mell.'!F129</f>
        <v>0</v>
      </c>
      <c r="G129" s="428">
        <f>'1.2.sz.mell.'!G129+'1.3.sz.mell.'!G129+'1.4.sz.mell.'!G129</f>
        <v>0</v>
      </c>
    </row>
    <row r="130" spans="1:8" ht="12" customHeight="1" thickBot="1">
      <c r="A130" s="71" t="s">
        <v>92</v>
      </c>
      <c r="B130" s="417" t="s">
        <v>406</v>
      </c>
      <c r="C130" s="22" t="s">
        <v>161</v>
      </c>
      <c r="D130" s="112">
        <f>+D131+D132+D134+D135</f>
        <v>0</v>
      </c>
      <c r="E130" s="112">
        <f t="shared" ref="E130:G130" si="23">+E131+E132+E134+E135</f>
        <v>0</v>
      </c>
      <c r="F130" s="112">
        <f t="shared" si="23"/>
        <v>0</v>
      </c>
      <c r="G130" s="112">
        <f t="shared" si="23"/>
        <v>0</v>
      </c>
    </row>
    <row r="131" spans="1:8" ht="12" customHeight="1">
      <c r="A131" s="74" t="s">
        <v>678</v>
      </c>
      <c r="B131" s="418" t="s">
        <v>407</v>
      </c>
      <c r="C131" s="20" t="s">
        <v>922</v>
      </c>
      <c r="D131" s="57">
        <f>'1.2.sz.mell.'!D131+'1.3.sz.mell.'!D131+'1.4.sz.mell.'!D131</f>
        <v>0</v>
      </c>
      <c r="E131" s="57">
        <f>'1.2.sz.mell.'!E131+'1.3.sz.mell.'!E131+'1.4.sz.mell.'!E131</f>
        <v>0</v>
      </c>
      <c r="F131" s="57">
        <f>'1.2.sz.mell.'!F131+'1.3.sz.mell.'!F131+'1.4.sz.mell.'!F131</f>
        <v>0</v>
      </c>
      <c r="G131" s="57">
        <f>'1.2.sz.mell.'!G131+'1.3.sz.mell.'!G131+'1.4.sz.mell.'!G131</f>
        <v>0</v>
      </c>
    </row>
    <row r="132" spans="1:8" ht="12" customHeight="1">
      <c r="A132" s="74" t="s">
        <v>679</v>
      </c>
      <c r="B132" s="418" t="s">
        <v>408</v>
      </c>
      <c r="C132" s="20" t="s">
        <v>923</v>
      </c>
      <c r="D132" s="57">
        <f>'1.2.sz.mell.'!D132+'1.3.sz.mell.'!D132+'1.4.sz.mell.'!D132</f>
        <v>0</v>
      </c>
      <c r="E132" s="57">
        <f>'1.2.sz.mell.'!E132+'1.3.sz.mell.'!E132+'1.4.sz.mell.'!E132</f>
        <v>0</v>
      </c>
      <c r="F132" s="57">
        <f>'1.2.sz.mell.'!F132+'1.3.sz.mell.'!F132+'1.4.sz.mell.'!F132</f>
        <v>0</v>
      </c>
      <c r="G132" s="57">
        <f>'1.2.sz.mell.'!G132+'1.3.sz.mell.'!G132+'1.4.sz.mell.'!G132</f>
        <v>0</v>
      </c>
    </row>
    <row r="133" spans="1:8" ht="12" customHeight="1">
      <c r="A133" s="74" t="s">
        <v>680</v>
      </c>
      <c r="B133" s="418" t="s">
        <v>409</v>
      </c>
      <c r="C133" s="20" t="s">
        <v>924</v>
      </c>
      <c r="D133" s="57">
        <f>'1.2.sz.mell.'!D133+'1.3.sz.mell.'!D133+'1.4.sz.mell.'!D133</f>
        <v>0</v>
      </c>
      <c r="E133" s="57">
        <f>'1.2.sz.mell.'!E133+'1.3.sz.mell.'!E133+'1.4.sz.mell.'!E133</f>
        <v>0</v>
      </c>
      <c r="F133" s="57">
        <f>'1.2.sz.mell.'!F133+'1.3.sz.mell.'!F133+'1.4.sz.mell.'!F133</f>
        <v>0</v>
      </c>
      <c r="G133" s="57">
        <f>'1.2.sz.mell.'!G133+'1.3.sz.mell.'!G133+'1.4.sz.mell.'!G133</f>
        <v>0</v>
      </c>
    </row>
    <row r="134" spans="1:8" ht="12" customHeight="1">
      <c r="A134" s="74" t="s">
        <v>681</v>
      </c>
      <c r="B134" s="418" t="s">
        <v>410</v>
      </c>
      <c r="C134" s="20" t="s">
        <v>925</v>
      </c>
      <c r="D134" s="57">
        <f>'1.2.sz.mell.'!D134+'1.3.sz.mell.'!D134+'1.4.sz.mell.'!D134</f>
        <v>0</v>
      </c>
      <c r="E134" s="57">
        <f>'1.2.sz.mell.'!E134+'1.3.sz.mell.'!E134+'1.4.sz.mell.'!E134</f>
        <v>0</v>
      </c>
      <c r="F134" s="57">
        <f>'1.2.sz.mell.'!F134+'1.3.sz.mell.'!F134+'1.4.sz.mell.'!F134</f>
        <v>0</v>
      </c>
      <c r="G134" s="57">
        <f>'1.2.sz.mell.'!G134+'1.3.sz.mell.'!G134+'1.4.sz.mell.'!G134</f>
        <v>0</v>
      </c>
    </row>
    <row r="135" spans="1:8" ht="12" customHeight="1" thickBot="1">
      <c r="A135" s="107" t="s">
        <v>682</v>
      </c>
      <c r="B135" s="418" t="s">
        <v>938</v>
      </c>
      <c r="C135" s="60" t="s">
        <v>926</v>
      </c>
      <c r="D135" s="111">
        <f>'1.2.sz.mell.'!D135+'1.3.sz.mell.'!D135+'1.4.sz.mell.'!D135</f>
        <v>0</v>
      </c>
      <c r="E135" s="111">
        <f>'1.2.sz.mell.'!E135+'1.3.sz.mell.'!E135+'1.4.sz.mell.'!E135</f>
        <v>0</v>
      </c>
      <c r="F135" s="111">
        <f>'1.2.sz.mell.'!F135+'1.3.sz.mell.'!F135+'1.4.sz.mell.'!F135</f>
        <v>0</v>
      </c>
      <c r="G135" s="111">
        <f>'1.2.sz.mell.'!G135+'1.3.sz.mell.'!G135+'1.4.sz.mell.'!G135</f>
        <v>0</v>
      </c>
    </row>
    <row r="136" spans="1:8" ht="12" customHeight="1" thickBot="1">
      <c r="A136" s="719" t="s">
        <v>728</v>
      </c>
      <c r="B136" s="720" t="s">
        <v>932</v>
      </c>
      <c r="C136" s="22" t="s">
        <v>927</v>
      </c>
      <c r="D136" s="689"/>
      <c r="E136" s="689"/>
      <c r="F136" s="689"/>
      <c r="G136" s="689"/>
    </row>
    <row r="137" spans="1:8" ht="12" customHeight="1" thickBot="1">
      <c r="A137" s="719" t="s">
        <v>731</v>
      </c>
      <c r="B137" s="720" t="s">
        <v>933</v>
      </c>
      <c r="C137" s="22" t="s">
        <v>928</v>
      </c>
      <c r="D137" s="689"/>
      <c r="E137" s="689"/>
      <c r="F137" s="689"/>
      <c r="G137" s="689"/>
    </row>
    <row r="138" spans="1:8" ht="15" customHeight="1" thickBot="1">
      <c r="A138" s="71" t="s">
        <v>181</v>
      </c>
      <c r="B138" s="417" t="s">
        <v>934</v>
      </c>
      <c r="C138" s="22" t="s">
        <v>930</v>
      </c>
      <c r="D138" s="113">
        <f>+D115+D119+D124+D130</f>
        <v>66005223</v>
      </c>
      <c r="E138" s="113">
        <f t="shared" ref="E138:G138" si="24">+E115+E119+E124+E130</f>
        <v>266844501</v>
      </c>
      <c r="F138" s="113">
        <f t="shared" si="24"/>
        <v>0</v>
      </c>
      <c r="G138" s="113">
        <f t="shared" si="24"/>
        <v>266844501</v>
      </c>
      <c r="H138" s="115"/>
    </row>
    <row r="139" spans="1:8" s="73" customFormat="1" ht="12.95" customHeight="1" thickBot="1">
      <c r="A139" s="116" t="s">
        <v>182</v>
      </c>
      <c r="B139" s="425"/>
      <c r="C139" s="117" t="s">
        <v>929</v>
      </c>
      <c r="D139" s="113">
        <f>+D114+D138</f>
        <v>5617928313</v>
      </c>
      <c r="E139" s="113">
        <f t="shared" ref="E139:G139" si="25">+E114+E138</f>
        <v>5894526994</v>
      </c>
      <c r="F139" s="113">
        <f t="shared" si="25"/>
        <v>48908576</v>
      </c>
      <c r="G139" s="113">
        <f t="shared" si="25"/>
        <v>5943435570</v>
      </c>
    </row>
    <row r="140" spans="1:8" ht="7.5" customHeight="1" thickBot="1"/>
    <row r="141" spans="1:8" ht="16.5" thickBot="1">
      <c r="A141" s="859" t="s">
        <v>165</v>
      </c>
      <c r="B141" s="859"/>
      <c r="C141" s="859"/>
      <c r="D141" s="859"/>
      <c r="E141" s="824"/>
      <c r="F141" s="815"/>
      <c r="G141" s="113"/>
    </row>
    <row r="142" spans="1:8" ht="15" customHeight="1" thickBot="1">
      <c r="A142" s="856" t="s">
        <v>166</v>
      </c>
      <c r="B142" s="856"/>
      <c r="C142" s="856"/>
      <c r="D142" s="63"/>
      <c r="E142" s="63"/>
      <c r="F142" s="63"/>
      <c r="G142" s="63"/>
    </row>
    <row r="143" spans="1:8" ht="13.5" customHeight="1" thickBot="1">
      <c r="A143" s="71">
        <v>1</v>
      </c>
      <c r="B143" s="417"/>
      <c r="C143" s="108" t="s">
        <v>167</v>
      </c>
      <c r="D143" s="54">
        <f>+D66-D114</f>
        <v>-1511575411</v>
      </c>
      <c r="E143" s="54">
        <f t="shared" ref="E143:G143" si="26">+E66-E114</f>
        <v>-1511575411</v>
      </c>
      <c r="F143" s="54">
        <f t="shared" si="26"/>
        <v>0</v>
      </c>
      <c r="G143" s="54">
        <f t="shared" si="26"/>
        <v>-1511575411</v>
      </c>
    </row>
    <row r="144" spans="1:8" ht="27.75" customHeight="1" thickBot="1">
      <c r="A144" s="71" t="s">
        <v>26</v>
      </c>
      <c r="B144" s="417"/>
      <c r="C144" s="108" t="s">
        <v>168</v>
      </c>
      <c r="D144" s="54">
        <f>+D91-D138</f>
        <v>1511575411</v>
      </c>
      <c r="E144" s="54">
        <f t="shared" ref="E144:G144" si="27">+E91-E138</f>
        <v>1511575411</v>
      </c>
      <c r="F144" s="54">
        <f t="shared" si="27"/>
        <v>0</v>
      </c>
      <c r="G144" s="54">
        <f t="shared" si="27"/>
        <v>1511575411</v>
      </c>
    </row>
    <row r="146" spans="4:7">
      <c r="D146" s="416">
        <f>D139-D92</f>
        <v>0</v>
      </c>
      <c r="E146" s="416"/>
      <c r="F146" s="416"/>
      <c r="G146" s="416">
        <f>G139-G92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5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63" fitToHeight="2" orientation="portrait" r:id="rId1"/>
  <headerFooter alignWithMargins="0">
    <oddHeader xml:space="preserve">&amp;C&amp;"Times New Roman CE,Félkövér"&amp;12BONYHÁD VÁROS ÖNKORMÁNYZATA
 2020. ÉVI KÖLTSÉGVETÉSÉNEK ÖSSZEVONT MÉRLEGE&amp;R&amp;"Times New Roman CE,Félkövér dőlt" 1.1. melléklet
</oddHeader>
  </headerFooter>
  <rowBreaks count="1" manualBreakCount="1">
    <brk id="9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0"/>
  </sheetPr>
  <dimension ref="A1:Q46"/>
  <sheetViews>
    <sheetView view="pageBreakPreview" zoomScale="115" zoomScaleNormal="100" zoomScaleSheetLayoutView="115" workbookViewId="0">
      <selection activeCell="F1" sqref="F1:H1048576"/>
    </sheetView>
  </sheetViews>
  <sheetFormatPr defaultColWidth="9.140625" defaultRowHeight="18.75"/>
  <cols>
    <col min="1" max="1" width="3.5703125" style="228" bestFit="1" customWidth="1"/>
    <col min="2" max="2" width="3.5703125" style="228" customWidth="1"/>
    <col min="3" max="3" width="48" style="228" bestFit="1" customWidth="1"/>
    <col min="4" max="4" width="22.28515625" style="228" hidden="1" customWidth="1"/>
    <col min="5" max="5" width="18.7109375" style="228" hidden="1" customWidth="1"/>
    <col min="6" max="7" width="21.85546875" style="228" hidden="1" customWidth="1"/>
    <col min="8" max="8" width="18.7109375" style="228" hidden="1" customWidth="1"/>
    <col min="9" max="9" width="21.85546875" style="228" customWidth="1"/>
    <col min="10" max="10" width="9.140625" style="650"/>
    <col min="11" max="11" width="9.140625" style="228"/>
    <col min="12" max="12" width="23.140625" style="228" customWidth="1"/>
    <col min="13" max="13" width="16" style="228" bestFit="1" customWidth="1"/>
    <col min="14" max="14" width="17.42578125" style="228" bestFit="1" customWidth="1"/>
    <col min="15" max="16" width="13.7109375" style="228" bestFit="1" customWidth="1"/>
    <col min="17" max="17" width="17.140625" style="228" bestFit="1" customWidth="1"/>
    <col min="18" max="16384" width="9.140625" style="228"/>
  </cols>
  <sheetData>
    <row r="1" spans="1:17">
      <c r="A1" s="884" t="s">
        <v>307</v>
      </c>
      <c r="B1" s="885"/>
      <c r="C1" s="885"/>
    </row>
    <row r="2" spans="1:17">
      <c r="A2" s="231"/>
      <c r="B2" s="231"/>
      <c r="C2" s="366" t="s">
        <v>1</v>
      </c>
      <c r="D2" s="367"/>
      <c r="E2" s="368"/>
      <c r="F2" s="233">
        <v>10645000</v>
      </c>
      <c r="G2" s="233">
        <v>10645000</v>
      </c>
      <c r="H2" s="233"/>
      <c r="I2" s="233">
        <v>10645000</v>
      </c>
    </row>
    <row r="3" spans="1:17">
      <c r="A3" s="231"/>
      <c r="B3" s="231"/>
      <c r="C3" s="366" t="s">
        <v>1071</v>
      </c>
      <c r="D3" s="367"/>
      <c r="E3" s="368"/>
      <c r="F3" s="233">
        <v>20334000</v>
      </c>
      <c r="G3" s="233">
        <v>20334000</v>
      </c>
      <c r="H3" s="233"/>
      <c r="I3" s="233">
        <v>20334000</v>
      </c>
    </row>
    <row r="4" spans="1:17" s="369" customFormat="1">
      <c r="C4" s="370" t="s">
        <v>308</v>
      </c>
      <c r="D4" s="371"/>
      <c r="E4" s="372"/>
      <c r="F4" s="235">
        <f>SUM(F2:F3)</f>
        <v>30979000</v>
      </c>
      <c r="G4" s="235">
        <v>30979000</v>
      </c>
      <c r="H4" s="235">
        <f t="shared" ref="H4" si="0">SUM(H2:H3)</f>
        <v>0</v>
      </c>
      <c r="I4" s="235">
        <v>30979000</v>
      </c>
      <c r="J4" s="651"/>
    </row>
    <row r="5" spans="1:17" ht="19.5" thickBot="1">
      <c r="D5" s="229"/>
      <c r="E5" s="229"/>
      <c r="F5" s="229"/>
      <c r="G5" s="229"/>
      <c r="H5" s="229"/>
      <c r="I5" s="229"/>
    </row>
    <row r="6" spans="1:17" ht="36.75" thickBot="1">
      <c r="A6" s="884" t="s">
        <v>309</v>
      </c>
      <c r="B6" s="884"/>
      <c r="C6" s="884"/>
      <c r="D6" s="230" t="s">
        <v>296</v>
      </c>
      <c r="E6" s="230" t="s">
        <v>310</v>
      </c>
      <c r="F6" s="820" t="s">
        <v>1167</v>
      </c>
      <c r="G6" s="826" t="s">
        <v>1336</v>
      </c>
      <c r="H6" s="820" t="s">
        <v>1311</v>
      </c>
      <c r="I6" s="820" t="s">
        <v>1299</v>
      </c>
    </row>
    <row r="7" spans="1:17">
      <c r="A7" s="231"/>
      <c r="B7" s="654">
        <v>1</v>
      </c>
      <c r="C7" s="376" t="s">
        <v>1057</v>
      </c>
      <c r="D7" s="233">
        <v>737529830</v>
      </c>
      <c r="E7" s="233">
        <v>0</v>
      </c>
      <c r="F7" s="233">
        <f t="shared" ref="F7:F26" si="1">SUM(D7:E7)</f>
        <v>737529830</v>
      </c>
      <c r="G7" s="233">
        <v>737529830</v>
      </c>
      <c r="H7" s="233">
        <f>I7-G7</f>
        <v>0</v>
      </c>
      <c r="I7" s="233">
        <v>737529830</v>
      </c>
      <c r="J7" s="650" t="s">
        <v>701</v>
      </c>
      <c r="N7" s="414">
        <f t="shared" ref="N7" si="2">Q7/1.27</f>
        <v>2897.6377952755906</v>
      </c>
      <c r="O7" s="414">
        <f t="shared" ref="O7" si="3">N7*0.27</f>
        <v>782.36220472440948</v>
      </c>
      <c r="P7" s="414">
        <f t="shared" ref="P7" si="4">SUM(N7:O7)</f>
        <v>3680</v>
      </c>
      <c r="Q7" s="413">
        <v>3680</v>
      </c>
    </row>
    <row r="8" spans="1:17">
      <c r="A8" s="231"/>
      <c r="B8" s="654">
        <v>2</v>
      </c>
      <c r="C8" s="376" t="s">
        <v>1169</v>
      </c>
      <c r="D8" s="233">
        <v>51968000</v>
      </c>
      <c r="E8" s="233">
        <v>14032000</v>
      </c>
      <c r="F8" s="233">
        <f t="shared" si="1"/>
        <v>66000000</v>
      </c>
      <c r="G8" s="233">
        <v>35810416</v>
      </c>
      <c r="H8" s="233">
        <f t="shared" ref="H8:H26" si="5">I8-G8</f>
        <v>0</v>
      </c>
      <c r="I8" s="233">
        <v>35810416</v>
      </c>
      <c r="J8" s="650" t="s">
        <v>701</v>
      </c>
      <c r="N8" s="414"/>
      <c r="O8" s="414"/>
      <c r="P8" s="414"/>
      <c r="Q8" s="413"/>
    </row>
    <row r="9" spans="1:17">
      <c r="A9" s="231"/>
      <c r="B9" s="654">
        <v>3</v>
      </c>
      <c r="C9" s="376" t="s">
        <v>1168</v>
      </c>
      <c r="D9" s="233">
        <v>290676000</v>
      </c>
      <c r="E9" s="233">
        <v>78482000</v>
      </c>
      <c r="F9" s="233">
        <f t="shared" si="1"/>
        <v>369158000</v>
      </c>
      <c r="G9" s="233">
        <v>369158000</v>
      </c>
      <c r="H9" s="233">
        <f t="shared" si="5"/>
        <v>0</v>
      </c>
      <c r="I9" s="233">
        <v>369158000</v>
      </c>
      <c r="N9" s="414"/>
      <c r="O9" s="414"/>
      <c r="P9" s="414"/>
      <c r="Q9" s="413"/>
    </row>
    <row r="10" spans="1:17">
      <c r="A10" s="231"/>
      <c r="B10" s="654">
        <v>4</v>
      </c>
      <c r="C10" s="376" t="s">
        <v>1062</v>
      </c>
      <c r="D10" s="233">
        <v>3033500</v>
      </c>
      <c r="E10" s="233">
        <v>819000</v>
      </c>
      <c r="F10" s="233">
        <f t="shared" si="1"/>
        <v>3852500</v>
      </c>
      <c r="G10" s="233">
        <v>3852500</v>
      </c>
      <c r="H10" s="233">
        <f t="shared" si="5"/>
        <v>0</v>
      </c>
      <c r="I10" s="233">
        <v>3852500</v>
      </c>
      <c r="J10" s="650" t="s">
        <v>701</v>
      </c>
      <c r="N10" s="414"/>
      <c r="O10" s="414"/>
      <c r="P10" s="414"/>
      <c r="Q10" s="413"/>
    </row>
    <row r="11" spans="1:17">
      <c r="A11" s="231"/>
      <c r="B11" s="654">
        <v>5</v>
      </c>
      <c r="C11" s="376" t="s">
        <v>1058</v>
      </c>
      <c r="D11" s="233">
        <v>320786100</v>
      </c>
      <c r="E11" s="233">
        <v>86612310</v>
      </c>
      <c r="F11" s="233">
        <f t="shared" si="1"/>
        <v>407398410</v>
      </c>
      <c r="G11" s="233">
        <v>319788512</v>
      </c>
      <c r="H11" s="233">
        <f t="shared" si="5"/>
        <v>0</v>
      </c>
      <c r="I11" s="233">
        <v>319788512</v>
      </c>
      <c r="J11" s="650" t="s">
        <v>701</v>
      </c>
      <c r="N11" s="414"/>
      <c r="O11" s="414"/>
      <c r="P11" s="414"/>
      <c r="Q11" s="413"/>
    </row>
    <row r="12" spans="1:17">
      <c r="A12" s="231"/>
      <c r="B12" s="654">
        <v>6</v>
      </c>
      <c r="C12" s="376" t="s">
        <v>1166</v>
      </c>
      <c r="D12" s="233">
        <v>10000000</v>
      </c>
      <c r="E12" s="233"/>
      <c r="F12" s="233">
        <f t="shared" si="1"/>
        <v>10000000</v>
      </c>
      <c r="G12" s="233">
        <v>17100000</v>
      </c>
      <c r="H12" s="233">
        <f t="shared" si="5"/>
        <v>0</v>
      </c>
      <c r="I12" s="233">
        <v>17100000</v>
      </c>
      <c r="J12" s="650" t="s">
        <v>700</v>
      </c>
      <c r="N12" s="414"/>
      <c r="O12" s="414"/>
      <c r="P12" s="414"/>
      <c r="Q12" s="413"/>
    </row>
    <row r="13" spans="1:17">
      <c r="A13" s="231"/>
      <c r="B13" s="654">
        <v>7</v>
      </c>
      <c r="C13" s="376" t="s">
        <v>1141</v>
      </c>
      <c r="D13" s="233">
        <v>23107000</v>
      </c>
      <c r="E13" s="233">
        <v>0</v>
      </c>
      <c r="F13" s="233">
        <f t="shared" si="1"/>
        <v>23107000</v>
      </c>
      <c r="G13" s="233">
        <v>23107000</v>
      </c>
      <c r="H13" s="233">
        <f t="shared" si="5"/>
        <v>0</v>
      </c>
      <c r="I13" s="233">
        <v>23107000</v>
      </c>
      <c r="J13" s="650" t="s">
        <v>701</v>
      </c>
      <c r="N13" s="414"/>
      <c r="O13" s="414"/>
      <c r="P13" s="414"/>
      <c r="Q13" s="413"/>
    </row>
    <row r="14" spans="1:17">
      <c r="A14" s="231"/>
      <c r="B14" s="654">
        <v>8</v>
      </c>
      <c r="C14" s="376" t="s">
        <v>1142</v>
      </c>
      <c r="D14" s="233">
        <v>1060000</v>
      </c>
      <c r="E14" s="233">
        <v>0</v>
      </c>
      <c r="F14" s="233">
        <f t="shared" si="1"/>
        <v>1060000</v>
      </c>
      <c r="G14" s="233">
        <v>1060000</v>
      </c>
      <c r="H14" s="233">
        <f t="shared" si="5"/>
        <v>0</v>
      </c>
      <c r="I14" s="233">
        <v>1060000</v>
      </c>
      <c r="J14" s="650" t="s">
        <v>701</v>
      </c>
      <c r="N14" s="414"/>
      <c r="O14" s="414"/>
      <c r="P14" s="414"/>
      <c r="Q14" s="413"/>
    </row>
    <row r="15" spans="1:17">
      <c r="A15" s="231"/>
      <c r="B15" s="654">
        <v>9</v>
      </c>
      <c r="C15" s="376" t="s">
        <v>1155</v>
      </c>
      <c r="D15" s="233">
        <v>3000000</v>
      </c>
      <c r="E15" s="233">
        <v>0</v>
      </c>
      <c r="F15" s="233">
        <f t="shared" si="1"/>
        <v>3000000</v>
      </c>
      <c r="G15" s="233">
        <v>3000000</v>
      </c>
      <c r="H15" s="233">
        <f t="shared" si="5"/>
        <v>0</v>
      </c>
      <c r="I15" s="233">
        <v>3000000</v>
      </c>
      <c r="J15" s="650" t="s">
        <v>701</v>
      </c>
      <c r="N15" s="414"/>
      <c r="O15" s="414"/>
      <c r="P15" s="414"/>
      <c r="Q15" s="413"/>
    </row>
    <row r="16" spans="1:17">
      <c r="A16" s="231"/>
      <c r="B16" s="654">
        <v>10</v>
      </c>
      <c r="C16" s="376" t="s">
        <v>1143</v>
      </c>
      <c r="D16" s="233">
        <v>3000000</v>
      </c>
      <c r="E16" s="233">
        <v>0</v>
      </c>
      <c r="F16" s="233">
        <f t="shared" si="1"/>
        <v>3000000</v>
      </c>
      <c r="G16" s="233">
        <v>0</v>
      </c>
      <c r="H16" s="233">
        <f t="shared" si="5"/>
        <v>0</v>
      </c>
      <c r="I16" s="233">
        <v>0</v>
      </c>
      <c r="J16" s="650" t="s">
        <v>701</v>
      </c>
      <c r="N16" s="414"/>
      <c r="O16" s="414"/>
      <c r="P16" s="414"/>
      <c r="Q16" s="413"/>
    </row>
    <row r="17" spans="1:17">
      <c r="A17" s="231"/>
      <c r="B17" s="654">
        <v>11</v>
      </c>
      <c r="C17" s="376" t="s">
        <v>1144</v>
      </c>
      <c r="D17" s="233">
        <v>2402000</v>
      </c>
      <c r="E17" s="233">
        <v>648000</v>
      </c>
      <c r="F17" s="233">
        <f t="shared" si="1"/>
        <v>3050000</v>
      </c>
      <c r="G17" s="233">
        <v>3590842</v>
      </c>
      <c r="H17" s="233">
        <f t="shared" si="5"/>
        <v>0</v>
      </c>
      <c r="I17" s="233">
        <v>3590842</v>
      </c>
      <c r="J17" s="650" t="s">
        <v>701</v>
      </c>
      <c r="N17" s="414"/>
      <c r="O17" s="414"/>
      <c r="P17" s="414"/>
      <c r="Q17" s="413"/>
    </row>
    <row r="18" spans="1:17" ht="31.5">
      <c r="A18" s="231"/>
      <c r="B18" s="654"/>
      <c r="C18" s="376" t="s">
        <v>1326</v>
      </c>
      <c r="D18" s="233"/>
      <c r="E18" s="233"/>
      <c r="F18" s="233">
        <v>0</v>
      </c>
      <c r="G18" s="233">
        <v>6730898</v>
      </c>
      <c r="H18" s="233">
        <f t="shared" si="5"/>
        <v>0</v>
      </c>
      <c r="I18" s="233">
        <v>6730898</v>
      </c>
      <c r="N18" s="414"/>
      <c r="O18" s="414"/>
      <c r="P18" s="414"/>
      <c r="Q18" s="413"/>
    </row>
    <row r="19" spans="1:17">
      <c r="A19" s="231"/>
      <c r="B19" s="654"/>
      <c r="C19" s="376" t="s">
        <v>1310</v>
      </c>
      <c r="D19" s="233"/>
      <c r="E19" s="233"/>
      <c r="F19" s="233">
        <v>0</v>
      </c>
      <c r="G19" s="233">
        <v>18249</v>
      </c>
      <c r="H19" s="233">
        <f t="shared" si="5"/>
        <v>18249</v>
      </c>
      <c r="I19" s="233">
        <v>36498</v>
      </c>
      <c r="N19" s="414"/>
      <c r="O19" s="414"/>
      <c r="P19" s="414"/>
      <c r="Q19" s="413"/>
    </row>
    <row r="20" spans="1:17">
      <c r="A20" s="231"/>
      <c r="B20" s="654"/>
      <c r="C20" s="376" t="s">
        <v>1307</v>
      </c>
      <c r="D20" s="233"/>
      <c r="E20" s="233"/>
      <c r="F20" s="233">
        <v>0</v>
      </c>
      <c r="G20" s="233">
        <v>0</v>
      </c>
      <c r="H20" s="233">
        <f t="shared" si="5"/>
        <v>125800</v>
      </c>
      <c r="I20" s="233">
        <v>125800</v>
      </c>
      <c r="N20" s="414"/>
      <c r="O20" s="414"/>
      <c r="P20" s="414"/>
      <c r="Q20" s="413"/>
    </row>
    <row r="21" spans="1:17">
      <c r="A21" s="231"/>
      <c r="B21" s="654"/>
      <c r="C21" s="376" t="s">
        <v>1308</v>
      </c>
      <c r="D21" s="233"/>
      <c r="E21" s="233"/>
      <c r="F21" s="233">
        <v>0</v>
      </c>
      <c r="G21" s="233">
        <v>0</v>
      </c>
      <c r="H21" s="233">
        <f t="shared" si="5"/>
        <v>587900</v>
      </c>
      <c r="I21" s="233">
        <v>587900</v>
      </c>
      <c r="N21" s="414"/>
      <c r="O21" s="414"/>
      <c r="P21" s="414"/>
      <c r="Q21" s="413"/>
    </row>
    <row r="22" spans="1:17">
      <c r="A22" s="231"/>
      <c r="B22" s="654"/>
      <c r="C22" s="376" t="s">
        <v>1309</v>
      </c>
      <c r="D22" s="233"/>
      <c r="E22" s="233"/>
      <c r="F22" s="233">
        <v>0</v>
      </c>
      <c r="G22" s="233">
        <v>0</v>
      </c>
      <c r="H22" s="233">
        <f t="shared" si="5"/>
        <v>140000</v>
      </c>
      <c r="I22" s="233">
        <v>140000</v>
      </c>
      <c r="N22" s="414"/>
      <c r="O22" s="414"/>
      <c r="P22" s="414"/>
      <c r="Q22" s="413"/>
    </row>
    <row r="23" spans="1:17">
      <c r="A23" s="231"/>
      <c r="B23" s="654"/>
      <c r="C23" s="376" t="s">
        <v>1335</v>
      </c>
      <c r="D23" s="233"/>
      <c r="E23" s="233"/>
      <c r="F23" s="233">
        <v>0</v>
      </c>
      <c r="G23" s="233">
        <v>0</v>
      </c>
      <c r="H23" s="233">
        <f t="shared" si="5"/>
        <v>240000</v>
      </c>
      <c r="I23" s="233">
        <v>240000</v>
      </c>
      <c r="N23" s="414"/>
      <c r="O23" s="414"/>
      <c r="P23" s="414"/>
      <c r="Q23" s="413"/>
    </row>
    <row r="24" spans="1:17">
      <c r="A24" s="231"/>
      <c r="B24" s="654"/>
      <c r="C24" s="376" t="s">
        <v>1334</v>
      </c>
      <c r="D24" s="233"/>
      <c r="E24" s="233"/>
      <c r="F24" s="233">
        <v>0</v>
      </c>
      <c r="G24" s="233">
        <v>0</v>
      </c>
      <c r="H24" s="233">
        <f t="shared" si="5"/>
        <v>41644</v>
      </c>
      <c r="I24" s="233">
        <v>41644</v>
      </c>
      <c r="N24" s="414"/>
      <c r="O24" s="414"/>
      <c r="P24" s="414"/>
      <c r="Q24" s="413"/>
    </row>
    <row r="25" spans="1:17">
      <c r="A25" s="231"/>
      <c r="B25" s="654"/>
      <c r="C25" s="376" t="s">
        <v>1333</v>
      </c>
      <c r="D25" s="233"/>
      <c r="E25" s="233"/>
      <c r="F25" s="233">
        <v>0</v>
      </c>
      <c r="G25" s="233">
        <v>0</v>
      </c>
      <c r="H25" s="233">
        <f t="shared" si="5"/>
        <v>74900</v>
      </c>
      <c r="I25" s="233">
        <v>74900</v>
      </c>
      <c r="N25" s="414"/>
      <c r="O25" s="414"/>
      <c r="P25" s="414"/>
      <c r="Q25" s="413"/>
    </row>
    <row r="26" spans="1:17">
      <c r="A26" s="231"/>
      <c r="B26" s="654">
        <v>12</v>
      </c>
      <c r="C26" s="376" t="s">
        <v>1145</v>
      </c>
      <c r="D26" s="233">
        <v>2362000</v>
      </c>
      <c r="E26" s="233">
        <v>638000</v>
      </c>
      <c r="F26" s="233">
        <f t="shared" si="1"/>
        <v>3000000</v>
      </c>
      <c r="G26" s="233">
        <v>3000000</v>
      </c>
      <c r="H26" s="233">
        <f t="shared" si="5"/>
        <v>0</v>
      </c>
      <c r="I26" s="233">
        <v>3000000</v>
      </c>
      <c r="J26" s="650" t="s">
        <v>700</v>
      </c>
      <c r="N26" s="414"/>
      <c r="O26" s="414"/>
      <c r="P26" s="414"/>
      <c r="Q26" s="413"/>
    </row>
    <row r="27" spans="1:17">
      <c r="A27" s="231"/>
      <c r="B27" s="888" t="s">
        <v>311</v>
      </c>
      <c r="C27" s="889"/>
      <c r="D27" s="235">
        <f>SUM(D7:D26)</f>
        <v>1448924430</v>
      </c>
      <c r="E27" s="235">
        <f>SUM(E7:E26)</f>
        <v>181231310</v>
      </c>
      <c r="F27" s="235">
        <f>SUM(F7:F26)</f>
        <v>1630155740</v>
      </c>
      <c r="G27" s="235">
        <f t="shared" ref="G27:I27" si="6">SUM(G7:G26)</f>
        <v>1523746247</v>
      </c>
      <c r="H27" s="235">
        <f t="shared" si="6"/>
        <v>1228493</v>
      </c>
      <c r="I27" s="235">
        <f t="shared" si="6"/>
        <v>1524974740</v>
      </c>
      <c r="L27" s="414">
        <f>SUM(D14:D26,D12)</f>
        <v>21824000</v>
      </c>
      <c r="M27" s="414">
        <f>SUM(E14:E26,E12)</f>
        <v>1286000</v>
      </c>
      <c r="N27" s="414">
        <f>SUM(F14:F26,F12)</f>
        <v>23110000</v>
      </c>
    </row>
    <row r="28" spans="1:17">
      <c r="A28" s="231"/>
      <c r="B28" s="231"/>
      <c r="D28" s="229"/>
      <c r="E28" s="229"/>
      <c r="F28" s="229"/>
      <c r="G28" s="229"/>
      <c r="H28" s="229"/>
      <c r="I28" s="229"/>
    </row>
    <row r="29" spans="1:17">
      <c r="A29" s="884" t="s">
        <v>312</v>
      </c>
      <c r="B29" s="884"/>
      <c r="C29" s="884"/>
      <c r="D29" s="235">
        <f>SUM(D30:D30)</f>
        <v>6000000</v>
      </c>
      <c r="E29" s="235"/>
      <c r="F29" s="235">
        <f>SUM(D29:E29)</f>
        <v>6000000</v>
      </c>
      <c r="G29" s="235">
        <v>6000000</v>
      </c>
      <c r="H29" s="235"/>
      <c r="I29" s="235">
        <v>6000000</v>
      </c>
    </row>
    <row r="30" spans="1:17">
      <c r="A30" s="386"/>
      <c r="B30" s="386"/>
      <c r="C30" s="373" t="s">
        <v>313</v>
      </c>
      <c r="D30" s="233">
        <v>6000000</v>
      </c>
      <c r="E30" s="235"/>
      <c r="F30" s="233">
        <f>SUM(D30:E30)</f>
        <v>6000000</v>
      </c>
      <c r="G30" s="233">
        <v>6000000</v>
      </c>
      <c r="H30" s="233"/>
      <c r="I30" s="233">
        <v>6000000</v>
      </c>
      <c r="J30" s="650" t="s">
        <v>606</v>
      </c>
    </row>
    <row r="31" spans="1:17" hidden="1">
      <c r="A31" s="884" t="s">
        <v>314</v>
      </c>
      <c r="B31" s="884"/>
      <c r="C31" s="884"/>
      <c r="D31" s="235">
        <f>SUM(D32:D32)</f>
        <v>0</v>
      </c>
      <c r="E31" s="235">
        <v>0</v>
      </c>
      <c r="F31" s="235">
        <f>SUM(D31:E31)</f>
        <v>0</v>
      </c>
      <c r="G31" s="235">
        <v>0</v>
      </c>
      <c r="H31" s="235">
        <f>SUM(E31:F31)</f>
        <v>0</v>
      </c>
      <c r="I31" s="235">
        <v>0</v>
      </c>
    </row>
    <row r="32" spans="1:17" hidden="1">
      <c r="A32" s="386"/>
      <c r="B32" s="386"/>
      <c r="C32" s="373"/>
      <c r="D32" s="233"/>
      <c r="E32" s="233"/>
      <c r="F32" s="233">
        <f>SUM(D32:E32)</f>
        <v>0</v>
      </c>
      <c r="G32" s="233">
        <v>0</v>
      </c>
      <c r="H32" s="233">
        <f>SUM(E32:F32)</f>
        <v>0</v>
      </c>
      <c r="I32" s="233">
        <v>0</v>
      </c>
      <c r="J32" s="650" t="s">
        <v>606</v>
      </c>
    </row>
    <row r="33" spans="1:9">
      <c r="A33" s="886"/>
      <c r="B33" s="886"/>
      <c r="C33" s="886"/>
      <c r="D33" s="236"/>
      <c r="E33" s="236"/>
      <c r="F33" s="236"/>
      <c r="G33" s="236"/>
      <c r="H33" s="236"/>
      <c r="I33" s="236"/>
    </row>
    <row r="34" spans="1:9">
      <c r="C34" s="385" t="s">
        <v>315</v>
      </c>
      <c r="D34" s="374">
        <f>SUM(D31,D29,D27,D4)</f>
        <v>1454924430</v>
      </c>
      <c r="E34" s="374">
        <f>SUM(E31,E29,E27,E4)</f>
        <v>181231310</v>
      </c>
      <c r="F34" s="374">
        <f>SUM(F31,F29,F27,F4)</f>
        <v>1667134740</v>
      </c>
      <c r="G34" s="374">
        <f t="shared" ref="G34:I34" si="7">SUM(G31,G29,G27,G4)</f>
        <v>1560725247</v>
      </c>
      <c r="H34" s="374">
        <f t="shared" si="7"/>
        <v>1228493</v>
      </c>
      <c r="I34" s="374">
        <f t="shared" si="7"/>
        <v>1561953740</v>
      </c>
    </row>
    <row r="35" spans="1:9">
      <c r="C35" s="237"/>
      <c r="F35" s="238"/>
      <c r="G35" s="238"/>
      <c r="H35" s="238"/>
      <c r="I35" s="238"/>
    </row>
    <row r="36" spans="1:9">
      <c r="C36" s="237"/>
      <c r="F36" s="238"/>
      <c r="G36" s="238"/>
      <c r="H36" s="238"/>
      <c r="I36" s="238"/>
    </row>
    <row r="37" spans="1:9">
      <c r="A37" s="887"/>
      <c r="B37" s="887"/>
      <c r="C37" s="887"/>
      <c r="E37" s="228" t="s">
        <v>702</v>
      </c>
      <c r="F37" s="238">
        <f>SUM(F26,F12)</f>
        <v>13000000</v>
      </c>
      <c r="G37" s="238">
        <v>20100000</v>
      </c>
      <c r="H37" s="238">
        <f>SUM(H26,H12)</f>
        <v>0</v>
      </c>
      <c r="I37" s="238">
        <v>20100000</v>
      </c>
    </row>
    <row r="38" spans="1:9">
      <c r="E38" s="228" t="s">
        <v>703</v>
      </c>
      <c r="F38" s="414">
        <f>SUM(F7:F11,F13:F17)</f>
        <v>1617155740</v>
      </c>
      <c r="G38" s="414">
        <v>1496897100</v>
      </c>
      <c r="H38" s="414">
        <f>SUM(H7:H11,H13:H17)</f>
        <v>0</v>
      </c>
      <c r="I38" s="414">
        <v>1496897100</v>
      </c>
    </row>
    <row r="39" spans="1:9">
      <c r="A39" s="231"/>
      <c r="B39" s="231"/>
      <c r="F39" s="229"/>
      <c r="G39" s="229"/>
      <c r="H39" s="229"/>
      <c r="I39" s="229"/>
    </row>
    <row r="40" spans="1:9">
      <c r="A40" s="231"/>
      <c r="B40" s="231"/>
      <c r="F40" s="229">
        <f>SUM(F9:F11,F7)</f>
        <v>1517938740</v>
      </c>
      <c r="G40" s="229">
        <v>1430328842</v>
      </c>
      <c r="H40" s="229">
        <f>SUM(H9:H11,H7)</f>
        <v>0</v>
      </c>
      <c r="I40" s="229">
        <v>1430328842</v>
      </c>
    </row>
    <row r="41" spans="1:9">
      <c r="A41" s="231"/>
      <c r="B41" s="231"/>
      <c r="F41" s="229"/>
      <c r="G41" s="229"/>
      <c r="H41" s="229"/>
      <c r="I41" s="229"/>
    </row>
    <row r="42" spans="1:9">
      <c r="F42" s="229"/>
      <c r="G42" s="229"/>
      <c r="H42" s="229"/>
      <c r="I42" s="229"/>
    </row>
    <row r="43" spans="1:9">
      <c r="C43" s="237"/>
      <c r="F43" s="236"/>
      <c r="G43" s="236"/>
      <c r="H43" s="236"/>
      <c r="I43" s="236"/>
    </row>
    <row r="46" spans="1:9">
      <c r="C46" s="883"/>
      <c r="D46" s="883"/>
      <c r="F46" s="229"/>
      <c r="G46" s="229"/>
      <c r="H46" s="229"/>
      <c r="I46" s="229"/>
    </row>
  </sheetData>
  <mergeCells count="8">
    <mergeCell ref="C46:D46"/>
    <mergeCell ref="A1:C1"/>
    <mergeCell ref="A6:C6"/>
    <mergeCell ref="A29:C29"/>
    <mergeCell ref="A31:C31"/>
    <mergeCell ref="A33:C33"/>
    <mergeCell ref="A37:C37"/>
    <mergeCell ref="B27:C27"/>
  </mergeCells>
  <phoneticPr fontId="11" type="noConversion"/>
  <printOptions horizontalCentered="1"/>
  <pageMargins left="0.31496062992125984" right="0.19685039370078741" top="1.8503937007874016" bottom="0.98425196850393704" header="0.78740157480314965" footer="0.51181102362204722"/>
  <pageSetup paperSize="9" scale="55" orientation="portrait" r:id="rId1"/>
  <headerFooter alignWithMargins="0">
    <oddHeader>&amp;C&amp;"Arial,Félkövér"&amp;14 Bonyhád Város Önkormányzata
2020. évi beruházási kiadásainak előirányzata 
fejletszési célonként&amp;R&amp;"Arial,Félkövér dőlt"&amp;12 7.A. melléklet
&amp;"Arial,Normál"&amp;10Forintban</oddHeader>
  </headerFooter>
  <rowBreaks count="1" manualBreakCount="1">
    <brk id="37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50"/>
  </sheetPr>
  <dimension ref="A1:H19"/>
  <sheetViews>
    <sheetView view="pageBreakPreview" zoomScale="115" zoomScaleSheetLayoutView="115" workbookViewId="0">
      <selection activeCell="E1" sqref="E1:G1048576"/>
    </sheetView>
  </sheetViews>
  <sheetFormatPr defaultColWidth="9.140625" defaultRowHeight="18.75"/>
  <cols>
    <col min="1" max="1" width="3.5703125" style="228" bestFit="1" customWidth="1"/>
    <col min="2" max="2" width="58.140625" style="228" bestFit="1" customWidth="1"/>
    <col min="3" max="3" width="17.5703125" style="228" hidden="1" customWidth="1"/>
    <col min="4" max="4" width="17.140625" style="228" hidden="1" customWidth="1"/>
    <col min="5" max="5" width="17.7109375" style="228" hidden="1" customWidth="1"/>
    <col min="6" max="6" width="16.28515625" style="228" hidden="1" customWidth="1"/>
    <col min="7" max="7" width="15.5703125" style="228" hidden="1" customWidth="1"/>
    <col min="8" max="8" width="17.140625" style="228" bestFit="1" customWidth="1"/>
    <col min="9" max="16384" width="9.140625" style="228"/>
  </cols>
  <sheetData>
    <row r="1" spans="1:8" ht="19.5" thickBot="1">
      <c r="C1" s="229"/>
      <c r="D1" s="229"/>
      <c r="E1" s="229"/>
    </row>
    <row r="2" spans="1:8" ht="48.75" thickBot="1">
      <c r="A2" s="884" t="s">
        <v>316</v>
      </c>
      <c r="B2" s="884"/>
      <c r="C2" s="230" t="s">
        <v>296</v>
      </c>
      <c r="D2" s="230" t="s">
        <v>310</v>
      </c>
      <c r="E2" s="230" t="s">
        <v>264</v>
      </c>
      <c r="F2" s="826" t="s">
        <v>1336</v>
      </c>
      <c r="G2" s="820" t="s">
        <v>1311</v>
      </c>
      <c r="H2" s="820" t="s">
        <v>1299</v>
      </c>
    </row>
    <row r="3" spans="1:8">
      <c r="A3" s="231"/>
      <c r="B3" s="232" t="s">
        <v>317</v>
      </c>
      <c r="C3" s="233">
        <v>787000</v>
      </c>
      <c r="D3" s="233">
        <v>213000</v>
      </c>
      <c r="E3" s="233">
        <f>SUM(C3:D3)</f>
        <v>1000000</v>
      </c>
      <c r="F3" s="233">
        <v>825811</v>
      </c>
      <c r="G3" s="233">
        <f>H3-F3</f>
        <v>566694</v>
      </c>
      <c r="H3" s="233">
        <v>1392505</v>
      </c>
    </row>
    <row r="4" spans="1:8">
      <c r="A4" s="231"/>
      <c r="B4" s="232" t="s">
        <v>1035</v>
      </c>
      <c r="C4" s="233"/>
      <c r="D4" s="233"/>
      <c r="E4" s="233">
        <f>SUM(C4:D4)</f>
        <v>0</v>
      </c>
      <c r="F4" s="233">
        <v>174189</v>
      </c>
      <c r="G4" s="233">
        <f>H4-F4</f>
        <v>191046</v>
      </c>
      <c r="H4" s="233">
        <v>365235</v>
      </c>
    </row>
    <row r="5" spans="1:8">
      <c r="A5" s="231"/>
      <c r="B5" s="234" t="s">
        <v>311</v>
      </c>
      <c r="C5" s="235">
        <f>SUM(C3:C4)</f>
        <v>787000</v>
      </c>
      <c r="D5" s="235">
        <f t="shared" ref="D5:E5" si="0">SUM(D3:D4)</f>
        <v>213000</v>
      </c>
      <c r="E5" s="235">
        <f t="shared" si="0"/>
        <v>1000000</v>
      </c>
      <c r="F5" s="235">
        <f t="shared" ref="F5:H5" si="1">SUM(F3:F4)</f>
        <v>1000000</v>
      </c>
      <c r="G5" s="235">
        <f t="shared" si="1"/>
        <v>757740</v>
      </c>
      <c r="H5" s="235">
        <f t="shared" si="1"/>
        <v>1757740</v>
      </c>
    </row>
    <row r="6" spans="1:8">
      <c r="A6" s="231"/>
      <c r="C6" s="229"/>
      <c r="D6" s="229"/>
      <c r="E6" s="229"/>
    </row>
    <row r="7" spans="1:8">
      <c r="A7" s="886"/>
      <c r="B7" s="886"/>
      <c r="C7" s="236"/>
      <c r="D7" s="236"/>
      <c r="E7" s="236"/>
    </row>
    <row r="8" spans="1:8">
      <c r="B8" s="237"/>
      <c r="E8" s="238"/>
    </row>
    <row r="9" spans="1:8">
      <c r="B9" s="237"/>
      <c r="E9" s="238"/>
    </row>
    <row r="10" spans="1:8">
      <c r="A10" s="887"/>
      <c r="B10" s="887"/>
      <c r="E10" s="238"/>
    </row>
    <row r="12" spans="1:8">
      <c r="A12" s="231"/>
      <c r="E12" s="229"/>
    </row>
    <row r="13" spans="1:8">
      <c r="A13" s="231"/>
      <c r="E13" s="229"/>
    </row>
    <row r="14" spans="1:8">
      <c r="A14" s="231"/>
      <c r="E14" s="229"/>
    </row>
    <row r="15" spans="1:8">
      <c r="E15" s="229"/>
    </row>
    <row r="16" spans="1:8">
      <c r="B16" s="237"/>
      <c r="E16" s="236"/>
    </row>
    <row r="19" spans="2:5">
      <c r="B19" s="883"/>
      <c r="C19" s="883"/>
      <c r="E19" s="229"/>
    </row>
  </sheetData>
  <mergeCells count="4">
    <mergeCell ref="A2:B2"/>
    <mergeCell ref="A7:B7"/>
    <mergeCell ref="A10:B10"/>
    <mergeCell ref="B19:C19"/>
  </mergeCells>
  <phoneticPr fontId="35" type="noConversion"/>
  <printOptions horizontalCentered="1"/>
  <pageMargins left="0.31496062992125984" right="0.19685039370078741" top="2.4409448818897639" bottom="0.98425196850393704" header="0.78740157480314965" footer="0.51181102362204722"/>
  <pageSetup paperSize="9" scale="90" orientation="landscape" r:id="rId1"/>
  <headerFooter alignWithMargins="0">
    <oddHeader>&amp;C&amp;"Arial,Félkövér"&amp;14 Bonyhádi Közös Önkormányzati Hivatal
2020. évi beruházási kiadásainak előirányzata fejletszési célonként&amp;R&amp;"Arial,Félkövér dőlt"&amp;12 7. B. melléklet
Forintban</oddHeader>
  </headerFooter>
  <rowBreaks count="1" manualBreakCount="1">
    <brk id="10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G149"/>
  <sheetViews>
    <sheetView view="pageBreakPreview" topLeftCell="A43" zoomScale="130" zoomScaleNormal="120" zoomScaleSheetLayoutView="130" workbookViewId="0">
      <selection activeCell="D77" sqref="D77"/>
    </sheetView>
  </sheetViews>
  <sheetFormatPr defaultColWidth="9.140625" defaultRowHeight="15.75"/>
  <cols>
    <col min="1" max="1" width="7.7109375" style="62" customWidth="1"/>
    <col min="2" max="2" width="65" style="62" customWidth="1"/>
    <col min="3" max="5" width="12.140625" style="62" customWidth="1"/>
    <col min="6" max="6" width="9.140625" style="62"/>
    <col min="7" max="7" width="10.85546875" style="62" bestFit="1" customWidth="1"/>
    <col min="8" max="16384" width="9.140625" style="62"/>
  </cols>
  <sheetData>
    <row r="1" spans="1:5" ht="15.95" customHeight="1">
      <c r="A1" s="857" t="s">
        <v>9</v>
      </c>
      <c r="B1" s="857"/>
      <c r="C1" s="857"/>
      <c r="D1" s="857"/>
      <c r="E1" s="857"/>
    </row>
    <row r="2" spans="1:5" ht="15.95" customHeight="1" thickBot="1">
      <c r="A2" s="856"/>
      <c r="B2" s="856"/>
      <c r="C2" s="381"/>
      <c r="E2" s="63" t="s">
        <v>935</v>
      </c>
    </row>
    <row r="3" spans="1:5" ht="38.1" customHeight="1" thickBot="1">
      <c r="A3" s="64" t="s">
        <v>11</v>
      </c>
      <c r="B3" s="65" t="s">
        <v>12</v>
      </c>
      <c r="C3" s="176" t="s">
        <v>1170</v>
      </c>
      <c r="D3" s="177" t="s">
        <v>1171</v>
      </c>
      <c r="E3" s="177" t="s">
        <v>1167</v>
      </c>
    </row>
    <row r="4" spans="1:5" s="70" customFormat="1" ht="12" customHeight="1" thickBot="1">
      <c r="A4" s="53">
        <v>1</v>
      </c>
      <c r="B4" s="97">
        <v>2</v>
      </c>
      <c r="C4" s="97">
        <v>4</v>
      </c>
      <c r="D4" s="178">
        <v>5</v>
      </c>
      <c r="E4" s="178">
        <v>5</v>
      </c>
    </row>
    <row r="5" spans="1:5" s="73" customFormat="1" ht="12" customHeight="1" thickBot="1">
      <c r="A5" s="71" t="s">
        <v>13</v>
      </c>
      <c r="B5" s="72" t="s">
        <v>14</v>
      </c>
      <c r="C5" s="179">
        <v>936428465</v>
      </c>
      <c r="D5" s="180">
        <f>+D6+D7+D8+D9+D10+D11</f>
        <v>966784901</v>
      </c>
      <c r="E5" s="180">
        <f>+E6+E7+E8+E9+E10+E11</f>
        <v>878655578</v>
      </c>
    </row>
    <row r="6" spans="1:5" s="73" customFormat="1" ht="12" customHeight="1">
      <c r="A6" s="74" t="s">
        <v>15</v>
      </c>
      <c r="B6" s="75" t="s">
        <v>16</v>
      </c>
      <c r="C6" s="182">
        <v>255502471</v>
      </c>
      <c r="D6" s="182">
        <v>255903958</v>
      </c>
      <c r="E6" s="182">
        <f>'1.1.sz.mell.'!D6</f>
        <v>247055998</v>
      </c>
    </row>
    <row r="7" spans="1:5" s="73" customFormat="1" ht="12" customHeight="1">
      <c r="A7" s="77" t="s">
        <v>17</v>
      </c>
      <c r="B7" s="78" t="s">
        <v>18</v>
      </c>
      <c r="C7" s="57">
        <v>295212668</v>
      </c>
      <c r="D7" s="57">
        <v>305754761</v>
      </c>
      <c r="E7" s="57">
        <f>'1.1.sz.mell.'!D7</f>
        <v>299534030</v>
      </c>
    </row>
    <row r="8" spans="1:5" s="73" customFormat="1" ht="12" customHeight="1">
      <c r="A8" s="77" t="s">
        <v>19</v>
      </c>
      <c r="B8" s="78" t="s">
        <v>20</v>
      </c>
      <c r="C8" s="57">
        <v>330678700</v>
      </c>
      <c r="D8" s="57">
        <v>336295242</v>
      </c>
      <c r="E8" s="57">
        <f>'1.1.sz.mell.'!D8</f>
        <v>312727490</v>
      </c>
    </row>
    <row r="9" spans="1:5" s="73" customFormat="1" ht="12" customHeight="1">
      <c r="A9" s="77" t="s">
        <v>21</v>
      </c>
      <c r="B9" s="78" t="s">
        <v>22</v>
      </c>
      <c r="C9" s="57">
        <v>25793319</v>
      </c>
      <c r="D9" s="57">
        <v>26531568</v>
      </c>
      <c r="E9" s="57">
        <f>'1.1.sz.mell.'!D9</f>
        <v>19338060</v>
      </c>
    </row>
    <row r="10" spans="1:5" s="73" customFormat="1" ht="12" customHeight="1">
      <c r="A10" s="77" t="s">
        <v>23</v>
      </c>
      <c r="B10" s="78" t="s">
        <v>24</v>
      </c>
      <c r="C10" s="57">
        <v>28080403</v>
      </c>
      <c r="D10" s="57">
        <v>41567772</v>
      </c>
      <c r="E10" s="57">
        <f>'1.1.sz.mell.'!D10</f>
        <v>0</v>
      </c>
    </row>
    <row r="11" spans="1:5" s="73" customFormat="1" ht="12" customHeight="1" thickBot="1">
      <c r="A11" s="80" t="s">
        <v>25</v>
      </c>
      <c r="B11" s="110" t="s">
        <v>653</v>
      </c>
      <c r="C11" s="57">
        <v>1160904</v>
      </c>
      <c r="D11" s="57">
        <v>731600</v>
      </c>
      <c r="E11" s="57">
        <f>'1.1.sz.mell.'!D11</f>
        <v>0</v>
      </c>
    </row>
    <row r="12" spans="1:5" s="73" customFormat="1" ht="12" customHeight="1" thickBot="1">
      <c r="A12" s="71" t="s">
        <v>26</v>
      </c>
      <c r="B12" s="82" t="s">
        <v>27</v>
      </c>
      <c r="C12" s="180">
        <v>126409410</v>
      </c>
      <c r="D12" s="180">
        <f>+D13+D14+D15+D16+D17</f>
        <v>172609285</v>
      </c>
      <c r="E12" s="180">
        <f>+E13+E14+E15+E16+E17</f>
        <v>165865930</v>
      </c>
    </row>
    <row r="13" spans="1:5" s="73" customFormat="1" ht="12" customHeight="1">
      <c r="A13" s="74" t="s">
        <v>28</v>
      </c>
      <c r="B13" s="75" t="s">
        <v>29</v>
      </c>
      <c r="C13" s="182"/>
      <c r="D13" s="182"/>
      <c r="E13" s="182">
        <f>'1.1.sz.mell.'!D13</f>
        <v>0</v>
      </c>
    </row>
    <row r="14" spans="1:5" s="73" customFormat="1" ht="12" customHeight="1">
      <c r="A14" s="77" t="s">
        <v>30</v>
      </c>
      <c r="B14" s="78" t="s">
        <v>31</v>
      </c>
      <c r="C14" s="57"/>
      <c r="D14" s="57"/>
      <c r="E14" s="57">
        <f>'1.1.sz.mell.'!D14</f>
        <v>0</v>
      </c>
    </row>
    <row r="15" spans="1:5" s="73" customFormat="1" ht="12" customHeight="1">
      <c r="A15" s="77" t="s">
        <v>32</v>
      </c>
      <c r="B15" s="78" t="s">
        <v>33</v>
      </c>
      <c r="C15" s="57">
        <v>400000</v>
      </c>
      <c r="D15" s="57"/>
      <c r="E15" s="57">
        <f>'1.1.sz.mell.'!D15</f>
        <v>32619000</v>
      </c>
    </row>
    <row r="16" spans="1:5" s="73" customFormat="1" ht="12" customHeight="1">
      <c r="A16" s="77" t="s">
        <v>34</v>
      </c>
      <c r="B16" s="78" t="s">
        <v>35</v>
      </c>
      <c r="C16" s="57">
        <v>400000</v>
      </c>
      <c r="D16" s="57">
        <v>14668132</v>
      </c>
      <c r="E16" s="57">
        <f>'1.1.sz.mell.'!D16</f>
        <v>0</v>
      </c>
    </row>
    <row r="17" spans="1:5" s="73" customFormat="1" ht="12" customHeight="1">
      <c r="A17" s="77" t="s">
        <v>36</v>
      </c>
      <c r="B17" s="78" t="s">
        <v>37</v>
      </c>
      <c r="C17" s="57">
        <v>125609410</v>
      </c>
      <c r="D17" s="57">
        <v>157941153</v>
      </c>
      <c r="E17" s="57">
        <f>'1.1.sz.mell.'!D17</f>
        <v>133246930</v>
      </c>
    </row>
    <row r="18" spans="1:5" s="73" customFormat="1" ht="12" customHeight="1" thickBot="1">
      <c r="A18" s="80" t="s">
        <v>1102</v>
      </c>
      <c r="B18" s="749" t="s">
        <v>1103</v>
      </c>
      <c r="C18" s="83"/>
      <c r="D18" s="57">
        <v>39333926</v>
      </c>
      <c r="E18" s="57">
        <f>'1.1.sz.mell.'!D18</f>
        <v>0</v>
      </c>
    </row>
    <row r="19" spans="1:5" s="73" customFormat="1" ht="12" customHeight="1" thickBot="1">
      <c r="A19" s="71" t="s">
        <v>38</v>
      </c>
      <c r="B19" s="72" t="s">
        <v>39</v>
      </c>
      <c r="C19" s="180">
        <v>1030351411</v>
      </c>
      <c r="D19" s="180">
        <f>+D20+D21+D22+D23+D24</f>
        <v>1410051439</v>
      </c>
      <c r="E19" s="180">
        <f>+E20+E21+E22+E23+E24</f>
        <v>1957847171</v>
      </c>
    </row>
    <row r="20" spans="1:5" s="73" customFormat="1" ht="12" customHeight="1">
      <c r="A20" s="74" t="s">
        <v>40</v>
      </c>
      <c r="B20" s="75" t="s">
        <v>41</v>
      </c>
      <c r="C20" s="182"/>
      <c r="D20" s="182">
        <v>30556000</v>
      </c>
      <c r="E20" s="182">
        <f>'1.1.sz.mell.'!D20</f>
        <v>0</v>
      </c>
    </row>
    <row r="21" spans="1:5" s="73" customFormat="1" ht="12" customHeight="1">
      <c r="A21" s="77" t="s">
        <v>42</v>
      </c>
      <c r="B21" s="78" t="s">
        <v>43</v>
      </c>
      <c r="C21" s="57"/>
      <c r="D21" s="57"/>
      <c r="E21" s="57">
        <f>'1.1.sz.mell.'!D21</f>
        <v>0</v>
      </c>
    </row>
    <row r="22" spans="1:5" s="73" customFormat="1" ht="12" customHeight="1">
      <c r="A22" s="77" t="s">
        <v>44</v>
      </c>
      <c r="B22" s="78" t="s">
        <v>45</v>
      </c>
      <c r="C22" s="57"/>
      <c r="D22" s="57"/>
      <c r="E22" s="57">
        <f>'1.1.sz.mell.'!D22</f>
        <v>0</v>
      </c>
    </row>
    <row r="23" spans="1:5" s="73" customFormat="1" ht="12" customHeight="1">
      <c r="A23" s="77" t="s">
        <v>46</v>
      </c>
      <c r="B23" s="78" t="s">
        <v>47</v>
      </c>
      <c r="C23" s="57"/>
      <c r="D23" s="57"/>
      <c r="E23" s="57">
        <f>'1.1.sz.mell.'!D23</f>
        <v>0</v>
      </c>
    </row>
    <row r="24" spans="1:5" s="73" customFormat="1" ht="12" customHeight="1">
      <c r="A24" s="77" t="s">
        <v>48</v>
      </c>
      <c r="B24" s="78" t="s">
        <v>49</v>
      </c>
      <c r="C24" s="57">
        <v>1030351411</v>
      </c>
      <c r="D24" s="57">
        <v>1379495439</v>
      </c>
      <c r="E24" s="57">
        <f>'1.1.sz.mell.'!D24</f>
        <v>1957847171</v>
      </c>
    </row>
    <row r="25" spans="1:5" s="752" customFormat="1" ht="12" customHeight="1" thickBot="1">
      <c r="A25" s="77" t="s">
        <v>1104</v>
      </c>
      <c r="B25" s="750" t="s">
        <v>1105</v>
      </c>
      <c r="C25" s="751"/>
      <c r="D25" s="182">
        <v>809989713</v>
      </c>
      <c r="E25" s="57">
        <f>'1.1.sz.mell.'!D25</f>
        <v>0</v>
      </c>
    </row>
    <row r="26" spans="1:5" s="73" customFormat="1" ht="12" customHeight="1" thickBot="1">
      <c r="A26" s="71" t="s">
        <v>50</v>
      </c>
      <c r="B26" s="72" t="s">
        <v>51</v>
      </c>
      <c r="C26" s="186">
        <v>719019081</v>
      </c>
      <c r="D26" s="186">
        <f t="shared" ref="D26" si="0">SUM(D27:D33)</f>
        <v>701718020</v>
      </c>
      <c r="E26" s="186">
        <f>SUM(E27:E33)</f>
        <v>736600000</v>
      </c>
    </row>
    <row r="27" spans="1:5" s="73" customFormat="1" ht="12" customHeight="1">
      <c r="A27" s="74" t="s">
        <v>494</v>
      </c>
      <c r="B27" s="75" t="s">
        <v>657</v>
      </c>
      <c r="C27" s="187">
        <v>56915145</v>
      </c>
      <c r="D27" s="187">
        <v>57090873</v>
      </c>
      <c r="E27" s="187">
        <f>'1.1.sz.mell.'!D27</f>
        <v>57000000</v>
      </c>
    </row>
    <row r="28" spans="1:5" s="73" customFormat="1" ht="12" customHeight="1">
      <c r="A28" s="74" t="s">
        <v>495</v>
      </c>
      <c r="B28" s="75" t="s">
        <v>704</v>
      </c>
      <c r="C28" s="187">
        <v>71905</v>
      </c>
      <c r="D28" s="187">
        <v>82335</v>
      </c>
      <c r="E28" s="187">
        <f>'1.1.sz.mell.'!D28</f>
        <v>100000</v>
      </c>
    </row>
    <row r="29" spans="1:5" s="73" customFormat="1" ht="12" customHeight="1">
      <c r="A29" s="74" t="s">
        <v>496</v>
      </c>
      <c r="B29" s="78" t="s">
        <v>658</v>
      </c>
      <c r="C29" s="57">
        <v>610089962</v>
      </c>
      <c r="D29" s="57">
        <v>587300703</v>
      </c>
      <c r="E29" s="187">
        <f>'1.1.sz.mell.'!D29</f>
        <v>625000000</v>
      </c>
    </row>
    <row r="30" spans="1:5" s="73" customFormat="1" ht="12" customHeight="1">
      <c r="A30" s="74" t="s">
        <v>497</v>
      </c>
      <c r="B30" s="78" t="s">
        <v>659</v>
      </c>
      <c r="C30" s="57"/>
      <c r="D30" s="57"/>
      <c r="E30" s="187">
        <f>'1.1.sz.mell.'!D30</f>
        <v>0</v>
      </c>
    </row>
    <row r="31" spans="1:5" s="73" customFormat="1" ht="12" customHeight="1">
      <c r="A31" s="74" t="s">
        <v>498</v>
      </c>
      <c r="B31" s="78" t="s">
        <v>660</v>
      </c>
      <c r="C31" s="57">
        <v>49776886</v>
      </c>
      <c r="D31" s="57">
        <v>54639913</v>
      </c>
      <c r="E31" s="187">
        <f>'1.1.sz.mell.'!D31</f>
        <v>52500000</v>
      </c>
    </row>
    <row r="32" spans="1:5" s="73" customFormat="1" ht="12" customHeight="1">
      <c r="A32" s="74" t="s">
        <v>499</v>
      </c>
      <c r="B32" s="78" t="s">
        <v>661</v>
      </c>
      <c r="C32" s="57">
        <v>751524</v>
      </c>
      <c r="D32" s="57">
        <v>762800</v>
      </c>
      <c r="E32" s="187">
        <f>'1.1.sz.mell.'!D32</f>
        <v>800000</v>
      </c>
    </row>
    <row r="33" spans="1:5" s="73" customFormat="1" ht="12" customHeight="1" thickBot="1">
      <c r="A33" s="74" t="s">
        <v>706</v>
      </c>
      <c r="B33" s="110" t="s">
        <v>656</v>
      </c>
      <c r="C33" s="111">
        <v>1413659</v>
      </c>
      <c r="D33" s="111">
        <v>1841396</v>
      </c>
      <c r="E33" s="187">
        <f>'1.1.sz.mell.'!D33</f>
        <v>1200000</v>
      </c>
    </row>
    <row r="34" spans="1:5" s="73" customFormat="1" ht="12" customHeight="1" thickBot="1">
      <c r="A34" s="71" t="s">
        <v>52</v>
      </c>
      <c r="B34" s="72" t="s">
        <v>53</v>
      </c>
      <c r="C34" s="180">
        <v>211273348</v>
      </c>
      <c r="D34" s="180">
        <f>SUM(D35:D45)</f>
        <v>264788335</v>
      </c>
      <c r="E34" s="180">
        <f>SUM(E35:E45)</f>
        <v>277979000</v>
      </c>
    </row>
    <row r="35" spans="1:5" s="73" customFormat="1" ht="12" customHeight="1">
      <c r="A35" s="74" t="s">
        <v>54</v>
      </c>
      <c r="B35" s="75" t="s">
        <v>55</v>
      </c>
      <c r="C35" s="182">
        <v>629088</v>
      </c>
      <c r="D35" s="182">
        <v>346689</v>
      </c>
      <c r="E35" s="182">
        <f>'1.1.sz.mell.'!D35</f>
        <v>0</v>
      </c>
    </row>
    <row r="36" spans="1:5" s="73" customFormat="1" ht="12" customHeight="1">
      <c r="A36" s="77" t="s">
        <v>56</v>
      </c>
      <c r="B36" s="78" t="s">
        <v>57</v>
      </c>
      <c r="C36" s="57">
        <v>75222349</v>
      </c>
      <c r="D36" s="57">
        <v>102859952</v>
      </c>
      <c r="E36" s="57">
        <f>'1.1.sz.mell.'!D36</f>
        <v>0</v>
      </c>
    </row>
    <row r="37" spans="1:5" s="73" customFormat="1" ht="12" customHeight="1">
      <c r="A37" s="77" t="s">
        <v>58</v>
      </c>
      <c r="B37" s="78" t="s">
        <v>59</v>
      </c>
      <c r="C37" s="57">
        <v>5207928</v>
      </c>
      <c r="D37" s="57">
        <v>7391118</v>
      </c>
      <c r="E37" s="57">
        <f>'1.1.sz.mell.'!D37</f>
        <v>0</v>
      </c>
    </row>
    <row r="38" spans="1:5" s="73" customFormat="1" ht="12" customHeight="1">
      <c r="A38" s="77" t="s">
        <v>60</v>
      </c>
      <c r="B38" s="78" t="s">
        <v>61</v>
      </c>
      <c r="C38" s="57">
        <v>65227170</v>
      </c>
      <c r="D38" s="57">
        <v>60446540</v>
      </c>
      <c r="E38" s="57">
        <f>'1.1.sz.mell.'!D38</f>
        <v>62100000</v>
      </c>
    </row>
    <row r="39" spans="1:5" s="73" customFormat="1" ht="12" customHeight="1">
      <c r="A39" s="77" t="s">
        <v>62</v>
      </c>
      <c r="B39" s="78" t="s">
        <v>63</v>
      </c>
      <c r="C39" s="57">
        <v>35984203</v>
      </c>
      <c r="D39" s="57">
        <v>35270177</v>
      </c>
      <c r="E39" s="57">
        <f>'1.1.sz.mell.'!D39</f>
        <v>0</v>
      </c>
    </row>
    <row r="40" spans="1:5" s="73" customFormat="1" ht="12" customHeight="1">
      <c r="A40" s="77" t="s">
        <v>64</v>
      </c>
      <c r="B40" s="78" t="s">
        <v>65</v>
      </c>
      <c r="C40" s="57">
        <v>26206130</v>
      </c>
      <c r="D40" s="57">
        <v>33058958</v>
      </c>
      <c r="E40" s="57">
        <f>'1.1.sz.mell.'!D40</f>
        <v>0</v>
      </c>
    </row>
    <row r="41" spans="1:5" s="73" customFormat="1" ht="12" customHeight="1">
      <c r="A41" s="77" t="s">
        <v>66</v>
      </c>
      <c r="B41" s="78" t="s">
        <v>67</v>
      </c>
      <c r="C41" s="57">
        <v>0</v>
      </c>
      <c r="D41" s="57">
        <v>7170000</v>
      </c>
      <c r="E41" s="57">
        <f>'1.1.sz.mell.'!D41</f>
        <v>9979000</v>
      </c>
    </row>
    <row r="42" spans="1:5" s="73" customFormat="1" ht="12" customHeight="1">
      <c r="A42" s="77" t="s">
        <v>68</v>
      </c>
      <c r="B42" s="78" t="s">
        <v>69</v>
      </c>
      <c r="C42" s="57">
        <v>66600</v>
      </c>
      <c r="D42" s="57">
        <v>1440</v>
      </c>
      <c r="E42" s="57">
        <f>'1.1.sz.mell.'!D42</f>
        <v>0</v>
      </c>
    </row>
    <row r="43" spans="1:5" s="73" customFormat="1" ht="12" customHeight="1">
      <c r="A43" s="77" t="s">
        <v>70</v>
      </c>
      <c r="B43" s="78" t="s">
        <v>71</v>
      </c>
      <c r="C43" s="188"/>
      <c r="D43" s="188"/>
      <c r="E43" s="188">
        <f>'1.1.sz.mell.'!D43</f>
        <v>0</v>
      </c>
    </row>
    <row r="44" spans="1:5" s="73" customFormat="1" ht="12" customHeight="1">
      <c r="A44" s="80" t="s">
        <v>72</v>
      </c>
      <c r="B44" s="753" t="s">
        <v>1106</v>
      </c>
      <c r="C44" s="86">
        <v>712049</v>
      </c>
      <c r="D44" s="189">
        <v>17413520</v>
      </c>
      <c r="E44" s="188">
        <f>'1.1.sz.mell.'!D44</f>
        <v>10000000</v>
      </c>
    </row>
    <row r="45" spans="1:5" s="73" customFormat="1" ht="12" customHeight="1" thickBot="1">
      <c r="A45" s="80" t="s">
        <v>1107</v>
      </c>
      <c r="B45" s="110" t="s">
        <v>73</v>
      </c>
      <c r="C45" s="189">
        <v>2017831</v>
      </c>
      <c r="D45" s="189">
        <v>829941</v>
      </c>
      <c r="E45" s="189">
        <f>'1.1.sz.mell.'!D45</f>
        <v>195900000</v>
      </c>
    </row>
    <row r="46" spans="1:5" s="73" customFormat="1" ht="12" customHeight="1" thickBot="1">
      <c r="A46" s="71" t="s">
        <v>74</v>
      </c>
      <c r="B46" s="72" t="s">
        <v>75</v>
      </c>
      <c r="C46" s="180">
        <v>17419010</v>
      </c>
      <c r="D46" s="180">
        <f>SUM(D47:D51)</f>
        <v>64651659</v>
      </c>
      <c r="E46" s="180">
        <f>SUM(E47:E51)</f>
        <v>16000000</v>
      </c>
    </row>
    <row r="47" spans="1:5" s="73" customFormat="1" ht="12" customHeight="1">
      <c r="A47" s="74" t="s">
        <v>76</v>
      </c>
      <c r="B47" s="75" t="s">
        <v>77</v>
      </c>
      <c r="C47" s="190"/>
      <c r="D47" s="190"/>
      <c r="E47" s="190">
        <f>'1.1.sz.mell.'!D47</f>
        <v>0</v>
      </c>
    </row>
    <row r="48" spans="1:5" s="73" customFormat="1" ht="12" customHeight="1">
      <c r="A48" s="77" t="s">
        <v>78</v>
      </c>
      <c r="B48" s="78" t="s">
        <v>79</v>
      </c>
      <c r="C48" s="188">
        <v>17399325</v>
      </c>
      <c r="D48" s="188">
        <v>64449297</v>
      </c>
      <c r="E48" s="188">
        <f>'1.1.sz.mell.'!D48</f>
        <v>16000000</v>
      </c>
    </row>
    <row r="49" spans="1:5" s="73" customFormat="1" ht="12" customHeight="1">
      <c r="A49" s="77" t="s">
        <v>80</v>
      </c>
      <c r="B49" s="78" t="s">
        <v>81</v>
      </c>
      <c r="C49" s="188">
        <v>19685</v>
      </c>
      <c r="D49" s="188">
        <v>202362</v>
      </c>
      <c r="E49" s="188">
        <f>'1.1.sz.mell.'!D49</f>
        <v>0</v>
      </c>
    </row>
    <row r="50" spans="1:5" s="73" customFormat="1" ht="12" customHeight="1">
      <c r="A50" s="77" t="s">
        <v>82</v>
      </c>
      <c r="B50" s="78" t="s">
        <v>83</v>
      </c>
      <c r="C50" s="188"/>
      <c r="D50" s="188"/>
      <c r="E50" s="188">
        <f>'1.1.sz.mell.'!D50</f>
        <v>0</v>
      </c>
    </row>
    <row r="51" spans="1:5" s="73" customFormat="1" ht="12" customHeight="1" thickBot="1">
      <c r="A51" s="80" t="s">
        <v>84</v>
      </c>
      <c r="B51" s="110" t="s">
        <v>85</v>
      </c>
      <c r="C51" s="189"/>
      <c r="D51" s="189"/>
      <c r="E51" s="189">
        <f>'1.1.sz.mell.'!D51</f>
        <v>0</v>
      </c>
    </row>
    <row r="52" spans="1:5" s="73" customFormat="1" ht="12" customHeight="1" thickBot="1">
      <c r="A52" s="71" t="s">
        <v>86</v>
      </c>
      <c r="B52" s="72" t="s">
        <v>87</v>
      </c>
      <c r="C52" s="180">
        <v>7518970</v>
      </c>
      <c r="D52" s="180">
        <f t="shared" ref="D52" si="1">SUM(D53:D57)</f>
        <v>4032799</v>
      </c>
      <c r="E52" s="180">
        <f>SUM(E53:E57)</f>
        <v>6400000</v>
      </c>
    </row>
    <row r="53" spans="1:5" s="73" customFormat="1" ht="12" customHeight="1">
      <c r="A53" s="74" t="s">
        <v>666</v>
      </c>
      <c r="B53" s="75" t="s">
        <v>663</v>
      </c>
      <c r="C53" s="182"/>
      <c r="D53" s="182"/>
      <c r="E53" s="182">
        <f>'1.1.sz.mell.'!D53</f>
        <v>0</v>
      </c>
    </row>
    <row r="54" spans="1:5" s="73" customFormat="1" ht="12" customHeight="1">
      <c r="A54" s="74" t="s">
        <v>667</v>
      </c>
      <c r="B54" s="78" t="s">
        <v>664</v>
      </c>
      <c r="C54" s="57"/>
      <c r="D54" s="57"/>
      <c r="E54" s="182">
        <f>'1.1.sz.mell.'!D54</f>
        <v>0</v>
      </c>
    </row>
    <row r="55" spans="1:5" s="73" customFormat="1" ht="12" customHeight="1">
      <c r="A55" s="74" t="s">
        <v>668</v>
      </c>
      <c r="B55" s="78" t="s">
        <v>694</v>
      </c>
      <c r="C55" s="57"/>
      <c r="D55" s="57"/>
      <c r="E55" s="182">
        <f>'1.1.sz.mell.'!D55</f>
        <v>0</v>
      </c>
    </row>
    <row r="56" spans="1:5" s="73" customFormat="1" ht="12" customHeight="1">
      <c r="A56" s="74" t="s">
        <v>669</v>
      </c>
      <c r="B56" s="81" t="s">
        <v>671</v>
      </c>
      <c r="C56" s="111"/>
      <c r="D56" s="111">
        <v>25000</v>
      </c>
      <c r="E56" s="182">
        <f>'1.1.sz.mell.'!D56</f>
        <v>0</v>
      </c>
    </row>
    <row r="57" spans="1:5" s="73" customFormat="1" ht="12" customHeight="1">
      <c r="A57" s="74" t="s">
        <v>670</v>
      </c>
      <c r="B57" s="81" t="s">
        <v>672</v>
      </c>
      <c r="C57" s="111">
        <v>7518970</v>
      </c>
      <c r="D57" s="434">
        <v>4007799</v>
      </c>
      <c r="E57" s="182">
        <f>'1.1.sz.mell.'!D57</f>
        <v>6400000</v>
      </c>
    </row>
    <row r="58" spans="1:5" s="73" customFormat="1" ht="12" customHeight="1" thickBot="1">
      <c r="A58" s="80" t="s">
        <v>1109</v>
      </c>
      <c r="B58" s="749" t="s">
        <v>1110</v>
      </c>
      <c r="C58" s="83"/>
      <c r="E58" s="182">
        <f>'1.1.sz.mell.'!D58</f>
        <v>0</v>
      </c>
    </row>
    <row r="59" spans="1:5" s="73" customFormat="1" ht="12" customHeight="1" thickBot="1">
      <c r="A59" s="71" t="s">
        <v>92</v>
      </c>
      <c r="B59" s="82" t="s">
        <v>93</v>
      </c>
      <c r="C59" s="180">
        <v>4945652</v>
      </c>
      <c r="D59" s="180">
        <f t="shared" ref="D59" si="2">SUM(D60:D64)</f>
        <v>477924</v>
      </c>
      <c r="E59" s="180">
        <f>SUM(E60:E64)</f>
        <v>1000000</v>
      </c>
    </row>
    <row r="60" spans="1:5" s="73" customFormat="1" ht="12" customHeight="1">
      <c r="A60" s="77" t="s">
        <v>678</v>
      </c>
      <c r="B60" s="75" t="s">
        <v>673</v>
      </c>
      <c r="C60" s="188"/>
      <c r="D60" s="188"/>
      <c r="E60" s="188">
        <f>'1.1.sz.mell.'!D60</f>
        <v>0</v>
      </c>
    </row>
    <row r="61" spans="1:5" s="73" customFormat="1" ht="12" customHeight="1">
      <c r="A61" s="77" t="s">
        <v>679</v>
      </c>
      <c r="B61" s="78" t="s">
        <v>674</v>
      </c>
      <c r="C61" s="188"/>
      <c r="D61" s="188"/>
      <c r="E61" s="188">
        <f>'1.1.sz.mell.'!D61</f>
        <v>0</v>
      </c>
    </row>
    <row r="62" spans="1:5" s="73" customFormat="1" ht="12" customHeight="1">
      <c r="A62" s="77" t="s">
        <v>680</v>
      </c>
      <c r="B62" s="78" t="s">
        <v>695</v>
      </c>
      <c r="C62" s="188"/>
      <c r="D62" s="188"/>
      <c r="E62" s="188">
        <f>'1.1.sz.mell.'!D62</f>
        <v>0</v>
      </c>
    </row>
    <row r="63" spans="1:5" s="73" customFormat="1" ht="12" customHeight="1">
      <c r="A63" s="77" t="s">
        <v>681</v>
      </c>
      <c r="B63" s="81" t="s">
        <v>675</v>
      </c>
      <c r="C63" s="188"/>
      <c r="D63" s="188">
        <v>117924</v>
      </c>
      <c r="E63" s="188">
        <f>'1.1.sz.mell.'!D63</f>
        <v>0</v>
      </c>
    </row>
    <row r="64" spans="1:5" s="73" customFormat="1" ht="12" customHeight="1">
      <c r="A64" s="77" t="s">
        <v>682</v>
      </c>
      <c r="B64" s="81" t="s">
        <v>677</v>
      </c>
      <c r="C64" s="188">
        <v>4945652</v>
      </c>
      <c r="D64" s="188">
        <v>360000</v>
      </c>
      <c r="E64" s="188">
        <f>'1.1.sz.mell.'!D64</f>
        <v>1000000</v>
      </c>
    </row>
    <row r="65" spans="1:6" s="73" customFormat="1" ht="12" customHeight="1" thickBot="1">
      <c r="A65" s="77" t="s">
        <v>1111</v>
      </c>
      <c r="B65" s="749" t="s">
        <v>1112</v>
      </c>
      <c r="C65" s="85"/>
      <c r="E65" s="188">
        <f>'1.1.sz.mell.'!D65</f>
        <v>0</v>
      </c>
    </row>
    <row r="66" spans="1:6" s="73" customFormat="1" ht="12" customHeight="1" thickBot="1">
      <c r="A66" s="71" t="s">
        <v>94</v>
      </c>
      <c r="B66" s="72" t="s">
        <v>95</v>
      </c>
      <c r="C66" s="186">
        <v>3053365347</v>
      </c>
      <c r="D66" s="186">
        <f>+D5+D12+D19+D26+D34+D46+D52+D59</f>
        <v>3585114362</v>
      </c>
      <c r="E66" s="186">
        <f>+E5+E12+E19+E26+E34+E46+E52+E59</f>
        <v>4040347679</v>
      </c>
    </row>
    <row r="67" spans="1:6" s="73" customFormat="1" ht="12" customHeight="1" thickBot="1">
      <c r="A67" s="191" t="s">
        <v>96</v>
      </c>
      <c r="B67" s="82" t="s">
        <v>97</v>
      </c>
      <c r="C67" s="180">
        <v>0</v>
      </c>
      <c r="D67" s="180">
        <f>SUM(D68:D70)</f>
        <v>179975616</v>
      </c>
      <c r="E67" s="180">
        <f>SUM(E68:E70)</f>
        <v>0</v>
      </c>
    </row>
    <row r="68" spans="1:6" s="73" customFormat="1" ht="12" customHeight="1">
      <c r="A68" s="77" t="s">
        <v>98</v>
      </c>
      <c r="B68" s="75" t="s">
        <v>99</v>
      </c>
      <c r="C68" s="188"/>
      <c r="D68" s="188">
        <v>179975616</v>
      </c>
      <c r="E68" s="188"/>
    </row>
    <row r="69" spans="1:6" s="73" customFormat="1" ht="12" customHeight="1">
      <c r="A69" s="77" t="s">
        <v>100</v>
      </c>
      <c r="B69" s="78" t="s">
        <v>101</v>
      </c>
      <c r="C69" s="188"/>
      <c r="D69" s="188"/>
      <c r="E69" s="188"/>
    </row>
    <row r="70" spans="1:6" s="73" customFormat="1" ht="12" customHeight="1" thickBot="1">
      <c r="A70" s="77" t="s">
        <v>102</v>
      </c>
      <c r="B70" s="192" t="s">
        <v>318</v>
      </c>
      <c r="C70" s="188"/>
      <c r="D70" s="188"/>
      <c r="E70" s="188"/>
    </row>
    <row r="71" spans="1:6" s="73" customFormat="1" ht="12" customHeight="1" thickBot="1">
      <c r="A71" s="191" t="s">
        <v>104</v>
      </c>
      <c r="B71" s="82" t="s">
        <v>105</v>
      </c>
      <c r="C71" s="180">
        <v>0</v>
      </c>
      <c r="D71" s="180">
        <f>SUM(D72:D75)</f>
        <v>0</v>
      </c>
      <c r="E71" s="180">
        <f>SUM(E72:E75)</f>
        <v>0</v>
      </c>
    </row>
    <row r="72" spans="1:6" s="73" customFormat="1" ht="12" customHeight="1">
      <c r="A72" s="77" t="s">
        <v>106</v>
      </c>
      <c r="B72" s="75" t="s">
        <v>107</v>
      </c>
      <c r="C72" s="188"/>
      <c r="D72" s="188"/>
      <c r="E72" s="188"/>
    </row>
    <row r="73" spans="1:6" s="73" customFormat="1" ht="12" customHeight="1">
      <c r="A73" s="77" t="s">
        <v>108</v>
      </c>
      <c r="B73" s="78" t="s">
        <v>109</v>
      </c>
      <c r="C73" s="188"/>
      <c r="D73" s="188"/>
      <c r="E73" s="188"/>
    </row>
    <row r="74" spans="1:6" s="73" customFormat="1" ht="12" customHeight="1">
      <c r="A74" s="77" t="s">
        <v>110</v>
      </c>
      <c r="B74" s="78" t="s">
        <v>111</v>
      </c>
      <c r="C74" s="188"/>
      <c r="D74" s="188"/>
      <c r="E74" s="188"/>
    </row>
    <row r="75" spans="1:6" s="73" customFormat="1" ht="17.25" customHeight="1" thickBot="1">
      <c r="A75" s="77" t="s">
        <v>112</v>
      </c>
      <c r="B75" s="110" t="s">
        <v>113</v>
      </c>
      <c r="C75" s="188"/>
      <c r="D75" s="188"/>
      <c r="E75" s="188"/>
      <c r="F75" s="114"/>
    </row>
    <row r="76" spans="1:6" s="73" customFormat="1" ht="12" customHeight="1" thickBot="1">
      <c r="A76" s="191" t="s">
        <v>114</v>
      </c>
      <c r="B76" s="82" t="s">
        <v>115</v>
      </c>
      <c r="C76" s="180">
        <v>1702614858</v>
      </c>
      <c r="D76" s="180">
        <f>SUM(D77:D78)</f>
        <v>1351813505</v>
      </c>
      <c r="E76" s="180">
        <f>SUM(E77:E78)</f>
        <v>1577580634</v>
      </c>
    </row>
    <row r="77" spans="1:6" s="73" customFormat="1" ht="12" customHeight="1">
      <c r="A77" s="77" t="s">
        <v>116</v>
      </c>
      <c r="B77" s="75" t="s">
        <v>117</v>
      </c>
      <c r="C77" s="188">
        <v>1702614858</v>
      </c>
      <c r="D77" s="188">
        <v>1351813505</v>
      </c>
      <c r="E77" s="188">
        <f>'1.1.sz.mell.'!D77</f>
        <v>1577580634</v>
      </c>
    </row>
    <row r="78" spans="1:6" s="73" customFormat="1" ht="12" customHeight="1" thickBot="1">
      <c r="A78" s="77" t="s">
        <v>118</v>
      </c>
      <c r="B78" s="110" t="s">
        <v>119</v>
      </c>
      <c r="C78" s="188"/>
      <c r="D78" s="188"/>
      <c r="E78" s="188">
        <f>'1.1.sz.mell.'!D78</f>
        <v>0</v>
      </c>
    </row>
    <row r="79" spans="1:6" s="73" customFormat="1" ht="12" customHeight="1" thickBot="1">
      <c r="A79" s="191" t="s">
        <v>120</v>
      </c>
      <c r="B79" s="82" t="s">
        <v>121</v>
      </c>
      <c r="C79" s="180">
        <v>29967403</v>
      </c>
      <c r="D79" s="180">
        <f>SUM(D80:D82)</f>
        <v>35493874</v>
      </c>
      <c r="E79" s="180">
        <f>SUM(E80:E82)</f>
        <v>0</v>
      </c>
    </row>
    <row r="80" spans="1:6" s="73" customFormat="1" ht="12" customHeight="1">
      <c r="A80" s="77" t="s">
        <v>685</v>
      </c>
      <c r="B80" s="75" t="s">
        <v>122</v>
      </c>
      <c r="C80" s="188">
        <v>29967403</v>
      </c>
      <c r="D80" s="188">
        <v>35493874</v>
      </c>
      <c r="E80" s="188">
        <f>'1.1.sz.mell.'!D85</f>
        <v>0</v>
      </c>
    </row>
    <row r="81" spans="1:5" s="73" customFormat="1" ht="12" customHeight="1">
      <c r="A81" s="77" t="s">
        <v>686</v>
      </c>
      <c r="B81" s="78" t="s">
        <v>123</v>
      </c>
      <c r="C81" s="188"/>
      <c r="D81" s="188"/>
      <c r="E81" s="188">
        <f>'1.1.sz.mell.'!D86</f>
        <v>0</v>
      </c>
    </row>
    <row r="82" spans="1:5" s="73" customFormat="1" ht="12" customHeight="1" thickBot="1">
      <c r="A82" s="77" t="s">
        <v>687</v>
      </c>
      <c r="B82" s="81" t="s">
        <v>688</v>
      </c>
      <c r="C82" s="188"/>
      <c r="D82" s="188"/>
      <c r="E82" s="188"/>
    </row>
    <row r="83" spans="1:5" s="73" customFormat="1" ht="12" customHeight="1" thickBot="1">
      <c r="A83" s="191" t="s">
        <v>124</v>
      </c>
      <c r="B83" s="82" t="s">
        <v>125</v>
      </c>
      <c r="C83" s="180">
        <v>0</v>
      </c>
      <c r="D83" s="180">
        <f>SUM(D84:D88)</f>
        <v>0</v>
      </c>
      <c r="E83" s="180">
        <f>SUM(E84:E88)</f>
        <v>0</v>
      </c>
    </row>
    <row r="84" spans="1:5" s="73" customFormat="1" ht="12" customHeight="1">
      <c r="A84" s="193" t="s">
        <v>689</v>
      </c>
      <c r="B84" s="75" t="s">
        <v>873</v>
      </c>
      <c r="C84" s="188"/>
      <c r="D84" s="188"/>
      <c r="E84" s="188"/>
    </row>
    <row r="85" spans="1:5" s="73" customFormat="1" ht="12" customHeight="1">
      <c r="A85" s="193" t="s">
        <v>690</v>
      </c>
      <c r="B85" s="78" t="s">
        <v>874</v>
      </c>
      <c r="C85" s="188"/>
      <c r="D85" s="188"/>
      <c r="E85" s="188"/>
    </row>
    <row r="86" spans="1:5" s="73" customFormat="1" ht="12" customHeight="1">
      <c r="A86" s="193" t="s">
        <v>691</v>
      </c>
      <c r="B86" s="78" t="s">
        <v>875</v>
      </c>
      <c r="C86" s="188"/>
      <c r="D86" s="188"/>
      <c r="E86" s="188"/>
    </row>
    <row r="87" spans="1:5" s="73" customFormat="1" ht="12" customHeight="1">
      <c r="A87" s="193" t="s">
        <v>692</v>
      </c>
      <c r="B87" s="81" t="s">
        <v>876</v>
      </c>
      <c r="C87" s="188"/>
      <c r="D87" s="188"/>
      <c r="E87" s="188"/>
    </row>
    <row r="88" spans="1:5" s="73" customFormat="1" ht="12" customHeight="1" thickBot="1">
      <c r="A88" s="193" t="s">
        <v>693</v>
      </c>
      <c r="B88" s="81" t="s">
        <v>877</v>
      </c>
      <c r="C88" s="188"/>
      <c r="D88" s="188"/>
      <c r="E88" s="188"/>
    </row>
    <row r="89" spans="1:5" s="73" customFormat="1" ht="12" customHeight="1" thickBot="1">
      <c r="A89" s="191" t="s">
        <v>128</v>
      </c>
      <c r="B89" s="82" t="s">
        <v>129</v>
      </c>
      <c r="C89" s="195"/>
      <c r="D89" s="195"/>
      <c r="E89" s="195"/>
    </row>
    <row r="90" spans="1:5" s="73" customFormat="1" ht="12" customHeight="1" thickBot="1">
      <c r="A90" s="191" t="s">
        <v>130</v>
      </c>
      <c r="B90" s="196" t="s">
        <v>131</v>
      </c>
      <c r="C90" s="186">
        <v>1732582261</v>
      </c>
      <c r="D90" s="186">
        <f>+D67+D71+D76+D79+D83+D89</f>
        <v>1567282995</v>
      </c>
      <c r="E90" s="186">
        <f>+E67+E71+E76+E79+E83+E89</f>
        <v>1577580634</v>
      </c>
    </row>
    <row r="91" spans="1:5" s="73" customFormat="1" ht="12" customHeight="1" thickBot="1">
      <c r="A91" s="197" t="s">
        <v>132</v>
      </c>
      <c r="B91" s="198" t="s">
        <v>133</v>
      </c>
      <c r="C91" s="186">
        <v>4785947608</v>
      </c>
      <c r="D91" s="186">
        <f>+D66+D90</f>
        <v>5152397357</v>
      </c>
      <c r="E91" s="186">
        <f>+E66+E90</f>
        <v>5617928313</v>
      </c>
    </row>
    <row r="92" spans="1:5" s="73" customFormat="1" ht="12" customHeight="1">
      <c r="A92" s="199"/>
      <c r="B92" s="200"/>
      <c r="C92" s="201"/>
      <c r="D92" s="202"/>
      <c r="E92" s="652"/>
    </row>
    <row r="93" spans="1:5" s="73" customFormat="1" ht="12" customHeight="1">
      <c r="A93" s="857" t="s">
        <v>134</v>
      </c>
      <c r="B93" s="857"/>
      <c r="C93" s="857"/>
      <c r="D93" s="857"/>
      <c r="E93" s="857"/>
    </row>
    <row r="94" spans="1:5" s="73" customFormat="1" ht="12" customHeight="1" thickBot="1">
      <c r="A94" s="858" t="s">
        <v>135</v>
      </c>
      <c r="B94" s="858"/>
      <c r="C94" s="381"/>
    </row>
    <row r="95" spans="1:5" s="73" customFormat="1" ht="24" customHeight="1" thickBot="1">
      <c r="A95" s="64" t="s">
        <v>319</v>
      </c>
      <c r="B95" s="65" t="s">
        <v>136</v>
      </c>
      <c r="C95" s="176" t="s">
        <v>1170</v>
      </c>
      <c r="D95" s="177" t="s">
        <v>1171</v>
      </c>
      <c r="E95" s="177" t="s">
        <v>1167</v>
      </c>
    </row>
    <row r="96" spans="1:5" s="73" customFormat="1" ht="12" customHeight="1" thickBot="1">
      <c r="A96" s="53">
        <v>1</v>
      </c>
      <c r="B96" s="97">
        <v>2</v>
      </c>
      <c r="C96" s="97">
        <v>4</v>
      </c>
      <c r="D96" s="98">
        <v>5</v>
      </c>
      <c r="E96" s="98">
        <v>5</v>
      </c>
    </row>
    <row r="97" spans="1:7" s="73" customFormat="1" ht="15" customHeight="1" thickBot="1">
      <c r="A97" s="99" t="s">
        <v>13</v>
      </c>
      <c r="B97" s="100" t="s">
        <v>137</v>
      </c>
      <c r="C97" s="203">
        <v>1896892223</v>
      </c>
      <c r="D97" s="203">
        <f>+D98+D99+D100+D101+D102</f>
        <v>1965903141</v>
      </c>
      <c r="E97" s="203">
        <f>+E98+E99+E100+E101+E102</f>
        <v>2270343786</v>
      </c>
    </row>
    <row r="98" spans="1:7" s="73" customFormat="1" ht="12.95" customHeight="1">
      <c r="A98" s="102" t="s">
        <v>15</v>
      </c>
      <c r="B98" s="103" t="s">
        <v>138</v>
      </c>
      <c r="C98" s="204">
        <v>657801078</v>
      </c>
      <c r="D98" s="204">
        <v>746786657</v>
      </c>
      <c r="E98" s="204">
        <f>'1.1.sz.mell.'!D99</f>
        <v>784341000</v>
      </c>
    </row>
    <row r="99" spans="1:7" ht="16.5" customHeight="1">
      <c r="A99" s="77" t="s">
        <v>17</v>
      </c>
      <c r="B99" s="17" t="s">
        <v>139</v>
      </c>
      <c r="C99" s="57">
        <v>138256832</v>
      </c>
      <c r="D99" s="57">
        <v>140992019</v>
      </c>
      <c r="E99" s="57">
        <f>'1.1.sz.mell.'!D100</f>
        <v>143344000</v>
      </c>
      <c r="G99" s="73"/>
    </row>
    <row r="100" spans="1:7">
      <c r="A100" s="77" t="s">
        <v>19</v>
      </c>
      <c r="B100" s="17" t="s">
        <v>140</v>
      </c>
      <c r="C100" s="111">
        <v>778258700</v>
      </c>
      <c r="D100" s="111">
        <v>657949091</v>
      </c>
      <c r="E100" s="111">
        <f>'1.1.sz.mell.'!D101</f>
        <v>933620955</v>
      </c>
      <c r="G100" s="73"/>
    </row>
    <row r="101" spans="1:7" s="70" customFormat="1" ht="12" customHeight="1">
      <c r="A101" s="77" t="s">
        <v>21</v>
      </c>
      <c r="B101" s="105" t="s">
        <v>141</v>
      </c>
      <c r="C101" s="111">
        <v>16787100</v>
      </c>
      <c r="D101" s="111">
        <v>12509370</v>
      </c>
      <c r="E101" s="111">
        <f>'1.1.sz.mell.'!D102</f>
        <v>13580000</v>
      </c>
      <c r="G101" s="73"/>
    </row>
    <row r="102" spans="1:7" ht="12" customHeight="1" thickBot="1">
      <c r="A102" s="77" t="s">
        <v>142</v>
      </c>
      <c r="B102" s="106" t="s">
        <v>143</v>
      </c>
      <c r="C102" s="754">
        <v>305788513</v>
      </c>
      <c r="D102" s="111">
        <v>407666004</v>
      </c>
      <c r="E102" s="111">
        <f>'1.1.sz.mell.'!D103</f>
        <v>395457831</v>
      </c>
      <c r="G102" s="73"/>
    </row>
    <row r="103" spans="1:7" ht="12" customHeight="1" thickBot="1">
      <c r="A103" s="71" t="s">
        <v>26</v>
      </c>
      <c r="B103" s="22" t="s">
        <v>910</v>
      </c>
      <c r="C103" s="180">
        <v>0</v>
      </c>
      <c r="D103" s="180">
        <f>SUM(D104:D106)</f>
        <v>0</v>
      </c>
      <c r="E103" s="180">
        <f>SUM(E104:E106)</f>
        <v>36093200</v>
      </c>
      <c r="G103" s="73"/>
    </row>
    <row r="104" spans="1:7" ht="12" customHeight="1">
      <c r="A104" s="74" t="s">
        <v>489</v>
      </c>
      <c r="B104" s="20" t="s">
        <v>149</v>
      </c>
      <c r="C104" s="182"/>
      <c r="D104" s="182"/>
      <c r="E104" s="182">
        <f>'1.1.sz.mell.'!D105</f>
        <v>5000000</v>
      </c>
      <c r="G104" s="73"/>
    </row>
    <row r="105" spans="1:7" ht="12" customHeight="1">
      <c r="A105" s="74" t="s">
        <v>490</v>
      </c>
      <c r="B105" s="459" t="s">
        <v>697</v>
      </c>
      <c r="C105" s="79"/>
      <c r="D105" s="428"/>
      <c r="E105" s="182">
        <f>'1.1.sz.mell.'!D106</f>
        <v>25093200</v>
      </c>
      <c r="G105" s="73"/>
    </row>
    <row r="106" spans="1:7" ht="12" customHeight="1" thickBot="1">
      <c r="A106" s="74" t="s">
        <v>491</v>
      </c>
      <c r="B106" s="109" t="s">
        <v>696</v>
      </c>
      <c r="C106" s="111"/>
      <c r="D106" s="111"/>
      <c r="E106" s="182">
        <f>'1.1.sz.mell.'!D107</f>
        <v>6000000</v>
      </c>
      <c r="G106" s="73"/>
    </row>
    <row r="107" spans="1:7" ht="12" customHeight="1" thickBot="1">
      <c r="A107" s="71" t="s">
        <v>38</v>
      </c>
      <c r="B107" s="108" t="s">
        <v>913</v>
      </c>
      <c r="C107" s="180">
        <v>1496566829</v>
      </c>
      <c r="D107" s="180">
        <f>+D108+D110+D112</f>
        <v>1562750395</v>
      </c>
      <c r="E107" s="180">
        <f>+E108+E110+E112</f>
        <v>3245486104</v>
      </c>
      <c r="G107" s="73"/>
    </row>
    <row r="108" spans="1:7" ht="12" customHeight="1">
      <c r="A108" s="74" t="s">
        <v>870</v>
      </c>
      <c r="B108" s="17" t="s">
        <v>144</v>
      </c>
      <c r="C108" s="182">
        <v>546251589</v>
      </c>
      <c r="D108" s="182">
        <v>1203929439</v>
      </c>
      <c r="E108" s="182">
        <f>'1.1.sz.mell.'!D109</f>
        <v>1767152090</v>
      </c>
      <c r="G108" s="73"/>
    </row>
    <row r="109" spans="1:7" ht="12" customHeight="1">
      <c r="A109" s="74" t="s">
        <v>871</v>
      </c>
      <c r="B109" s="109" t="s">
        <v>145</v>
      </c>
      <c r="C109" s="182"/>
      <c r="D109" s="182"/>
      <c r="E109" s="182">
        <f>'1.1.sz.mell.'!D110</f>
        <v>1517938740</v>
      </c>
      <c r="G109" s="73"/>
    </row>
    <row r="110" spans="1:7" ht="12" customHeight="1">
      <c r="A110" s="74" t="s">
        <v>872</v>
      </c>
      <c r="B110" s="109" t="s">
        <v>146</v>
      </c>
      <c r="C110" s="57">
        <v>947115240</v>
      </c>
      <c r="D110" s="57">
        <v>287078676</v>
      </c>
      <c r="E110" s="182">
        <f>'1.1.sz.mell.'!D111</f>
        <v>1472934014</v>
      </c>
      <c r="G110" s="73"/>
    </row>
    <row r="111" spans="1:7" ht="12" customHeight="1">
      <c r="A111" s="74" t="s">
        <v>911</v>
      </c>
      <c r="B111" s="109" t="s">
        <v>147</v>
      </c>
      <c r="C111" s="57"/>
      <c r="D111" s="57"/>
      <c r="E111" s="182">
        <f>'1.1.sz.mell.'!D112</f>
        <v>0</v>
      </c>
      <c r="G111" s="73"/>
    </row>
    <row r="112" spans="1:7" ht="12" customHeight="1" thickBot="1">
      <c r="A112" s="74" t="s">
        <v>912</v>
      </c>
      <c r="B112" s="110" t="s">
        <v>148</v>
      </c>
      <c r="C112" s="57">
        <v>3200000</v>
      </c>
      <c r="D112" s="57">
        <v>71742280</v>
      </c>
      <c r="E112" s="182">
        <f>'1.1.sz.mell.'!D113</f>
        <v>5400000</v>
      </c>
      <c r="G112" s="73"/>
    </row>
    <row r="113" spans="1:7" ht="12" customHeight="1" thickBot="1">
      <c r="A113" s="71" t="s">
        <v>150</v>
      </c>
      <c r="B113" s="22" t="s">
        <v>151</v>
      </c>
      <c r="C113" s="180">
        <v>3393459052</v>
      </c>
      <c r="D113" s="180">
        <f>+D97+D107+D103</f>
        <v>3528653536</v>
      </c>
      <c r="E113" s="180">
        <f>+E97+E107+E103</f>
        <v>5551923090</v>
      </c>
      <c r="G113" s="73"/>
    </row>
    <row r="114" spans="1:7" ht="12" customHeight="1" thickBot="1">
      <c r="A114" s="71" t="s">
        <v>52</v>
      </c>
      <c r="B114" s="22" t="s">
        <v>152</v>
      </c>
      <c r="C114" s="180">
        <v>10644800</v>
      </c>
      <c r="D114" s="180">
        <f>+D115+D116+D117</f>
        <v>15728133</v>
      </c>
      <c r="E114" s="180">
        <f>+E115+E116+E117</f>
        <v>30979000</v>
      </c>
      <c r="G114" s="73"/>
    </row>
    <row r="115" spans="1:7" ht="12" customHeight="1">
      <c r="A115" s="74" t="s">
        <v>54</v>
      </c>
      <c r="B115" s="20" t="s">
        <v>153</v>
      </c>
      <c r="C115" s="57">
        <v>10644800</v>
      </c>
      <c r="D115" s="57">
        <v>15728133</v>
      </c>
      <c r="E115" s="57">
        <f>'1.1.sz.mell.'!D116</f>
        <v>30979000</v>
      </c>
      <c r="G115" s="73"/>
    </row>
    <row r="116" spans="1:7" ht="12" customHeight="1">
      <c r="A116" s="74" t="s">
        <v>56</v>
      </c>
      <c r="B116" s="20" t="s">
        <v>154</v>
      </c>
      <c r="C116" s="57"/>
      <c r="D116" s="57"/>
      <c r="E116" s="57"/>
      <c r="G116" s="73"/>
    </row>
    <row r="117" spans="1:7" ht="12" customHeight="1" thickBot="1">
      <c r="A117" s="107" t="s">
        <v>58</v>
      </c>
      <c r="B117" s="60" t="s">
        <v>155</v>
      </c>
      <c r="C117" s="57"/>
      <c r="D117" s="57"/>
      <c r="E117" s="57"/>
      <c r="G117" s="73"/>
    </row>
    <row r="118" spans="1:7" ht="12" customHeight="1" thickBot="1">
      <c r="A118" s="71" t="s">
        <v>74</v>
      </c>
      <c r="B118" s="22" t="s">
        <v>1037</v>
      </c>
      <c r="C118" s="179">
        <v>0</v>
      </c>
      <c r="D118" s="179">
        <f t="shared" ref="D118:E118" si="3">SUM(D119:D124)</f>
        <v>0</v>
      </c>
      <c r="E118" s="179">
        <f t="shared" si="3"/>
        <v>0</v>
      </c>
      <c r="G118" s="73"/>
    </row>
    <row r="119" spans="1:7" ht="12" customHeight="1">
      <c r="A119" s="74" t="s">
        <v>500</v>
      </c>
      <c r="B119" s="20" t="s">
        <v>914</v>
      </c>
      <c r="C119" s="57"/>
      <c r="D119" s="57"/>
      <c r="E119" s="57"/>
      <c r="G119" s="73"/>
    </row>
    <row r="120" spans="1:7" ht="12" customHeight="1">
      <c r="A120" s="74" t="s">
        <v>501</v>
      </c>
      <c r="B120" s="20" t="s">
        <v>915</v>
      </c>
      <c r="C120" s="57"/>
      <c r="D120" s="57"/>
      <c r="E120" s="57"/>
      <c r="G120" s="73"/>
    </row>
    <row r="121" spans="1:7" ht="12" customHeight="1">
      <c r="A121" s="74" t="s">
        <v>502</v>
      </c>
      <c r="B121" s="20" t="s">
        <v>916</v>
      </c>
      <c r="C121" s="57"/>
      <c r="D121" s="57"/>
      <c r="E121" s="57"/>
      <c r="G121" s="73"/>
    </row>
    <row r="122" spans="1:7" ht="12" customHeight="1">
      <c r="A122" s="74" t="s">
        <v>503</v>
      </c>
      <c r="B122" s="20" t="s">
        <v>917</v>
      </c>
      <c r="C122" s="57"/>
      <c r="D122" s="57"/>
      <c r="E122" s="57"/>
      <c r="G122" s="73"/>
    </row>
    <row r="123" spans="1:7" ht="12" customHeight="1">
      <c r="A123" s="74" t="s">
        <v>698</v>
      </c>
      <c r="B123" s="20" t="s">
        <v>918</v>
      </c>
      <c r="C123" s="57"/>
      <c r="D123" s="57"/>
      <c r="E123" s="57"/>
      <c r="G123" s="73"/>
    </row>
    <row r="124" spans="1:7" ht="12" customHeight="1" thickBot="1">
      <c r="A124" s="74" t="s">
        <v>920</v>
      </c>
      <c r="B124" s="60" t="s">
        <v>919</v>
      </c>
      <c r="C124" s="57"/>
      <c r="D124" s="57"/>
      <c r="E124" s="57"/>
      <c r="G124" s="73"/>
    </row>
    <row r="125" spans="1:7" ht="12" customHeight="1" thickBot="1">
      <c r="A125" s="71" t="s">
        <v>157</v>
      </c>
      <c r="B125" s="22" t="s">
        <v>293</v>
      </c>
      <c r="C125" s="186">
        <v>30030251</v>
      </c>
      <c r="D125" s="186">
        <f>+D126+D127+D129+D130</f>
        <v>30435054</v>
      </c>
      <c r="E125" s="186">
        <f>+E126+E127+E129+E130</f>
        <v>35026223</v>
      </c>
      <c r="G125" s="73"/>
    </row>
    <row r="126" spans="1:7" ht="12" customHeight="1">
      <c r="A126" s="74" t="s">
        <v>666</v>
      </c>
      <c r="B126" s="20" t="s">
        <v>159</v>
      </c>
      <c r="C126" s="57"/>
      <c r="D126" s="57"/>
      <c r="E126" s="57"/>
      <c r="G126" s="73"/>
    </row>
    <row r="127" spans="1:7" ht="12" customHeight="1">
      <c r="A127" s="74" t="s">
        <v>667</v>
      </c>
      <c r="B127" s="20" t="s">
        <v>160</v>
      </c>
      <c r="C127" s="57">
        <v>30030251</v>
      </c>
      <c r="D127" s="57">
        <v>30435054</v>
      </c>
      <c r="E127" s="57">
        <f>'1.1.sz.mell.'!D126</f>
        <v>35026223</v>
      </c>
      <c r="G127" s="73"/>
    </row>
    <row r="128" spans="1:7" ht="12" customHeight="1">
      <c r="A128" s="74" t="s">
        <v>668</v>
      </c>
      <c r="B128" s="20" t="s">
        <v>921</v>
      </c>
      <c r="C128" s="57"/>
      <c r="D128" s="57"/>
      <c r="E128" s="57"/>
      <c r="G128" s="73"/>
    </row>
    <row r="129" spans="1:7" ht="12" customHeight="1">
      <c r="A129" s="74" t="s">
        <v>669</v>
      </c>
      <c r="B129" s="20" t="s">
        <v>240</v>
      </c>
      <c r="C129" s="57"/>
      <c r="D129" s="57"/>
      <c r="E129" s="57"/>
      <c r="G129" s="73"/>
    </row>
    <row r="130" spans="1:7" ht="12" customHeight="1" thickBot="1">
      <c r="A130" s="74" t="s">
        <v>670</v>
      </c>
      <c r="B130" s="60" t="s">
        <v>936</v>
      </c>
      <c r="C130" s="57"/>
      <c r="D130" s="57"/>
      <c r="E130" s="57"/>
      <c r="G130" s="73"/>
    </row>
    <row r="131" spans="1:7" ht="12" customHeight="1" thickBot="1">
      <c r="A131" s="71" t="s">
        <v>92</v>
      </c>
      <c r="B131" s="22" t="s">
        <v>1038</v>
      </c>
      <c r="C131" s="205">
        <v>0</v>
      </c>
      <c r="D131" s="205">
        <f>+D132+D133+D135+D136</f>
        <v>0</v>
      </c>
      <c r="E131" s="205">
        <f>+E132+E133+E135+E136</f>
        <v>0</v>
      </c>
      <c r="G131" s="73"/>
    </row>
    <row r="132" spans="1:7" ht="12" customHeight="1">
      <c r="A132" s="74" t="s">
        <v>678</v>
      </c>
      <c r="B132" s="20" t="s">
        <v>922</v>
      </c>
      <c r="C132" s="57"/>
      <c r="D132" s="57"/>
      <c r="E132" s="57">
        <f>'1.1.sz.mell.'!D134</f>
        <v>0</v>
      </c>
      <c r="G132" s="73"/>
    </row>
    <row r="133" spans="1:7" ht="12" customHeight="1">
      <c r="A133" s="74" t="s">
        <v>679</v>
      </c>
      <c r="B133" s="20" t="s">
        <v>923</v>
      </c>
      <c r="C133" s="57"/>
      <c r="D133" s="57"/>
      <c r="E133" s="57">
        <f>'1.1.sz.mell.'!D135</f>
        <v>0</v>
      </c>
      <c r="G133" s="73"/>
    </row>
    <row r="134" spans="1:7" ht="12" customHeight="1">
      <c r="A134" s="74" t="s">
        <v>680</v>
      </c>
      <c r="B134" s="20" t="s">
        <v>924</v>
      </c>
      <c r="C134" s="57"/>
      <c r="D134" s="57"/>
      <c r="E134" s="57"/>
      <c r="G134" s="73"/>
    </row>
    <row r="135" spans="1:7" ht="12" customHeight="1">
      <c r="A135" s="74" t="s">
        <v>681</v>
      </c>
      <c r="B135" s="20" t="s">
        <v>925</v>
      </c>
      <c r="C135" s="57"/>
      <c r="D135" s="57"/>
      <c r="E135" s="57">
        <f>'1.1.sz.mell.'!D136</f>
        <v>0</v>
      </c>
      <c r="G135" s="73"/>
    </row>
    <row r="136" spans="1:7" ht="12" customHeight="1" thickBot="1">
      <c r="A136" s="74" t="s">
        <v>682</v>
      </c>
      <c r="B136" s="60" t="s">
        <v>926</v>
      </c>
      <c r="C136" s="57"/>
      <c r="D136" s="57"/>
      <c r="E136" s="57">
        <f>'1.1.sz.mell.'!D137</f>
        <v>0</v>
      </c>
      <c r="G136" s="73"/>
    </row>
    <row r="137" spans="1:7" ht="12" customHeight="1" thickBot="1">
      <c r="A137" s="71" t="s">
        <v>94</v>
      </c>
      <c r="B137" s="22" t="s">
        <v>162</v>
      </c>
      <c r="C137" s="207">
        <v>40675051</v>
      </c>
      <c r="D137" s="207">
        <f>+D114+D118+D125+D131</f>
        <v>46163187</v>
      </c>
      <c r="E137" s="207">
        <f>+E114+E118+E125+E131</f>
        <v>66005223</v>
      </c>
      <c r="G137" s="73"/>
    </row>
    <row r="138" spans="1:7" ht="12" customHeight="1" thickBot="1">
      <c r="A138" s="116" t="s">
        <v>163</v>
      </c>
      <c r="B138" s="117" t="s">
        <v>164</v>
      </c>
      <c r="C138" s="207">
        <v>3434134103</v>
      </c>
      <c r="D138" s="207">
        <f>+D113+D137</f>
        <v>3574816723</v>
      </c>
      <c r="E138" s="207">
        <f>+E113+E137</f>
        <v>5617928313</v>
      </c>
      <c r="G138" s="73"/>
    </row>
    <row r="139" spans="1:7" ht="12" customHeight="1"/>
    <row r="140" spans="1:7" ht="12" customHeight="1"/>
    <row r="141" spans="1:7" ht="12" customHeight="1"/>
    <row r="142" spans="1:7" ht="12" customHeight="1"/>
    <row r="143" spans="1:7" ht="12" customHeight="1"/>
    <row r="144" spans="1:7" ht="15" customHeight="1">
      <c r="C144" s="115"/>
      <c r="D144" s="115"/>
      <c r="E144" s="115"/>
    </row>
    <row r="145" s="73" customFormat="1" ht="12.95" customHeight="1"/>
    <row r="149" ht="16.5" customHeight="1"/>
  </sheetData>
  <mergeCells count="4">
    <mergeCell ref="A2:B2"/>
    <mergeCell ref="A94:B94"/>
    <mergeCell ref="A1:E1"/>
    <mergeCell ref="A93:E93"/>
  </mergeCells>
  <phoneticPr fontId="35" type="noConversion"/>
  <printOptions horizontalCentered="1"/>
  <pageMargins left="0.27559055118110237" right="0.27559055118110237" top="0.55118110236220474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CE,Félkövér"&amp;12BONYHÁD VÁROS ÖNKORMÁNYZATA 2019. ÉVI KÖLTSÉGVETÉSÉNEK MÉRLEGE&amp;R&amp;"Times New Roman CE,Félkövér dőlt"8. melléklet</oddHeader>
  </headerFooter>
  <rowBreaks count="2" manualBreakCount="2">
    <brk id="79" max="4" man="1"/>
    <brk id="9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G189"/>
  <sheetViews>
    <sheetView view="pageBreakPreview" topLeftCell="A157" zoomScale="145" zoomScaleNormal="100" zoomScaleSheetLayoutView="145" workbookViewId="0">
      <selection activeCell="B185" sqref="B185"/>
    </sheetView>
  </sheetViews>
  <sheetFormatPr defaultColWidth="9.140625" defaultRowHeight="12.75"/>
  <cols>
    <col min="1" max="1" width="33.140625" style="239" customWidth="1"/>
    <col min="2" max="5" width="11.85546875" style="239" customWidth="1"/>
    <col min="6" max="6" width="9.140625" style="239"/>
    <col min="7" max="7" width="15.5703125" style="741" bestFit="1" customWidth="1"/>
    <col min="8" max="16384" width="9.140625" style="239"/>
  </cols>
  <sheetData>
    <row r="1" spans="1:5" ht="26.25" customHeight="1">
      <c r="A1" s="240" t="s">
        <v>320</v>
      </c>
      <c r="B1" s="890" t="s">
        <v>1066</v>
      </c>
      <c r="C1" s="890"/>
      <c r="D1" s="890"/>
      <c r="E1" s="890"/>
    </row>
    <row r="2" spans="1:5" ht="14.25" thickBot="1">
      <c r="D2" s="891" t="s">
        <v>1034</v>
      </c>
      <c r="E2" s="891"/>
    </row>
    <row r="3" spans="1:5" ht="15" customHeight="1" thickBot="1">
      <c r="A3" s="241" t="s">
        <v>321</v>
      </c>
      <c r="B3" s="242" t="s">
        <v>1065</v>
      </c>
      <c r="C3" s="242" t="s">
        <v>1113</v>
      </c>
      <c r="D3" s="242" t="s">
        <v>1294</v>
      </c>
      <c r="E3" s="243" t="s">
        <v>264</v>
      </c>
    </row>
    <row r="4" spans="1:5">
      <c r="A4" s="244" t="s">
        <v>322</v>
      </c>
      <c r="B4" s="245"/>
      <c r="C4" s="245"/>
      <c r="D4" s="245"/>
      <c r="E4" s="246">
        <f>SUM(B4:D4)</f>
        <v>0</v>
      </c>
    </row>
    <row r="5" spans="1:5">
      <c r="A5" s="247" t="s">
        <v>323</v>
      </c>
      <c r="B5" s="248"/>
      <c r="C5" s="248"/>
      <c r="D5" s="248"/>
      <c r="E5" s="249">
        <f>SUM(B5:D5)</f>
        <v>0</v>
      </c>
    </row>
    <row r="6" spans="1:5">
      <c r="A6" s="250" t="s">
        <v>324</v>
      </c>
      <c r="B6" s="251"/>
      <c r="C6" s="251"/>
      <c r="D6" s="251"/>
      <c r="E6" s="252">
        <f>SUM(B6:D6)</f>
        <v>0</v>
      </c>
    </row>
    <row r="7" spans="1:5">
      <c r="A7" s="250" t="s">
        <v>325</v>
      </c>
      <c r="B7" s="251"/>
      <c r="C7" s="251"/>
      <c r="D7" s="251"/>
      <c r="E7" s="252">
        <f>SUM(B7:D7)</f>
        <v>0</v>
      </c>
    </row>
    <row r="8" spans="1:5">
      <c r="A8" s="250" t="s">
        <v>326</v>
      </c>
      <c r="B8" s="251"/>
      <c r="C8" s="251"/>
      <c r="D8" s="251"/>
      <c r="E8" s="252">
        <f>SUM(B8:D8)</f>
        <v>0</v>
      </c>
    </row>
    <row r="9" spans="1:5" ht="13.5" thickBot="1">
      <c r="A9" s="250" t="s">
        <v>327</v>
      </c>
      <c r="B9" s="251"/>
      <c r="C9" s="251"/>
      <c r="D9" s="251"/>
      <c r="E9" s="252"/>
    </row>
    <row r="10" spans="1:5" ht="13.5" thickBot="1">
      <c r="A10" s="255" t="s">
        <v>328</v>
      </c>
      <c r="B10" s="256">
        <f>B4+SUM(B6:B9)</f>
        <v>0</v>
      </c>
      <c r="C10" s="256">
        <f>C4+SUM(C6:C9)</f>
        <v>0</v>
      </c>
      <c r="D10" s="256">
        <f>D4+SUM(D6:D9)</f>
        <v>0</v>
      </c>
      <c r="E10" s="257">
        <f>E4+SUM(E6:E9)</f>
        <v>0</v>
      </c>
    </row>
    <row r="11" spans="1:5" ht="13.5" thickBot="1">
      <c r="A11" s="258"/>
      <c r="B11" s="258"/>
      <c r="C11" s="258"/>
      <c r="D11" s="258"/>
      <c r="E11" s="258"/>
    </row>
    <row r="12" spans="1:5" ht="15" customHeight="1" thickBot="1">
      <c r="A12" s="241" t="s">
        <v>329</v>
      </c>
      <c r="B12" s="242" t="s">
        <v>1065</v>
      </c>
      <c r="C12" s="242" t="s">
        <v>1113</v>
      </c>
      <c r="D12" s="242" t="s">
        <v>1294</v>
      </c>
      <c r="E12" s="243" t="s">
        <v>264</v>
      </c>
    </row>
    <row r="13" spans="1:5">
      <c r="A13" s="244" t="s">
        <v>330</v>
      </c>
      <c r="B13" s="245"/>
      <c r="C13" s="245"/>
      <c r="D13" s="245"/>
      <c r="E13" s="246">
        <f t="shared" ref="E13:E19" si="0">SUM(B13:D13)</f>
        <v>0</v>
      </c>
    </row>
    <row r="14" spans="1:5">
      <c r="A14" s="259" t="s">
        <v>331</v>
      </c>
      <c r="B14" s="251"/>
      <c r="C14" s="251"/>
      <c r="D14" s="251"/>
      <c r="E14" s="252">
        <f t="shared" si="0"/>
        <v>0</v>
      </c>
    </row>
    <row r="15" spans="1:5">
      <c r="A15" s="250" t="s">
        <v>332</v>
      </c>
      <c r="B15" s="251">
        <v>1842000</v>
      </c>
      <c r="C15" s="251"/>
      <c r="D15" s="251"/>
      <c r="E15" s="252">
        <f t="shared" si="0"/>
        <v>1842000</v>
      </c>
    </row>
    <row r="16" spans="1:5">
      <c r="A16" s="250" t="s">
        <v>333</v>
      </c>
      <c r="B16" s="251"/>
      <c r="C16" s="251"/>
      <c r="D16" s="251"/>
      <c r="E16" s="252">
        <f t="shared" si="0"/>
        <v>0</v>
      </c>
    </row>
    <row r="17" spans="1:5">
      <c r="A17" s="260" t="s">
        <v>334</v>
      </c>
      <c r="B17" s="251">
        <v>457200</v>
      </c>
      <c r="C17" s="251"/>
      <c r="D17" s="251"/>
      <c r="E17" s="252">
        <f t="shared" si="0"/>
        <v>457200</v>
      </c>
    </row>
    <row r="18" spans="1:5">
      <c r="A18" s="260"/>
      <c r="B18" s="251"/>
      <c r="C18" s="251"/>
      <c r="D18" s="251"/>
      <c r="E18" s="252">
        <f t="shared" si="0"/>
        <v>0</v>
      </c>
    </row>
    <row r="19" spans="1:5" ht="13.5" thickBot="1">
      <c r="A19" s="253"/>
      <c r="B19" s="254"/>
      <c r="C19" s="254"/>
      <c r="D19" s="254"/>
      <c r="E19" s="252">
        <f t="shared" si="0"/>
        <v>0</v>
      </c>
    </row>
    <row r="20" spans="1:5" ht="13.5" thickBot="1">
      <c r="A20" s="255" t="s">
        <v>308</v>
      </c>
      <c r="B20" s="256">
        <f>SUM(B13:B19)</f>
        <v>2299200</v>
      </c>
      <c r="C20" s="256">
        <f>SUM(C13:C19)</f>
        <v>0</v>
      </c>
      <c r="D20" s="256">
        <f>SUM(D13:D19)</f>
        <v>0</v>
      </c>
      <c r="E20" s="257">
        <f>SUM(E13:E19)</f>
        <v>2299200</v>
      </c>
    </row>
    <row r="23" spans="1:5" ht="30" customHeight="1">
      <c r="A23" s="240" t="s">
        <v>320</v>
      </c>
      <c r="B23" s="890" t="s">
        <v>1067</v>
      </c>
      <c r="C23" s="890"/>
      <c r="D23" s="890"/>
      <c r="E23" s="890"/>
    </row>
    <row r="24" spans="1:5" ht="14.25" thickBot="1">
      <c r="D24" s="891" t="s">
        <v>1034</v>
      </c>
      <c r="E24" s="891"/>
    </row>
    <row r="25" spans="1:5" ht="15" customHeight="1" thickBot="1">
      <c r="A25" s="241" t="s">
        <v>321</v>
      </c>
      <c r="B25" s="800" t="s">
        <v>1065</v>
      </c>
      <c r="C25" s="801" t="s">
        <v>1113</v>
      </c>
      <c r="D25" s="801" t="s">
        <v>1294</v>
      </c>
      <c r="E25" s="243" t="s">
        <v>264</v>
      </c>
    </row>
    <row r="26" spans="1:5">
      <c r="A26" s="244" t="s">
        <v>322</v>
      </c>
      <c r="B26" s="245"/>
      <c r="C26" s="245"/>
      <c r="D26" s="245"/>
      <c r="E26" s="246">
        <f>SUM(B26:D26)</f>
        <v>0</v>
      </c>
    </row>
    <row r="27" spans="1:5">
      <c r="A27" s="247" t="s">
        <v>323</v>
      </c>
      <c r="B27" s="248"/>
      <c r="C27" s="248"/>
      <c r="D27" s="248"/>
      <c r="E27" s="249">
        <f>SUM(B27:D27)</f>
        <v>0</v>
      </c>
    </row>
    <row r="28" spans="1:5">
      <c r="A28" s="250" t="s">
        <v>324</v>
      </c>
      <c r="B28" s="251">
        <v>2214760</v>
      </c>
      <c r="C28" s="251"/>
      <c r="D28" s="251"/>
      <c r="E28" s="252">
        <f>SUM(B28:D28)</f>
        <v>2214760</v>
      </c>
    </row>
    <row r="29" spans="1:5">
      <c r="A29" s="250" t="s">
        <v>325</v>
      </c>
      <c r="B29" s="251"/>
      <c r="C29" s="251"/>
      <c r="D29" s="251"/>
      <c r="E29" s="252">
        <f>SUM(B29:D29)</f>
        <v>0</v>
      </c>
    </row>
    <row r="30" spans="1:5">
      <c r="A30" s="250" t="s">
        <v>326</v>
      </c>
      <c r="B30" s="251"/>
      <c r="C30" s="251"/>
      <c r="D30" s="251"/>
      <c r="E30" s="252">
        <f>SUM(B30:D30)</f>
        <v>0</v>
      </c>
    </row>
    <row r="31" spans="1:5" ht="13.5" thickBot="1">
      <c r="A31" s="250" t="s">
        <v>327</v>
      </c>
      <c r="B31" s="251">
        <v>4123740</v>
      </c>
      <c r="C31" s="251"/>
      <c r="D31" s="251"/>
      <c r="E31" s="252"/>
    </row>
    <row r="32" spans="1:5" ht="13.5" thickBot="1">
      <c r="A32" s="255" t="s">
        <v>328</v>
      </c>
      <c r="B32" s="256">
        <f>B26+SUM(B28:B31)</f>
        <v>6338500</v>
      </c>
      <c r="C32" s="256">
        <f>C26+SUM(C28:C31)</f>
        <v>0</v>
      </c>
      <c r="D32" s="256">
        <f>D26+SUM(D28:D31)</f>
        <v>0</v>
      </c>
      <c r="E32" s="257">
        <f>E26+SUM(E28:E31)</f>
        <v>2214760</v>
      </c>
    </row>
    <row r="33" spans="1:5" ht="13.5" thickBot="1">
      <c r="A33" s="258"/>
      <c r="B33" s="258"/>
      <c r="C33" s="258"/>
      <c r="D33" s="258"/>
      <c r="E33" s="258"/>
    </row>
    <row r="34" spans="1:5" ht="15" customHeight="1" thickBot="1">
      <c r="A34" s="241" t="s">
        <v>329</v>
      </c>
      <c r="B34" s="800" t="s">
        <v>1065</v>
      </c>
      <c r="C34" s="801" t="s">
        <v>1113</v>
      </c>
      <c r="D34" s="801" t="s">
        <v>1294</v>
      </c>
      <c r="E34" s="243" t="s">
        <v>264</v>
      </c>
    </row>
    <row r="35" spans="1:5">
      <c r="A35" s="244" t="s">
        <v>330</v>
      </c>
      <c r="B35" s="245"/>
      <c r="C35" s="245"/>
      <c r="D35" s="245"/>
      <c r="E35" s="246">
        <f t="shared" ref="E35:E41" si="1">SUM(B35:D35)</f>
        <v>0</v>
      </c>
    </row>
    <row r="36" spans="1:5">
      <c r="A36" s="259" t="s">
        <v>331</v>
      </c>
      <c r="B36" s="251">
        <v>3852500</v>
      </c>
      <c r="C36" s="251"/>
      <c r="D36" s="251"/>
      <c r="E36" s="252">
        <f t="shared" si="1"/>
        <v>3852500</v>
      </c>
    </row>
    <row r="37" spans="1:5">
      <c r="A37" s="250" t="s">
        <v>332</v>
      </c>
      <c r="B37" s="251">
        <v>2486000</v>
      </c>
      <c r="C37" s="251"/>
      <c r="D37" s="251"/>
      <c r="E37" s="252">
        <f t="shared" si="1"/>
        <v>2486000</v>
      </c>
    </row>
    <row r="38" spans="1:5">
      <c r="A38" s="250" t="s">
        <v>333</v>
      </c>
      <c r="B38" s="251"/>
      <c r="C38" s="251"/>
      <c r="D38" s="251"/>
      <c r="E38" s="252">
        <f t="shared" si="1"/>
        <v>0</v>
      </c>
    </row>
    <row r="39" spans="1:5">
      <c r="A39" s="260"/>
      <c r="B39" s="251"/>
      <c r="C39" s="251"/>
      <c r="D39" s="251"/>
      <c r="E39" s="252">
        <f t="shared" si="1"/>
        <v>0</v>
      </c>
    </row>
    <row r="40" spans="1:5">
      <c r="A40" s="260"/>
      <c r="B40" s="251"/>
      <c r="C40" s="251"/>
      <c r="D40" s="251"/>
      <c r="E40" s="252">
        <f t="shared" si="1"/>
        <v>0</v>
      </c>
    </row>
    <row r="41" spans="1:5" ht="13.5" thickBot="1">
      <c r="A41" s="253"/>
      <c r="B41" s="254"/>
      <c r="C41" s="254"/>
      <c r="D41" s="254"/>
      <c r="E41" s="252">
        <f t="shared" si="1"/>
        <v>0</v>
      </c>
    </row>
    <row r="42" spans="1:5" ht="13.5" thickBot="1">
      <c r="A42" s="255" t="s">
        <v>308</v>
      </c>
      <c r="B42" s="256">
        <f>SUM(B35:B41)</f>
        <v>6338500</v>
      </c>
      <c r="C42" s="256">
        <f>SUM(C35:C41)</f>
        <v>0</v>
      </c>
      <c r="D42" s="256">
        <f>SUM(D35:D41)</f>
        <v>0</v>
      </c>
      <c r="E42" s="257">
        <f>SUM(E35:E41)</f>
        <v>6338500</v>
      </c>
    </row>
    <row r="44" spans="1:5" ht="15.75">
      <c r="A44" s="240" t="s">
        <v>320</v>
      </c>
      <c r="B44" s="892" t="s">
        <v>1295</v>
      </c>
      <c r="C44" s="892"/>
      <c r="D44" s="892"/>
      <c r="E44" s="892"/>
    </row>
    <row r="45" spans="1:5" ht="14.25" thickBot="1">
      <c r="D45" s="891" t="s">
        <v>1034</v>
      </c>
      <c r="E45" s="891"/>
    </row>
    <row r="46" spans="1:5" ht="15" customHeight="1" thickBot="1">
      <c r="A46" s="241" t="s">
        <v>321</v>
      </c>
      <c r="B46" s="800" t="s">
        <v>1065</v>
      </c>
      <c r="C46" s="801" t="s">
        <v>1113</v>
      </c>
      <c r="D46" s="801" t="s">
        <v>1294</v>
      </c>
      <c r="E46" s="243" t="s">
        <v>264</v>
      </c>
    </row>
    <row r="47" spans="1:5">
      <c r="A47" s="244" t="s">
        <v>322</v>
      </c>
      <c r="B47" s="245"/>
      <c r="C47" s="245"/>
      <c r="D47" s="245"/>
      <c r="E47" s="246">
        <f>SUM(B47:D47)</f>
        <v>0</v>
      </c>
    </row>
    <row r="48" spans="1:5">
      <c r="A48" s="247" t="s">
        <v>323</v>
      </c>
      <c r="B48" s="248"/>
      <c r="C48" s="248"/>
      <c r="D48" s="248"/>
      <c r="E48" s="249">
        <f>SUM(B48:D48)</f>
        <v>0</v>
      </c>
    </row>
    <row r="49" spans="1:5">
      <c r="A49" s="250" t="s">
        <v>324</v>
      </c>
      <c r="B49" s="251">
        <v>4000000</v>
      </c>
      <c r="C49" s="251"/>
      <c r="D49" s="251"/>
      <c r="E49" s="252">
        <f>SUM(B49:D49)</f>
        <v>4000000</v>
      </c>
    </row>
    <row r="50" spans="1:5">
      <c r="A50" s="250" t="s">
        <v>325</v>
      </c>
      <c r="B50" s="251"/>
      <c r="C50" s="251"/>
      <c r="D50" s="251"/>
      <c r="E50" s="252">
        <f>SUM(B50:D50)</f>
        <v>0</v>
      </c>
    </row>
    <row r="51" spans="1:5">
      <c r="A51" s="250" t="s">
        <v>326</v>
      </c>
      <c r="B51" s="251"/>
      <c r="C51" s="251"/>
      <c r="D51" s="251"/>
      <c r="E51" s="252">
        <f>SUM(B51:D51)</f>
        <v>0</v>
      </c>
    </row>
    <row r="52" spans="1:5" ht="13.5" thickBot="1">
      <c r="A52" s="785" t="s">
        <v>1136</v>
      </c>
      <c r="B52" s="251">
        <v>379490000</v>
      </c>
      <c r="C52" s="251"/>
      <c r="D52" s="251"/>
      <c r="E52" s="252"/>
    </row>
    <row r="53" spans="1:5" ht="13.5" thickBot="1">
      <c r="A53" s="255" t="s">
        <v>328</v>
      </c>
      <c r="B53" s="256">
        <f>B47+SUM(B49:B52)</f>
        <v>383490000</v>
      </c>
      <c r="C53" s="256">
        <f>C47+SUM(C49:C52)</f>
        <v>0</v>
      </c>
      <c r="D53" s="256">
        <f>D47+SUM(D49:D52)</f>
        <v>0</v>
      </c>
      <c r="E53" s="257">
        <f>E47+SUM(E49:E52)</f>
        <v>4000000</v>
      </c>
    </row>
    <row r="54" spans="1:5" ht="13.5" thickBot="1">
      <c r="A54" s="258"/>
      <c r="B54" s="258"/>
      <c r="C54" s="258"/>
      <c r="D54" s="258"/>
      <c r="E54" s="258"/>
    </row>
    <row r="55" spans="1:5" ht="15" customHeight="1" thickBot="1">
      <c r="A55" s="241" t="s">
        <v>329</v>
      </c>
      <c r="B55" s="800" t="s">
        <v>1065</v>
      </c>
      <c r="C55" s="801" t="s">
        <v>1113</v>
      </c>
      <c r="D55" s="801" t="s">
        <v>1294</v>
      </c>
      <c r="E55" s="243" t="s">
        <v>264</v>
      </c>
    </row>
    <row r="56" spans="1:5">
      <c r="A56" s="244" t="s">
        <v>330</v>
      </c>
      <c r="B56" s="245">
        <v>10127000</v>
      </c>
      <c r="C56" s="245"/>
      <c r="D56" s="245"/>
      <c r="E56" s="246">
        <f t="shared" ref="E56:E62" si="2">SUM(B56:D56)</f>
        <v>10127000</v>
      </c>
    </row>
    <row r="57" spans="1:5">
      <c r="A57" s="259" t="s">
        <v>331</v>
      </c>
      <c r="B57" s="251">
        <v>369158000</v>
      </c>
      <c r="C57" s="251"/>
      <c r="D57" s="251"/>
      <c r="E57" s="252">
        <f t="shared" si="2"/>
        <v>369158000</v>
      </c>
    </row>
    <row r="58" spans="1:5">
      <c r="A58" s="250" t="s">
        <v>332</v>
      </c>
      <c r="B58" s="251">
        <v>4205000</v>
      </c>
      <c r="C58" s="251"/>
      <c r="D58" s="251"/>
      <c r="E58" s="252">
        <f t="shared" si="2"/>
        <v>4205000</v>
      </c>
    </row>
    <row r="59" spans="1:5">
      <c r="A59" s="250" t="s">
        <v>333</v>
      </c>
      <c r="B59" s="251"/>
      <c r="C59" s="251"/>
      <c r="D59" s="251"/>
      <c r="E59" s="252">
        <f t="shared" si="2"/>
        <v>0</v>
      </c>
    </row>
    <row r="60" spans="1:5">
      <c r="A60" s="260"/>
      <c r="B60" s="251"/>
      <c r="C60" s="251"/>
      <c r="D60" s="251"/>
      <c r="E60" s="252">
        <f t="shared" si="2"/>
        <v>0</v>
      </c>
    </row>
    <row r="61" spans="1:5">
      <c r="A61" s="260"/>
      <c r="B61" s="251"/>
      <c r="C61" s="251"/>
      <c r="D61" s="251"/>
      <c r="E61" s="252">
        <f t="shared" si="2"/>
        <v>0</v>
      </c>
    </row>
    <row r="62" spans="1:5" ht="13.5" thickBot="1">
      <c r="A62" s="253"/>
      <c r="B62" s="254"/>
      <c r="C62" s="254"/>
      <c r="D62" s="254"/>
      <c r="E62" s="252">
        <f t="shared" si="2"/>
        <v>0</v>
      </c>
    </row>
    <row r="63" spans="1:5" ht="13.5" thickBot="1">
      <c r="A63" s="255" t="s">
        <v>308</v>
      </c>
      <c r="B63" s="256">
        <f>SUM(B56:B62)</f>
        <v>383490000</v>
      </c>
      <c r="C63" s="256">
        <f>SUM(C56:C62)</f>
        <v>0</v>
      </c>
      <c r="D63" s="256">
        <f>SUM(D56:D62)</f>
        <v>0</v>
      </c>
      <c r="E63" s="257">
        <f>SUM(E56:E62)</f>
        <v>383490000</v>
      </c>
    </row>
    <row r="65" spans="1:5" ht="25.5" customHeight="1">
      <c r="A65" s="240" t="s">
        <v>320</v>
      </c>
      <c r="B65" s="893" t="s">
        <v>1138</v>
      </c>
      <c r="C65" s="893"/>
      <c r="D65" s="893"/>
      <c r="E65" s="893"/>
    </row>
    <row r="66" spans="1:5" ht="14.25" thickBot="1">
      <c r="D66" s="891" t="s">
        <v>1034</v>
      </c>
      <c r="E66" s="891"/>
    </row>
    <row r="67" spans="1:5" ht="15" customHeight="1" thickBot="1">
      <c r="A67" s="241" t="s">
        <v>321</v>
      </c>
      <c r="B67" s="800" t="s">
        <v>1065</v>
      </c>
      <c r="C67" s="801" t="s">
        <v>1113</v>
      </c>
      <c r="D67" s="801" t="s">
        <v>1294</v>
      </c>
      <c r="E67" s="243" t="s">
        <v>264</v>
      </c>
    </row>
    <row r="68" spans="1:5">
      <c r="A68" s="244" t="s">
        <v>322</v>
      </c>
      <c r="B68" s="245"/>
      <c r="C68" s="245"/>
      <c r="D68" s="245"/>
      <c r="E68" s="246">
        <f>SUM(B68:D68)</f>
        <v>0</v>
      </c>
    </row>
    <row r="69" spans="1:5">
      <c r="A69" s="247" t="s">
        <v>323</v>
      </c>
      <c r="B69" s="248"/>
      <c r="C69" s="248"/>
      <c r="D69" s="248"/>
      <c r="E69" s="249">
        <f>SUM(B69:D69)</f>
        <v>0</v>
      </c>
    </row>
    <row r="70" spans="1:5">
      <c r="A70" s="250" t="s">
        <v>324</v>
      </c>
      <c r="B70" s="251">
        <v>421860763</v>
      </c>
      <c r="C70" s="251"/>
      <c r="D70" s="251"/>
      <c r="E70" s="252">
        <f>SUM(B70:D70)</f>
        <v>421860763</v>
      </c>
    </row>
    <row r="71" spans="1:5">
      <c r="A71" s="250" t="s">
        <v>325</v>
      </c>
      <c r="B71" s="251"/>
      <c r="C71" s="251"/>
      <c r="D71" s="251"/>
      <c r="E71" s="252">
        <f>SUM(B71:D71)</f>
        <v>0</v>
      </c>
    </row>
    <row r="72" spans="1:5">
      <c r="A72" s="250" t="s">
        <v>326</v>
      </c>
      <c r="B72" s="251"/>
      <c r="C72" s="251"/>
      <c r="D72" s="251"/>
      <c r="E72" s="252">
        <f>SUM(B72:D72)</f>
        <v>0</v>
      </c>
    </row>
    <row r="73" spans="1:5" ht="13.5" thickBot="1">
      <c r="A73" s="785" t="s">
        <v>1136</v>
      </c>
      <c r="B73" s="251">
        <v>210647</v>
      </c>
      <c r="C73" s="251"/>
      <c r="D73" s="251"/>
      <c r="E73" s="252"/>
    </row>
    <row r="74" spans="1:5" ht="13.5" thickBot="1">
      <c r="A74" s="255" t="s">
        <v>328</v>
      </c>
      <c r="B74" s="256">
        <f>B68+SUM(B70:B73)</f>
        <v>422071410</v>
      </c>
      <c r="C74" s="256">
        <f>C68+SUM(C70:C73)</f>
        <v>0</v>
      </c>
      <c r="D74" s="256">
        <f>D68+SUM(D70:D73)</f>
        <v>0</v>
      </c>
      <c r="E74" s="257">
        <f>E68+SUM(E70:E73)</f>
        <v>421860763</v>
      </c>
    </row>
    <row r="75" spans="1:5" ht="13.5" thickBot="1">
      <c r="A75" s="258"/>
      <c r="B75" s="258"/>
      <c r="C75" s="258"/>
      <c r="D75" s="258"/>
      <c r="E75" s="258"/>
    </row>
    <row r="76" spans="1:5" ht="15" customHeight="1" thickBot="1">
      <c r="A76" s="241" t="s">
        <v>329</v>
      </c>
      <c r="B76" s="800" t="s">
        <v>1065</v>
      </c>
      <c r="C76" s="801" t="s">
        <v>1113</v>
      </c>
      <c r="D76" s="801" t="s">
        <v>1294</v>
      </c>
      <c r="E76" s="243" t="s">
        <v>264</v>
      </c>
    </row>
    <row r="77" spans="1:5">
      <c r="A77" s="244" t="s">
        <v>330</v>
      </c>
      <c r="B77" s="245"/>
      <c r="C77" s="245"/>
      <c r="D77" s="245"/>
      <c r="E77" s="246">
        <f t="shared" ref="E77:E83" si="3">SUM(B77:D77)</f>
        <v>0</v>
      </c>
    </row>
    <row r="78" spans="1:5">
      <c r="A78" s="259" t="s">
        <v>331</v>
      </c>
      <c r="B78" s="251">
        <v>407398410</v>
      </c>
      <c r="C78" s="251"/>
      <c r="D78" s="251"/>
      <c r="E78" s="252">
        <f t="shared" si="3"/>
        <v>407398410</v>
      </c>
    </row>
    <row r="79" spans="1:5">
      <c r="A79" s="250" t="s">
        <v>332</v>
      </c>
      <c r="B79" s="251">
        <v>14673000</v>
      </c>
      <c r="C79" s="251"/>
      <c r="D79" s="251"/>
      <c r="E79" s="252">
        <f t="shared" si="3"/>
        <v>14673000</v>
      </c>
    </row>
    <row r="80" spans="1:5">
      <c r="A80" s="250" t="s">
        <v>333</v>
      </c>
      <c r="B80" s="251"/>
      <c r="C80" s="251"/>
      <c r="D80" s="251"/>
      <c r="E80" s="252">
        <f t="shared" si="3"/>
        <v>0</v>
      </c>
    </row>
    <row r="81" spans="1:5">
      <c r="A81" s="260" t="s">
        <v>1137</v>
      </c>
      <c r="B81" s="251"/>
      <c r="C81" s="251"/>
      <c r="D81" s="251"/>
      <c r="E81" s="252">
        <f t="shared" si="3"/>
        <v>0</v>
      </c>
    </row>
    <row r="82" spans="1:5">
      <c r="A82" s="260"/>
      <c r="B82" s="251"/>
      <c r="C82" s="251"/>
      <c r="D82" s="251"/>
      <c r="E82" s="252">
        <f t="shared" si="3"/>
        <v>0</v>
      </c>
    </row>
    <row r="83" spans="1:5" ht="13.5" thickBot="1">
      <c r="A83" s="253"/>
      <c r="B83" s="254"/>
      <c r="C83" s="254"/>
      <c r="D83" s="254"/>
      <c r="E83" s="252">
        <f t="shared" si="3"/>
        <v>0</v>
      </c>
    </row>
    <row r="84" spans="1:5" ht="13.5" thickBot="1">
      <c r="A84" s="255" t="s">
        <v>308</v>
      </c>
      <c r="B84" s="256">
        <f>SUM(B77:B83)</f>
        <v>422071410</v>
      </c>
      <c r="C84" s="256">
        <f>SUM(C77:C83)</f>
        <v>0</v>
      </c>
      <c r="D84" s="256">
        <f>SUM(D77:D83)</f>
        <v>0</v>
      </c>
      <c r="E84" s="257">
        <f>SUM(E77:E83)</f>
        <v>422071410</v>
      </c>
    </row>
    <row r="86" spans="1:5" ht="30" customHeight="1">
      <c r="A86" s="240" t="s">
        <v>320</v>
      </c>
      <c r="B86" s="890" t="s">
        <v>1068</v>
      </c>
      <c r="C86" s="890"/>
      <c r="D86" s="890"/>
      <c r="E86" s="890"/>
    </row>
    <row r="87" spans="1:5" ht="14.25" thickBot="1">
      <c r="D87" s="891" t="s">
        <v>1034</v>
      </c>
      <c r="E87" s="891"/>
    </row>
    <row r="88" spans="1:5" ht="15" customHeight="1" thickBot="1">
      <c r="A88" s="241" t="s">
        <v>321</v>
      </c>
      <c r="B88" s="800" t="s">
        <v>1065</v>
      </c>
      <c r="C88" s="801" t="s">
        <v>1113</v>
      </c>
      <c r="D88" s="801" t="s">
        <v>1294</v>
      </c>
      <c r="E88" s="243" t="s">
        <v>264</v>
      </c>
    </row>
    <row r="89" spans="1:5">
      <c r="A89" s="244" t="s">
        <v>322</v>
      </c>
      <c r="B89" s="245"/>
      <c r="C89" s="245"/>
      <c r="D89" s="245"/>
      <c r="E89" s="246">
        <f>SUM(B89:D89)</f>
        <v>0</v>
      </c>
    </row>
    <row r="90" spans="1:5">
      <c r="A90" s="247" t="s">
        <v>323</v>
      </c>
      <c r="B90" s="248"/>
      <c r="C90" s="248"/>
      <c r="D90" s="248"/>
      <c r="E90" s="249">
        <f>SUM(B90:D90)</f>
        <v>0</v>
      </c>
    </row>
    <row r="91" spans="1:5">
      <c r="A91" s="250" t="s">
        <v>324</v>
      </c>
      <c r="B91" s="251"/>
      <c r="C91" s="251"/>
      <c r="D91" s="251"/>
      <c r="E91" s="252">
        <f>SUM(B91:D91)</f>
        <v>0</v>
      </c>
    </row>
    <row r="92" spans="1:5">
      <c r="A92" s="250" t="s">
        <v>325</v>
      </c>
      <c r="B92" s="251"/>
      <c r="C92" s="251"/>
      <c r="D92" s="251"/>
      <c r="E92" s="252">
        <f>SUM(B92:D92)</f>
        <v>0</v>
      </c>
    </row>
    <row r="93" spans="1:5">
      <c r="A93" s="250" t="s">
        <v>326</v>
      </c>
      <c r="B93" s="251"/>
      <c r="C93" s="251"/>
      <c r="D93" s="251"/>
      <c r="E93" s="252">
        <f>SUM(B93:D93)</f>
        <v>0</v>
      </c>
    </row>
    <row r="94" spans="1:5" ht="13.5" thickBot="1">
      <c r="A94" s="785" t="s">
        <v>1136</v>
      </c>
      <c r="B94" s="251">
        <v>17733821</v>
      </c>
      <c r="C94" s="251"/>
      <c r="D94" s="251"/>
      <c r="E94" s="252"/>
    </row>
    <row r="95" spans="1:5" ht="13.5" thickBot="1">
      <c r="A95" s="255" t="s">
        <v>328</v>
      </c>
      <c r="B95" s="256">
        <f>B89+SUM(B91:B94)</f>
        <v>17733821</v>
      </c>
      <c r="C95" s="256">
        <f>C89+SUM(C91:C94)</f>
        <v>0</v>
      </c>
      <c r="D95" s="256">
        <f>D89+SUM(D91:D94)</f>
        <v>0</v>
      </c>
      <c r="E95" s="257">
        <f>E89+SUM(E91:E94)</f>
        <v>0</v>
      </c>
    </row>
    <row r="96" spans="1:5" ht="13.5" thickBot="1">
      <c r="A96" s="258"/>
      <c r="B96" s="258"/>
      <c r="C96" s="258"/>
      <c r="D96" s="258"/>
      <c r="E96" s="258"/>
    </row>
    <row r="97" spans="1:5" ht="15" customHeight="1" thickBot="1">
      <c r="A97" s="241" t="s">
        <v>329</v>
      </c>
      <c r="B97" s="800" t="s">
        <v>1065</v>
      </c>
      <c r="C97" s="801" t="s">
        <v>1113</v>
      </c>
      <c r="D97" s="801" t="s">
        <v>1294</v>
      </c>
      <c r="E97" s="243" t="s">
        <v>264</v>
      </c>
    </row>
    <row r="98" spans="1:5">
      <c r="A98" s="244" t="s">
        <v>330</v>
      </c>
      <c r="B98" s="245">
        <v>1188000</v>
      </c>
      <c r="C98" s="245"/>
      <c r="D98" s="245"/>
      <c r="E98" s="246">
        <f t="shared" ref="E98:E104" si="4">SUM(B98:D98)</f>
        <v>1188000</v>
      </c>
    </row>
    <row r="99" spans="1:5">
      <c r="A99" s="259" t="s">
        <v>331</v>
      </c>
      <c r="B99" s="251"/>
      <c r="C99" s="251"/>
      <c r="D99" s="251"/>
      <c r="E99" s="252">
        <f t="shared" si="4"/>
        <v>0</v>
      </c>
    </row>
    <row r="100" spans="1:5">
      <c r="A100" s="250" t="s">
        <v>332</v>
      </c>
      <c r="B100" s="251">
        <v>4812000</v>
      </c>
      <c r="C100" s="251"/>
      <c r="D100" s="251"/>
      <c r="E100" s="252">
        <f t="shared" si="4"/>
        <v>4812000</v>
      </c>
    </row>
    <row r="101" spans="1:5">
      <c r="A101" s="250" t="s">
        <v>333</v>
      </c>
      <c r="B101" s="251"/>
      <c r="C101" s="251"/>
      <c r="D101" s="251"/>
      <c r="E101" s="252">
        <f t="shared" si="4"/>
        <v>0</v>
      </c>
    </row>
    <row r="102" spans="1:5">
      <c r="A102" s="260" t="s">
        <v>1137</v>
      </c>
      <c r="B102" s="251">
        <v>11878821</v>
      </c>
      <c r="C102" s="251"/>
      <c r="D102" s="251"/>
      <c r="E102" s="252">
        <f t="shared" si="4"/>
        <v>11878821</v>
      </c>
    </row>
    <row r="103" spans="1:5">
      <c r="A103" s="260"/>
      <c r="B103" s="251"/>
      <c r="C103" s="251"/>
      <c r="D103" s="251"/>
      <c r="E103" s="252">
        <f t="shared" si="4"/>
        <v>0</v>
      </c>
    </row>
    <row r="104" spans="1:5" ht="13.5" thickBot="1">
      <c r="A104" s="253"/>
      <c r="B104" s="254"/>
      <c r="C104" s="254"/>
      <c r="D104" s="254"/>
      <c r="E104" s="252">
        <f t="shared" si="4"/>
        <v>0</v>
      </c>
    </row>
    <row r="105" spans="1:5" ht="13.5" thickBot="1">
      <c r="A105" s="255" t="s">
        <v>308</v>
      </c>
      <c r="B105" s="256">
        <f>SUM(B98:B104)</f>
        <v>17878821</v>
      </c>
      <c r="C105" s="256">
        <f>SUM(C98:C104)</f>
        <v>0</v>
      </c>
      <c r="D105" s="256">
        <f>SUM(D98:D104)</f>
        <v>0</v>
      </c>
      <c r="E105" s="257">
        <f>SUM(E98:E104)</f>
        <v>17878821</v>
      </c>
    </row>
    <row r="107" spans="1:5" ht="30" customHeight="1">
      <c r="A107" s="240" t="s">
        <v>320</v>
      </c>
      <c r="B107" s="890" t="s">
        <v>1069</v>
      </c>
      <c r="C107" s="890"/>
      <c r="D107" s="890"/>
      <c r="E107" s="890"/>
    </row>
    <row r="108" spans="1:5" ht="14.25" thickBot="1">
      <c r="D108" s="891" t="s">
        <v>1034</v>
      </c>
      <c r="E108" s="891"/>
    </row>
    <row r="109" spans="1:5" ht="15" customHeight="1" thickBot="1">
      <c r="A109" s="241" t="s">
        <v>321</v>
      </c>
      <c r="B109" s="800" t="s">
        <v>1065</v>
      </c>
      <c r="C109" s="801" t="s">
        <v>1113</v>
      </c>
      <c r="D109" s="801" t="s">
        <v>1294</v>
      </c>
      <c r="E109" s="243" t="s">
        <v>264</v>
      </c>
    </row>
    <row r="110" spans="1:5">
      <c r="A110" s="244" t="s">
        <v>322</v>
      </c>
      <c r="B110" s="245"/>
      <c r="C110" s="245"/>
      <c r="D110" s="245"/>
      <c r="E110" s="246">
        <f>SUM(B110:D110)</f>
        <v>0</v>
      </c>
    </row>
    <row r="111" spans="1:5">
      <c r="A111" s="247" t="s">
        <v>323</v>
      </c>
      <c r="B111" s="248"/>
      <c r="C111" s="248"/>
      <c r="D111" s="248"/>
      <c r="E111" s="249">
        <f>SUM(B111:D111)</f>
        <v>0</v>
      </c>
    </row>
    <row r="112" spans="1:5">
      <c r="A112" s="250" t="s">
        <v>324</v>
      </c>
      <c r="B112" s="251">
        <v>454803069</v>
      </c>
      <c r="C112" s="251"/>
      <c r="D112" s="251"/>
      <c r="E112" s="252">
        <f>SUM(B112:D112)</f>
        <v>454803069</v>
      </c>
    </row>
    <row r="113" spans="1:5">
      <c r="A113" s="250" t="s">
        <v>325</v>
      </c>
      <c r="B113" s="251"/>
      <c r="C113" s="251"/>
      <c r="D113" s="251"/>
      <c r="E113" s="252">
        <f>SUM(B113:D113)</f>
        <v>0</v>
      </c>
    </row>
    <row r="114" spans="1:5">
      <c r="A114" s="250" t="s">
        <v>326</v>
      </c>
      <c r="B114" s="251"/>
      <c r="C114" s="251"/>
      <c r="D114" s="251"/>
      <c r="E114" s="252">
        <f>SUM(B114:D114)</f>
        <v>0</v>
      </c>
    </row>
    <row r="115" spans="1:5" ht="13.5" thickBot="1">
      <c r="A115" s="785" t="s">
        <v>1136</v>
      </c>
      <c r="B115" s="251">
        <v>282726761</v>
      </c>
      <c r="C115" s="251"/>
      <c r="D115" s="251"/>
      <c r="E115" s="252"/>
    </row>
    <row r="116" spans="1:5" ht="13.5" thickBot="1">
      <c r="A116" s="255" t="s">
        <v>328</v>
      </c>
      <c r="B116" s="256">
        <f>B110+SUM(B112:B115)</f>
        <v>737529830</v>
      </c>
      <c r="C116" s="256">
        <f>C110+SUM(C112:C115)</f>
        <v>0</v>
      </c>
      <c r="D116" s="256">
        <f>D110+SUM(D112:D115)</f>
        <v>0</v>
      </c>
      <c r="E116" s="257">
        <f>E110+SUM(E112:E115)</f>
        <v>454803069</v>
      </c>
    </row>
    <row r="117" spans="1:5" ht="13.5" thickBot="1">
      <c r="A117" s="258"/>
      <c r="B117" s="258"/>
      <c r="C117" s="258"/>
      <c r="D117" s="258"/>
      <c r="E117" s="258"/>
    </row>
    <row r="118" spans="1:5" ht="15" customHeight="1" thickBot="1">
      <c r="A118" s="241" t="s">
        <v>329</v>
      </c>
      <c r="B118" s="800" t="s">
        <v>1065</v>
      </c>
      <c r="C118" s="801" t="s">
        <v>1113</v>
      </c>
      <c r="D118" s="801" t="s">
        <v>1294</v>
      </c>
      <c r="E118" s="243" t="s">
        <v>264</v>
      </c>
    </row>
    <row r="119" spans="1:5">
      <c r="A119" s="244" t="s">
        <v>330</v>
      </c>
      <c r="B119" s="245"/>
      <c r="C119" s="245"/>
      <c r="D119" s="245"/>
      <c r="E119" s="246">
        <f t="shared" ref="E119:E125" si="5">SUM(B119:D119)</f>
        <v>0</v>
      </c>
    </row>
    <row r="120" spans="1:5">
      <c r="A120" s="259" t="s">
        <v>331</v>
      </c>
      <c r="B120" s="251">
        <v>737529830</v>
      </c>
      <c r="C120" s="251"/>
      <c r="D120" s="251"/>
      <c r="E120" s="252">
        <f t="shared" si="5"/>
        <v>737529830</v>
      </c>
    </row>
    <row r="121" spans="1:5">
      <c r="A121" s="250" t="s">
        <v>332</v>
      </c>
      <c r="B121" s="251"/>
      <c r="C121" s="251"/>
      <c r="D121" s="251"/>
      <c r="E121" s="252">
        <f t="shared" si="5"/>
        <v>0</v>
      </c>
    </row>
    <row r="122" spans="1:5">
      <c r="A122" s="250" t="s">
        <v>333</v>
      </c>
      <c r="B122" s="251"/>
      <c r="C122" s="251"/>
      <c r="D122" s="251"/>
      <c r="E122" s="252">
        <f t="shared" si="5"/>
        <v>0</v>
      </c>
    </row>
    <row r="123" spans="1:5">
      <c r="A123" s="260"/>
      <c r="B123" s="251"/>
      <c r="C123" s="251"/>
      <c r="D123" s="251"/>
      <c r="E123" s="252">
        <f t="shared" si="5"/>
        <v>0</v>
      </c>
    </row>
    <row r="124" spans="1:5">
      <c r="A124" s="260"/>
      <c r="B124" s="251"/>
      <c r="C124" s="251"/>
      <c r="D124" s="251"/>
      <c r="E124" s="252">
        <f t="shared" si="5"/>
        <v>0</v>
      </c>
    </row>
    <row r="125" spans="1:5" ht="13.5" thickBot="1">
      <c r="A125" s="253"/>
      <c r="B125" s="254"/>
      <c r="C125" s="254"/>
      <c r="D125" s="254"/>
      <c r="E125" s="252">
        <f t="shared" si="5"/>
        <v>0</v>
      </c>
    </row>
    <row r="126" spans="1:5" ht="13.5" thickBot="1">
      <c r="A126" s="255" t="s">
        <v>308</v>
      </c>
      <c r="B126" s="256">
        <f>SUM(B119:B125)</f>
        <v>737529830</v>
      </c>
      <c r="C126" s="256">
        <f>SUM(C119:C125)</f>
        <v>0</v>
      </c>
      <c r="D126" s="256">
        <f>SUM(D119:D125)</f>
        <v>0</v>
      </c>
      <c r="E126" s="257">
        <f>SUM(E119:E125)</f>
        <v>737529830</v>
      </c>
    </row>
    <row r="128" spans="1:5" ht="15.75">
      <c r="A128" s="240" t="s">
        <v>320</v>
      </c>
      <c r="B128" s="890" t="s">
        <v>1140</v>
      </c>
      <c r="C128" s="890"/>
      <c r="D128" s="890"/>
      <c r="E128" s="890"/>
    </row>
    <row r="129" spans="1:5" ht="14.25" thickBot="1">
      <c r="D129" s="891" t="s">
        <v>1034</v>
      </c>
      <c r="E129" s="891"/>
    </row>
    <row r="130" spans="1:5" ht="15" customHeight="1" thickBot="1">
      <c r="A130" s="241" t="s">
        <v>321</v>
      </c>
      <c r="B130" s="800" t="s">
        <v>1065</v>
      </c>
      <c r="C130" s="801" t="s">
        <v>1113</v>
      </c>
      <c r="D130" s="801" t="s">
        <v>1294</v>
      </c>
      <c r="E130" s="243" t="s">
        <v>264</v>
      </c>
    </row>
    <row r="131" spans="1:5">
      <c r="A131" s="244" t="s">
        <v>322</v>
      </c>
      <c r="B131" s="245"/>
      <c r="C131" s="245"/>
      <c r="D131" s="245"/>
      <c r="E131" s="246">
        <f>SUM(B131:D131)</f>
        <v>0</v>
      </c>
    </row>
    <row r="132" spans="1:5">
      <c r="A132" s="247" t="s">
        <v>323</v>
      </c>
      <c r="B132" s="248"/>
      <c r="C132" s="248"/>
      <c r="D132" s="248"/>
      <c r="E132" s="249">
        <f>SUM(B132:D132)</f>
        <v>0</v>
      </c>
    </row>
    <row r="133" spans="1:5">
      <c r="A133" s="250" t="s">
        <v>324</v>
      </c>
      <c r="B133" s="251">
        <v>9115314</v>
      </c>
      <c r="C133" s="251"/>
      <c r="D133" s="251"/>
      <c r="E133" s="252">
        <f>SUM(B133:D133)</f>
        <v>9115314</v>
      </c>
    </row>
    <row r="134" spans="1:5">
      <c r="A134" s="250" t="s">
        <v>325</v>
      </c>
      <c r="B134" s="251"/>
      <c r="C134" s="251"/>
      <c r="D134" s="251"/>
      <c r="E134" s="252">
        <f>SUM(B134:D134)</f>
        <v>0</v>
      </c>
    </row>
    <row r="135" spans="1:5">
      <c r="A135" s="250" t="s">
        <v>326</v>
      </c>
      <c r="B135" s="251"/>
      <c r="C135" s="251"/>
      <c r="D135" s="251"/>
      <c r="E135" s="252">
        <f>SUM(B135:D135)</f>
        <v>0</v>
      </c>
    </row>
    <row r="136" spans="1:5" ht="13.5" thickBot="1">
      <c r="A136" s="785" t="s">
        <v>1136</v>
      </c>
      <c r="B136" s="251"/>
      <c r="C136" s="251"/>
      <c r="D136" s="251"/>
      <c r="E136" s="252"/>
    </row>
    <row r="137" spans="1:5" ht="13.5" thickBot="1">
      <c r="A137" s="255" t="s">
        <v>328</v>
      </c>
      <c r="B137" s="256">
        <f>B131+SUM(B133:B136)</f>
        <v>9115314</v>
      </c>
      <c r="C137" s="256">
        <f>C131+SUM(C133:C136)</f>
        <v>0</v>
      </c>
      <c r="D137" s="256">
        <f>D131+SUM(D133:D136)</f>
        <v>0</v>
      </c>
      <c r="E137" s="257">
        <f>E131+SUM(E133:E136)</f>
        <v>9115314</v>
      </c>
    </row>
    <row r="138" spans="1:5" ht="13.5" thickBot="1">
      <c r="A138" s="258"/>
      <c r="B138" s="258"/>
      <c r="C138" s="258"/>
      <c r="D138" s="258"/>
      <c r="E138" s="258"/>
    </row>
    <row r="139" spans="1:5" ht="15" customHeight="1" thickBot="1">
      <c r="A139" s="241" t="s">
        <v>329</v>
      </c>
      <c r="B139" s="800" t="s">
        <v>1065</v>
      </c>
      <c r="C139" s="801" t="s">
        <v>1113</v>
      </c>
      <c r="D139" s="801" t="s">
        <v>1294</v>
      </c>
      <c r="E139" s="243" t="s">
        <v>264</v>
      </c>
    </row>
    <row r="140" spans="1:5">
      <c r="A140" s="244" t="s">
        <v>330</v>
      </c>
      <c r="B140" s="245">
        <v>773000</v>
      </c>
      <c r="C140" s="245"/>
      <c r="D140" s="245"/>
      <c r="E140" s="246">
        <f t="shared" ref="E140:E146" si="6">SUM(B140:D140)</f>
        <v>773000</v>
      </c>
    </row>
    <row r="141" spans="1:5">
      <c r="A141" s="259" t="s">
        <v>331</v>
      </c>
      <c r="B141" s="251"/>
      <c r="C141" s="251"/>
      <c r="D141" s="251"/>
      <c r="E141" s="252">
        <f t="shared" si="6"/>
        <v>0</v>
      </c>
    </row>
    <row r="142" spans="1:5">
      <c r="A142" s="250" t="s">
        <v>332</v>
      </c>
      <c r="B142" s="251">
        <v>2679000</v>
      </c>
      <c r="C142" s="251"/>
      <c r="D142" s="251"/>
      <c r="E142" s="252">
        <f t="shared" si="6"/>
        <v>2679000</v>
      </c>
    </row>
    <row r="143" spans="1:5">
      <c r="A143" s="250" t="s">
        <v>333</v>
      </c>
      <c r="B143" s="251"/>
      <c r="C143" s="251"/>
      <c r="D143" s="251"/>
      <c r="E143" s="252">
        <f t="shared" si="6"/>
        <v>0</v>
      </c>
    </row>
    <row r="144" spans="1:5">
      <c r="A144" s="260" t="s">
        <v>1137</v>
      </c>
      <c r="B144" s="251">
        <v>5663000</v>
      </c>
      <c r="C144" s="251"/>
      <c r="D144" s="251"/>
      <c r="E144" s="252">
        <f t="shared" si="6"/>
        <v>5663000</v>
      </c>
    </row>
    <row r="145" spans="1:5">
      <c r="A145" s="260"/>
      <c r="B145" s="251"/>
      <c r="C145" s="251"/>
      <c r="D145" s="251"/>
      <c r="E145" s="252">
        <f t="shared" si="6"/>
        <v>0</v>
      </c>
    </row>
    <row r="146" spans="1:5" ht="13.5" thickBot="1">
      <c r="A146" s="253"/>
      <c r="B146" s="254"/>
      <c r="C146" s="254"/>
      <c r="D146" s="254"/>
      <c r="E146" s="252">
        <f t="shared" si="6"/>
        <v>0</v>
      </c>
    </row>
    <row r="147" spans="1:5" ht="13.5" thickBot="1">
      <c r="A147" s="255" t="s">
        <v>308</v>
      </c>
      <c r="B147" s="256">
        <f>SUM(B140:B146)</f>
        <v>9115000</v>
      </c>
      <c r="C147" s="256">
        <f>SUM(C140:C146)</f>
        <v>0</v>
      </c>
      <c r="D147" s="256">
        <f>SUM(D140:D146)</f>
        <v>0</v>
      </c>
      <c r="E147" s="257">
        <f>SUM(E140:E146)</f>
        <v>9115000</v>
      </c>
    </row>
    <row r="149" spans="1:5" ht="28.5" customHeight="1">
      <c r="A149" s="240" t="s">
        <v>320</v>
      </c>
      <c r="B149" s="890" t="s">
        <v>1139</v>
      </c>
      <c r="C149" s="890"/>
      <c r="D149" s="890"/>
      <c r="E149" s="890"/>
    </row>
    <row r="150" spans="1:5" ht="14.25" thickBot="1">
      <c r="D150" s="891" t="s">
        <v>1034</v>
      </c>
      <c r="E150" s="891"/>
    </row>
    <row r="151" spans="1:5" ht="15" customHeight="1" thickBot="1">
      <c r="A151" s="241" t="s">
        <v>321</v>
      </c>
      <c r="B151" s="800" t="s">
        <v>1065</v>
      </c>
      <c r="C151" s="801" t="s">
        <v>1113</v>
      </c>
      <c r="D151" s="801" t="s">
        <v>1294</v>
      </c>
      <c r="E151" s="243" t="s">
        <v>264</v>
      </c>
    </row>
    <row r="152" spans="1:5">
      <c r="A152" s="244" t="s">
        <v>322</v>
      </c>
      <c r="B152" s="245"/>
      <c r="C152" s="245"/>
      <c r="D152" s="245"/>
      <c r="E152" s="246">
        <f>SUM(B152:D152)</f>
        <v>0</v>
      </c>
    </row>
    <row r="153" spans="1:5">
      <c r="A153" s="247" t="s">
        <v>323</v>
      </c>
      <c r="B153" s="248"/>
      <c r="C153" s="248"/>
      <c r="D153" s="248"/>
      <c r="E153" s="249">
        <f>SUM(B153:D153)</f>
        <v>0</v>
      </c>
    </row>
    <row r="154" spans="1:5">
      <c r="A154" s="250" t="s">
        <v>324</v>
      </c>
      <c r="B154" s="251">
        <v>557457</v>
      </c>
      <c r="C154" s="251"/>
      <c r="D154" s="251"/>
      <c r="E154" s="252">
        <f>SUM(B154:D154)</f>
        <v>557457</v>
      </c>
    </row>
    <row r="155" spans="1:5">
      <c r="A155" s="250" t="s">
        <v>325</v>
      </c>
      <c r="B155" s="251"/>
      <c r="C155" s="251"/>
      <c r="D155" s="251"/>
      <c r="E155" s="252">
        <f>SUM(B155:D155)</f>
        <v>0</v>
      </c>
    </row>
    <row r="156" spans="1:5">
      <c r="A156" s="250" t="s">
        <v>326</v>
      </c>
      <c r="B156" s="251"/>
      <c r="C156" s="251"/>
      <c r="D156" s="251"/>
      <c r="E156" s="252">
        <f>SUM(B156:D156)</f>
        <v>0</v>
      </c>
    </row>
    <row r="157" spans="1:5" ht="13.5" thickBot="1">
      <c r="A157" s="785" t="s">
        <v>1136</v>
      </c>
      <c r="B157" s="251"/>
      <c r="C157" s="251"/>
      <c r="D157" s="251"/>
      <c r="E157" s="252"/>
    </row>
    <row r="158" spans="1:5" ht="13.5" thickBot="1">
      <c r="A158" s="255" t="s">
        <v>328</v>
      </c>
      <c r="B158" s="256">
        <f>B152+SUM(B154:B157)</f>
        <v>557457</v>
      </c>
      <c r="C158" s="256">
        <f>C152+SUM(C154:C157)</f>
        <v>0</v>
      </c>
      <c r="D158" s="256">
        <f>D152+SUM(D154:D157)</f>
        <v>0</v>
      </c>
      <c r="E158" s="257">
        <f>E152+SUM(E154:E157)</f>
        <v>557457</v>
      </c>
    </row>
    <row r="159" spans="1:5" ht="13.5" thickBot="1">
      <c r="A159" s="258"/>
      <c r="B159" s="258"/>
      <c r="C159" s="258"/>
      <c r="D159" s="258"/>
      <c r="E159" s="258"/>
    </row>
    <row r="160" spans="1:5" ht="15" customHeight="1" thickBot="1">
      <c r="A160" s="241" t="s">
        <v>329</v>
      </c>
      <c r="B160" s="800" t="s">
        <v>1065</v>
      </c>
      <c r="C160" s="801" t="s">
        <v>1113</v>
      </c>
      <c r="D160" s="801" t="s">
        <v>1294</v>
      </c>
      <c r="E160" s="243" t="s">
        <v>264</v>
      </c>
    </row>
    <row r="161" spans="1:5">
      <c r="A161" s="244" t="s">
        <v>330</v>
      </c>
      <c r="B161" s="245">
        <v>13132000</v>
      </c>
      <c r="C161" s="245"/>
      <c r="D161" s="245"/>
      <c r="E161" s="246">
        <f t="shared" ref="E161:E167" si="7">SUM(B161:D161)</f>
        <v>13132000</v>
      </c>
    </row>
    <row r="162" spans="1:5">
      <c r="A162" s="259" t="s">
        <v>331</v>
      </c>
      <c r="B162" s="251"/>
      <c r="C162" s="251"/>
      <c r="D162" s="251"/>
      <c r="E162" s="252">
        <f t="shared" si="7"/>
        <v>0</v>
      </c>
    </row>
    <row r="163" spans="1:5">
      <c r="A163" s="250" t="s">
        <v>332</v>
      </c>
      <c r="B163" s="251">
        <v>791917</v>
      </c>
      <c r="C163" s="251"/>
      <c r="D163" s="251"/>
      <c r="E163" s="252">
        <f t="shared" si="7"/>
        <v>791917</v>
      </c>
    </row>
    <row r="164" spans="1:5">
      <c r="A164" s="250" t="s">
        <v>333</v>
      </c>
      <c r="B164" s="251"/>
      <c r="C164" s="251"/>
      <c r="D164" s="251"/>
      <c r="E164" s="252">
        <f t="shared" si="7"/>
        <v>0</v>
      </c>
    </row>
    <row r="165" spans="1:5">
      <c r="A165" s="260"/>
      <c r="B165" s="251"/>
      <c r="C165" s="251"/>
      <c r="D165" s="251"/>
      <c r="E165" s="252">
        <f t="shared" si="7"/>
        <v>0</v>
      </c>
    </row>
    <row r="166" spans="1:5">
      <c r="A166" s="260"/>
      <c r="B166" s="251"/>
      <c r="C166" s="251"/>
      <c r="D166" s="251"/>
      <c r="E166" s="252">
        <f t="shared" si="7"/>
        <v>0</v>
      </c>
    </row>
    <row r="167" spans="1:5" ht="13.5" thickBot="1">
      <c r="A167" s="253"/>
      <c r="B167" s="254"/>
      <c r="C167" s="254"/>
      <c r="D167" s="254"/>
      <c r="E167" s="252">
        <f t="shared" si="7"/>
        <v>0</v>
      </c>
    </row>
    <row r="168" spans="1:5" ht="13.5" thickBot="1">
      <c r="A168" s="255" t="s">
        <v>308</v>
      </c>
      <c r="B168" s="256">
        <f>SUM(B161:B167)</f>
        <v>13923917</v>
      </c>
      <c r="C168" s="256">
        <f>SUM(C161:C167)</f>
        <v>0</v>
      </c>
      <c r="D168" s="256">
        <f>SUM(D161:D167)</f>
        <v>0</v>
      </c>
      <c r="E168" s="257">
        <f>SUM(E161:E167)</f>
        <v>13923917</v>
      </c>
    </row>
    <row r="170" spans="1:5" ht="28.5" customHeight="1">
      <c r="A170" s="240" t="s">
        <v>320</v>
      </c>
      <c r="B170" s="890" t="s">
        <v>1296</v>
      </c>
      <c r="C170" s="890"/>
      <c r="D170" s="890"/>
      <c r="E170" s="890"/>
    </row>
    <row r="171" spans="1:5" ht="14.25" thickBot="1">
      <c r="D171" s="891" t="s">
        <v>1034</v>
      </c>
      <c r="E171" s="891"/>
    </row>
    <row r="172" spans="1:5" ht="15" customHeight="1" thickBot="1">
      <c r="A172" s="241" t="s">
        <v>321</v>
      </c>
      <c r="B172" s="800" t="s">
        <v>1065</v>
      </c>
      <c r="C172" s="801" t="s">
        <v>1113</v>
      </c>
      <c r="D172" s="801" t="s">
        <v>1294</v>
      </c>
      <c r="E172" s="243" t="s">
        <v>264</v>
      </c>
    </row>
    <row r="173" spans="1:5">
      <c r="A173" s="244" t="s">
        <v>322</v>
      </c>
      <c r="B173" s="245"/>
      <c r="C173" s="245"/>
      <c r="D173" s="245"/>
      <c r="E173" s="246">
        <f>SUM(B173:D173)</f>
        <v>0</v>
      </c>
    </row>
    <row r="174" spans="1:5">
      <c r="A174" s="247" t="s">
        <v>323</v>
      </c>
      <c r="B174" s="248"/>
      <c r="C174" s="248"/>
      <c r="D174" s="248"/>
      <c r="E174" s="249">
        <f>SUM(B174:D174)</f>
        <v>0</v>
      </c>
    </row>
    <row r="175" spans="1:5">
      <c r="A175" s="250" t="s">
        <v>324</v>
      </c>
      <c r="B175" s="251">
        <v>18232930</v>
      </c>
      <c r="C175" s="251"/>
      <c r="D175" s="251"/>
      <c r="E175" s="252">
        <f>SUM(B175:D175)</f>
        <v>18232930</v>
      </c>
    </row>
    <row r="176" spans="1:5">
      <c r="A176" s="250" t="s">
        <v>325</v>
      </c>
      <c r="B176" s="251"/>
      <c r="C176" s="251"/>
      <c r="D176" s="251"/>
      <c r="E176" s="252">
        <f>SUM(B176:D176)</f>
        <v>0</v>
      </c>
    </row>
    <row r="177" spans="1:5">
      <c r="A177" s="250" t="s">
        <v>326</v>
      </c>
      <c r="B177" s="251"/>
      <c r="C177" s="251"/>
      <c r="D177" s="251"/>
      <c r="E177" s="252">
        <f>SUM(B177:D177)</f>
        <v>0</v>
      </c>
    </row>
    <row r="178" spans="1:5" ht="13.5" thickBot="1">
      <c r="A178" s="785" t="s">
        <v>1136</v>
      </c>
      <c r="B178" s="251">
        <v>385861</v>
      </c>
      <c r="C178" s="251"/>
      <c r="D178" s="251"/>
      <c r="E178" s="252"/>
    </row>
    <row r="179" spans="1:5" ht="13.5" thickBot="1">
      <c r="A179" s="255" t="s">
        <v>328</v>
      </c>
      <c r="B179" s="256">
        <f>B173+SUM(B175:B178)</f>
        <v>18618791</v>
      </c>
      <c r="C179" s="256">
        <f>C173+SUM(C175:C178)</f>
        <v>0</v>
      </c>
      <c r="D179" s="256">
        <f>D173+SUM(D175:D178)</f>
        <v>0</v>
      </c>
      <c r="E179" s="257">
        <f>E173+SUM(E175:E178)</f>
        <v>18232930</v>
      </c>
    </row>
    <row r="180" spans="1:5" ht="13.5" thickBot="1">
      <c r="A180" s="258"/>
      <c r="B180" s="258"/>
      <c r="C180" s="258"/>
      <c r="D180" s="258"/>
      <c r="E180" s="258"/>
    </row>
    <row r="181" spans="1:5" ht="15" customHeight="1" thickBot="1">
      <c r="A181" s="241" t="s">
        <v>329</v>
      </c>
      <c r="B181" s="800" t="s">
        <v>1065</v>
      </c>
      <c r="C181" s="801" t="s">
        <v>1113</v>
      </c>
      <c r="D181" s="801" t="s">
        <v>1294</v>
      </c>
      <c r="E181" s="243" t="s">
        <v>264</v>
      </c>
    </row>
    <row r="182" spans="1:5">
      <c r="A182" s="244" t="s">
        <v>330</v>
      </c>
      <c r="B182" s="245">
        <v>18120000</v>
      </c>
      <c r="C182" s="245"/>
      <c r="D182" s="245"/>
      <c r="E182" s="246">
        <f t="shared" ref="E182:E188" si="8">SUM(B182:D182)</f>
        <v>18120000</v>
      </c>
    </row>
    <row r="183" spans="1:5">
      <c r="A183" s="259" t="s">
        <v>331</v>
      </c>
      <c r="B183" s="251"/>
      <c r="C183" s="251"/>
      <c r="D183" s="251"/>
      <c r="E183" s="252">
        <f t="shared" si="8"/>
        <v>0</v>
      </c>
    </row>
    <row r="184" spans="1:5">
      <c r="A184" s="250" t="s">
        <v>332</v>
      </c>
      <c r="B184" s="251">
        <v>499000</v>
      </c>
      <c r="C184" s="251"/>
      <c r="D184" s="251"/>
      <c r="E184" s="252">
        <f t="shared" si="8"/>
        <v>499000</v>
      </c>
    </row>
    <row r="185" spans="1:5">
      <c r="A185" s="250" t="s">
        <v>333</v>
      </c>
      <c r="B185" s="251"/>
      <c r="C185" s="251"/>
      <c r="D185" s="251"/>
      <c r="E185" s="252">
        <f t="shared" si="8"/>
        <v>0</v>
      </c>
    </row>
    <row r="186" spans="1:5">
      <c r="A186" s="260"/>
      <c r="B186" s="251"/>
      <c r="C186" s="251"/>
      <c r="D186" s="251"/>
      <c r="E186" s="252">
        <f t="shared" si="8"/>
        <v>0</v>
      </c>
    </row>
    <row r="187" spans="1:5">
      <c r="A187" s="260"/>
      <c r="B187" s="251"/>
      <c r="C187" s="251"/>
      <c r="D187" s="251"/>
      <c r="E187" s="252">
        <f t="shared" si="8"/>
        <v>0</v>
      </c>
    </row>
    <row r="188" spans="1:5" ht="13.5" thickBot="1">
      <c r="A188" s="253"/>
      <c r="B188" s="254"/>
      <c r="C188" s="254"/>
      <c r="D188" s="254"/>
      <c r="E188" s="252">
        <f t="shared" si="8"/>
        <v>0</v>
      </c>
    </row>
    <row r="189" spans="1:5" ht="13.5" thickBot="1">
      <c r="A189" s="255" t="s">
        <v>308</v>
      </c>
      <c r="B189" s="256">
        <f>SUM(B182:B188)</f>
        <v>18619000</v>
      </c>
      <c r="C189" s="256">
        <f>SUM(C182:C188)</f>
        <v>0</v>
      </c>
      <c r="D189" s="256">
        <f>SUM(D182:D188)</f>
        <v>0</v>
      </c>
      <c r="E189" s="257">
        <f>SUM(E182:E188)</f>
        <v>18619000</v>
      </c>
    </row>
  </sheetData>
  <mergeCells count="18">
    <mergeCell ref="B170:E170"/>
    <mergeCell ref="D171:E171"/>
    <mergeCell ref="B128:E128"/>
    <mergeCell ref="D129:E129"/>
    <mergeCell ref="B149:E149"/>
    <mergeCell ref="D150:E150"/>
    <mergeCell ref="B1:E1"/>
    <mergeCell ref="D2:E2"/>
    <mergeCell ref="B23:E23"/>
    <mergeCell ref="B107:E107"/>
    <mergeCell ref="D108:E108"/>
    <mergeCell ref="B86:E86"/>
    <mergeCell ref="D87:E87"/>
    <mergeCell ref="D24:E24"/>
    <mergeCell ref="B44:E44"/>
    <mergeCell ref="D45:E45"/>
    <mergeCell ref="B65:E65"/>
    <mergeCell ref="D66:E66"/>
  </mergeCells>
  <phoneticPr fontId="35" type="noConversion"/>
  <conditionalFormatting sqref="B10:D10 B20:E20 E13:E19 E4:E10">
    <cfRule type="cellIs" dxfId="8" priority="13" stopIfTrue="1" operator="equal">
      <formula>0</formula>
    </cfRule>
  </conditionalFormatting>
  <conditionalFormatting sqref="B32:D32 B42:E42 E35:E41 E26:E32">
    <cfRule type="cellIs" dxfId="7" priority="11" stopIfTrue="1" operator="equal">
      <formula>0</formula>
    </cfRule>
  </conditionalFormatting>
  <conditionalFormatting sqref="B53:D53 B63:E63 E56:E62 E47:E53">
    <cfRule type="cellIs" dxfId="6" priority="10" stopIfTrue="1" operator="equal">
      <formula>0</formula>
    </cfRule>
  </conditionalFormatting>
  <conditionalFormatting sqref="B74:D74 B84:E84 E77:E83 E68:E74">
    <cfRule type="cellIs" dxfId="5" priority="9" stopIfTrue="1" operator="equal">
      <formula>0</formula>
    </cfRule>
  </conditionalFormatting>
  <conditionalFormatting sqref="B95:D95 B105:E105 E98:E104 E89:E95">
    <cfRule type="cellIs" dxfId="4" priority="5" stopIfTrue="1" operator="equal">
      <formula>0</formula>
    </cfRule>
  </conditionalFormatting>
  <conditionalFormatting sqref="B116:D116 B126:E126 E119:E125 E110:E116">
    <cfRule type="cellIs" dxfId="3" priority="4" stopIfTrue="1" operator="equal">
      <formula>0</formula>
    </cfRule>
  </conditionalFormatting>
  <conditionalFormatting sqref="B137:D137 B147:E147 E140:E146 E131:E137">
    <cfRule type="cellIs" dxfId="2" priority="3" stopIfTrue="1" operator="equal">
      <formula>0</formula>
    </cfRule>
  </conditionalFormatting>
  <conditionalFormatting sqref="B158:D158 B168:E168 E161:E167 E152:E158">
    <cfRule type="cellIs" dxfId="1" priority="2" stopIfTrue="1" operator="equal">
      <formula>0</formula>
    </cfRule>
  </conditionalFormatting>
  <conditionalFormatting sqref="B179:D179 B189:E189 E182:E188 E173:E179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&amp;C&amp;"Times New Roman CE,Félkövér"&amp;12Európai uniós támogatással megvalósuló projektek
 bevételei, kiadásai, hozzájárulások&amp;R&amp;"Times New Roman CE,Félkövér dőlt" 9. melléklet </oddHeader>
  </headerFooter>
  <rowBreaks count="2" manualBreakCount="2">
    <brk id="63" max="16383" man="1"/>
    <brk id="127" max="16383" man="1"/>
  </rowBreaks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P35"/>
  <sheetViews>
    <sheetView zoomScale="115" zoomScaleNormal="115" workbookViewId="0">
      <selection activeCell="C23" sqref="C23"/>
    </sheetView>
  </sheetViews>
  <sheetFormatPr defaultColWidth="9.140625" defaultRowHeight="12.75"/>
  <cols>
    <col min="1" max="1" width="5.85546875" style="124" customWidth="1"/>
    <col min="2" max="2" width="42.5703125" style="52" customWidth="1"/>
    <col min="3" max="8" width="11" style="52" customWidth="1"/>
    <col min="9" max="9" width="11.85546875" style="52" customWidth="1"/>
    <col min="10" max="10" width="9.140625" style="52"/>
    <col min="11" max="11" width="9.140625" style="52" hidden="1" customWidth="1"/>
    <col min="12" max="12" width="9.85546875" style="52" hidden="1" customWidth="1"/>
    <col min="13" max="13" width="0" style="52" hidden="1" customWidth="1"/>
    <col min="14" max="14" width="9.7109375" style="52" hidden="1" customWidth="1"/>
    <col min="15" max="15" width="0" style="52" hidden="1" customWidth="1"/>
    <col min="16" max="16" width="9.7109375" style="52" hidden="1" customWidth="1"/>
    <col min="17" max="16384" width="9.140625" style="52"/>
  </cols>
  <sheetData>
    <row r="1" spans="1:16" ht="27.75" customHeight="1">
      <c r="A1" s="896" t="s">
        <v>335</v>
      </c>
      <c r="B1" s="896"/>
      <c r="C1" s="896"/>
      <c r="D1" s="896"/>
      <c r="E1" s="896"/>
      <c r="F1" s="896"/>
      <c r="G1" s="896"/>
      <c r="H1" s="896"/>
      <c r="I1" s="896"/>
    </row>
    <row r="2" spans="1:16" ht="20.25" customHeight="1" thickBot="1">
      <c r="I2" s="261" t="s">
        <v>944</v>
      </c>
    </row>
    <row r="3" spans="1:16" s="262" customFormat="1" ht="26.25" customHeight="1">
      <c r="A3" s="897" t="s">
        <v>11</v>
      </c>
      <c r="B3" s="899" t="s">
        <v>336</v>
      </c>
      <c r="C3" s="897" t="s">
        <v>337</v>
      </c>
      <c r="D3" s="897" t="s">
        <v>1261</v>
      </c>
      <c r="E3" s="901" t="s">
        <v>338</v>
      </c>
      <c r="F3" s="902"/>
      <c r="G3" s="902"/>
      <c r="H3" s="903"/>
      <c r="I3" s="899" t="s">
        <v>264</v>
      </c>
    </row>
    <row r="4" spans="1:16" s="265" customFormat="1" ht="32.25" customHeight="1" thickBot="1">
      <c r="A4" s="898"/>
      <c r="B4" s="900"/>
      <c r="C4" s="900"/>
      <c r="D4" s="898"/>
      <c r="E4" s="263" t="s">
        <v>1065</v>
      </c>
      <c r="F4" s="263" t="s">
        <v>1113</v>
      </c>
      <c r="G4" s="263" t="s">
        <v>1259</v>
      </c>
      <c r="H4" s="264" t="s">
        <v>1260</v>
      </c>
      <c r="I4" s="900"/>
    </row>
    <row r="5" spans="1:16" s="271" customFormat="1" ht="15" thickBot="1">
      <c r="A5" s="266">
        <v>1</v>
      </c>
      <c r="B5" s="267">
        <v>2</v>
      </c>
      <c r="C5" s="268">
        <v>3</v>
      </c>
      <c r="D5" s="267">
        <v>4</v>
      </c>
      <c r="E5" s="266">
        <v>5</v>
      </c>
      <c r="F5" s="268">
        <v>6</v>
      </c>
      <c r="G5" s="268">
        <v>7</v>
      </c>
      <c r="H5" s="269">
        <v>8</v>
      </c>
      <c r="I5" s="270" t="s">
        <v>339</v>
      </c>
    </row>
    <row r="6" spans="1:16" ht="21.75" thickBot="1">
      <c r="A6" s="272" t="s">
        <v>13</v>
      </c>
      <c r="B6" s="273" t="s">
        <v>340</v>
      </c>
      <c r="C6" s="274"/>
      <c r="D6" s="275">
        <f>+D7+D8</f>
        <v>0</v>
      </c>
      <c r="E6" s="276">
        <f>+E7+E8</f>
        <v>0</v>
      </c>
      <c r="F6" s="277">
        <f>+F7+F8</f>
        <v>0</v>
      </c>
      <c r="G6" s="277">
        <f>+G7+G8</f>
        <v>0</v>
      </c>
      <c r="H6" s="278">
        <f>+H7+H8</f>
        <v>0</v>
      </c>
      <c r="I6" s="275">
        <f t="shared" ref="I6:I29" si="0">SUM(D6:H6)</f>
        <v>0</v>
      </c>
    </row>
    <row r="7" spans="1:16">
      <c r="A7" s="279" t="s">
        <v>26</v>
      </c>
      <c r="B7" s="280"/>
      <c r="C7" s="281"/>
      <c r="D7" s="282"/>
      <c r="E7" s="283"/>
      <c r="F7" s="284"/>
      <c r="G7" s="284"/>
      <c r="H7" s="285"/>
      <c r="I7" s="286">
        <f t="shared" si="0"/>
        <v>0</v>
      </c>
    </row>
    <row r="8" spans="1:16" ht="13.5" thickBot="1">
      <c r="A8" s="279" t="s">
        <v>38</v>
      </c>
      <c r="B8" s="280" t="s">
        <v>341</v>
      </c>
      <c r="C8" s="281"/>
      <c r="D8" s="282"/>
      <c r="E8" s="283"/>
      <c r="F8" s="284"/>
      <c r="G8" s="284"/>
      <c r="H8" s="285"/>
      <c r="I8" s="286">
        <f t="shared" si="0"/>
        <v>0</v>
      </c>
    </row>
    <row r="9" spans="1:16" ht="21.75" thickBot="1">
      <c r="A9" s="272" t="s">
        <v>150</v>
      </c>
      <c r="B9" s="273" t="s">
        <v>342</v>
      </c>
      <c r="C9" s="287"/>
      <c r="D9" s="275">
        <f>SUM(D10:D23)</f>
        <v>73056868</v>
      </c>
      <c r="E9" s="275">
        <f t="shared" ref="E9:H9" si="1">SUM(E10:E23)</f>
        <v>38519918</v>
      </c>
      <c r="F9" s="275">
        <f t="shared" si="1"/>
        <v>37716642</v>
      </c>
      <c r="G9" s="275">
        <f t="shared" si="1"/>
        <v>36937285</v>
      </c>
      <c r="H9" s="275">
        <f t="shared" si="1"/>
        <v>153304572</v>
      </c>
      <c r="I9" s="275">
        <f t="shared" si="0"/>
        <v>339535285</v>
      </c>
    </row>
    <row r="10" spans="1:16" ht="17.25" customHeight="1">
      <c r="A10" s="653" t="s">
        <v>607</v>
      </c>
      <c r="B10" s="280" t="s">
        <v>3</v>
      </c>
      <c r="C10" s="281" t="s">
        <v>604</v>
      </c>
      <c r="D10" s="282">
        <v>6960000</v>
      </c>
      <c r="E10" s="641">
        <v>1392000</v>
      </c>
      <c r="F10" s="641">
        <v>1392000</v>
      </c>
      <c r="G10" s="641">
        <v>1392000</v>
      </c>
      <c r="H10" s="285">
        <v>3114000</v>
      </c>
      <c r="I10" s="286">
        <f t="shared" si="0"/>
        <v>14250000</v>
      </c>
      <c r="K10" s="52">
        <v>14250</v>
      </c>
      <c r="L10" s="52">
        <f>SUM(D10:E10)</f>
        <v>8352000</v>
      </c>
      <c r="N10" s="52">
        <f>H10-E10</f>
        <v>1722000</v>
      </c>
      <c r="P10" s="52">
        <f>SUM(E10:H10)</f>
        <v>7290000</v>
      </c>
    </row>
    <row r="11" spans="1:16" ht="17.25" customHeight="1">
      <c r="A11" s="653"/>
      <c r="B11" s="280" t="s">
        <v>878</v>
      </c>
      <c r="C11" s="281"/>
      <c r="D11" s="282">
        <v>1817876</v>
      </c>
      <c r="E11" s="646">
        <v>300000</v>
      </c>
      <c r="F11" s="641">
        <v>270000</v>
      </c>
      <c r="G11" s="641">
        <v>240000</v>
      </c>
      <c r="H11" s="285">
        <v>1440000</v>
      </c>
      <c r="I11" s="286">
        <f t="shared" si="0"/>
        <v>4067876</v>
      </c>
      <c r="L11" s="52">
        <f t="shared" ref="L11:L23" si="2">SUM(D11:E11)</f>
        <v>2117876</v>
      </c>
      <c r="N11" s="52">
        <f t="shared" ref="N11:N21" si="3">H11-E11</f>
        <v>1140000</v>
      </c>
      <c r="P11" s="52">
        <f t="shared" ref="P11:P23" si="4">SUM(E11:H11)</f>
        <v>2250000</v>
      </c>
    </row>
    <row r="12" spans="1:16" ht="17.25" customHeight="1">
      <c r="A12" s="653" t="s">
        <v>608</v>
      </c>
      <c r="B12" s="280" t="s">
        <v>4</v>
      </c>
      <c r="C12" s="281" t="s">
        <v>2</v>
      </c>
      <c r="D12" s="282">
        <v>19806550</v>
      </c>
      <c r="E12" s="646">
        <v>4169800</v>
      </c>
      <c r="F12" s="646">
        <v>4169800</v>
      </c>
      <c r="G12" s="646">
        <v>4169800</v>
      </c>
      <c r="H12" s="285">
        <v>7509453</v>
      </c>
      <c r="I12" s="286">
        <f t="shared" si="0"/>
        <v>39825403</v>
      </c>
      <c r="K12" s="52">
        <v>41698</v>
      </c>
      <c r="L12" s="52">
        <f t="shared" si="2"/>
        <v>23976350</v>
      </c>
      <c r="N12" s="52">
        <f t="shared" si="3"/>
        <v>3339653</v>
      </c>
      <c r="P12" s="52">
        <f t="shared" si="4"/>
        <v>20018853</v>
      </c>
    </row>
    <row r="13" spans="1:16" ht="17.25" customHeight="1">
      <c r="A13" s="653"/>
      <c r="B13" s="280" t="s">
        <v>878</v>
      </c>
      <c r="C13" s="281"/>
      <c r="D13" s="282">
        <v>5554972</v>
      </c>
      <c r="E13" s="646">
        <v>900000</v>
      </c>
      <c r="F13" s="641">
        <v>850000</v>
      </c>
      <c r="G13" s="641">
        <v>800000</v>
      </c>
      <c r="H13" s="285">
        <v>2000000</v>
      </c>
      <c r="I13" s="286">
        <f t="shared" si="0"/>
        <v>10104972</v>
      </c>
      <c r="L13" s="52">
        <f t="shared" si="2"/>
        <v>6454972</v>
      </c>
      <c r="N13" s="52">
        <f t="shared" si="3"/>
        <v>1100000</v>
      </c>
      <c r="P13" s="52">
        <f t="shared" si="4"/>
        <v>4550000</v>
      </c>
    </row>
    <row r="14" spans="1:16" ht="17.25" customHeight="1">
      <c r="A14" s="653" t="s">
        <v>609</v>
      </c>
      <c r="B14" s="280" t="s">
        <v>5</v>
      </c>
      <c r="C14" s="281" t="s">
        <v>604</v>
      </c>
      <c r="D14" s="282">
        <v>4640000</v>
      </c>
      <c r="E14" s="646">
        <v>928000</v>
      </c>
      <c r="F14" s="646">
        <v>928000</v>
      </c>
      <c r="G14" s="646">
        <v>928000</v>
      </c>
      <c r="H14" s="285">
        <v>2076000</v>
      </c>
      <c r="I14" s="286">
        <f t="shared" si="0"/>
        <v>9500000</v>
      </c>
      <c r="K14" s="52">
        <v>9500</v>
      </c>
      <c r="L14" s="52">
        <f t="shared" si="2"/>
        <v>5568000</v>
      </c>
      <c r="N14" s="52">
        <f t="shared" si="3"/>
        <v>1148000</v>
      </c>
      <c r="P14" s="52">
        <f t="shared" si="4"/>
        <v>4860000</v>
      </c>
    </row>
    <row r="15" spans="1:16" ht="17.25" customHeight="1">
      <c r="A15" s="653"/>
      <c r="B15" s="280" t="s">
        <v>878</v>
      </c>
      <c r="C15" s="281"/>
      <c r="D15" s="282">
        <v>1261462</v>
      </c>
      <c r="E15" s="646">
        <v>250000</v>
      </c>
      <c r="F15" s="641">
        <v>210000</v>
      </c>
      <c r="G15" s="641">
        <v>170000</v>
      </c>
      <c r="H15" s="285">
        <v>300000</v>
      </c>
      <c r="I15" s="286">
        <f t="shared" si="0"/>
        <v>2191462</v>
      </c>
      <c r="L15" s="52">
        <f t="shared" si="2"/>
        <v>1511462</v>
      </c>
      <c r="N15" s="52">
        <f t="shared" si="3"/>
        <v>50000</v>
      </c>
      <c r="P15" s="52">
        <f t="shared" si="4"/>
        <v>930000</v>
      </c>
    </row>
    <row r="16" spans="1:16" ht="17.25" customHeight="1">
      <c r="A16" s="653" t="s">
        <v>610</v>
      </c>
      <c r="B16" s="280" t="s">
        <v>6</v>
      </c>
      <c r="C16" s="281" t="s">
        <v>604</v>
      </c>
      <c r="D16" s="282">
        <v>7671250</v>
      </c>
      <c r="E16" s="646">
        <v>1615000</v>
      </c>
      <c r="F16" s="646">
        <v>1615000</v>
      </c>
      <c r="G16" s="646">
        <v>1615000</v>
      </c>
      <c r="H16" s="285">
        <v>3633750</v>
      </c>
      <c r="I16" s="286">
        <f t="shared" si="0"/>
        <v>16150000</v>
      </c>
      <c r="K16" s="52">
        <v>16150</v>
      </c>
      <c r="L16" s="52">
        <f t="shared" si="2"/>
        <v>9286250</v>
      </c>
      <c r="N16" s="52">
        <f t="shared" si="3"/>
        <v>2018750</v>
      </c>
      <c r="P16" s="52">
        <f t="shared" si="4"/>
        <v>8478750</v>
      </c>
    </row>
    <row r="17" spans="1:16" ht="17.25" customHeight="1">
      <c r="A17" s="653"/>
      <c r="B17" s="280" t="s">
        <v>878</v>
      </c>
      <c r="C17" s="281"/>
      <c r="D17" s="282">
        <v>2332085</v>
      </c>
      <c r="E17" s="646">
        <v>500000</v>
      </c>
      <c r="F17" s="641">
        <v>460000</v>
      </c>
      <c r="G17" s="641">
        <v>420000</v>
      </c>
      <c r="H17" s="285">
        <v>1100000</v>
      </c>
      <c r="I17" s="286">
        <f t="shared" si="0"/>
        <v>4812085</v>
      </c>
      <c r="L17" s="52">
        <f t="shared" si="2"/>
        <v>2832085</v>
      </c>
      <c r="N17" s="52">
        <f t="shared" si="3"/>
        <v>600000</v>
      </c>
      <c r="P17" s="52">
        <f t="shared" si="4"/>
        <v>2480000</v>
      </c>
    </row>
    <row r="18" spans="1:16" ht="17.25" customHeight="1">
      <c r="A18" s="653" t="s">
        <v>611</v>
      </c>
      <c r="B18" s="280" t="s">
        <v>880</v>
      </c>
      <c r="C18" s="281" t="s">
        <v>604</v>
      </c>
      <c r="D18" s="282">
        <v>2240000</v>
      </c>
      <c r="E18" s="646">
        <v>448000</v>
      </c>
      <c r="F18" s="646">
        <v>448000</v>
      </c>
      <c r="G18" s="646">
        <v>448000</v>
      </c>
      <c r="H18" s="285">
        <v>976000</v>
      </c>
      <c r="I18" s="286">
        <f t="shared" si="0"/>
        <v>4560000</v>
      </c>
      <c r="K18" s="52">
        <v>4560</v>
      </c>
      <c r="L18" s="52">
        <f t="shared" si="2"/>
        <v>2688000</v>
      </c>
      <c r="N18" s="52">
        <f t="shared" si="3"/>
        <v>528000</v>
      </c>
      <c r="P18" s="52">
        <f t="shared" si="4"/>
        <v>2320000</v>
      </c>
    </row>
    <row r="19" spans="1:16" ht="17.25" customHeight="1">
      <c r="A19" s="653"/>
      <c r="B19" s="280" t="s">
        <v>878</v>
      </c>
      <c r="C19" s="281"/>
      <c r="D19" s="282">
        <v>723550</v>
      </c>
      <c r="E19" s="646">
        <v>110000</v>
      </c>
      <c r="F19" s="641">
        <v>100000</v>
      </c>
      <c r="G19" s="641">
        <v>90000</v>
      </c>
      <c r="H19" s="285">
        <v>480000</v>
      </c>
      <c r="I19" s="286">
        <f t="shared" si="0"/>
        <v>1503550</v>
      </c>
      <c r="L19" s="52">
        <f t="shared" si="2"/>
        <v>833550</v>
      </c>
      <c r="N19" s="52">
        <f t="shared" si="3"/>
        <v>370000</v>
      </c>
      <c r="P19" s="52">
        <f t="shared" si="4"/>
        <v>780000</v>
      </c>
    </row>
    <row r="20" spans="1:16" ht="17.25" customHeight="1">
      <c r="A20" s="653" t="s">
        <v>612</v>
      </c>
      <c r="B20" s="280" t="s">
        <v>7</v>
      </c>
      <c r="C20" s="281" t="s">
        <v>604</v>
      </c>
      <c r="D20" s="282">
        <v>10460000</v>
      </c>
      <c r="E20" s="646">
        <v>2092000</v>
      </c>
      <c r="F20" s="646">
        <v>2092000</v>
      </c>
      <c r="G20" s="646">
        <v>2092000</v>
      </c>
      <c r="H20" s="285">
        <v>4686000</v>
      </c>
      <c r="I20" s="286">
        <f t="shared" si="0"/>
        <v>21422000</v>
      </c>
      <c r="K20" s="52">
        <v>21422</v>
      </c>
      <c r="L20" s="52">
        <f t="shared" si="2"/>
        <v>12552000</v>
      </c>
      <c r="N20" s="52">
        <f t="shared" si="3"/>
        <v>2594000</v>
      </c>
      <c r="P20" s="52">
        <f t="shared" si="4"/>
        <v>10962000</v>
      </c>
    </row>
    <row r="21" spans="1:16" ht="17.25" customHeight="1">
      <c r="A21" s="653"/>
      <c r="B21" s="280" t="s">
        <v>878</v>
      </c>
      <c r="C21" s="281"/>
      <c r="D21" s="282">
        <v>3403527</v>
      </c>
      <c r="E21" s="283">
        <v>500000</v>
      </c>
      <c r="F21" s="284">
        <v>485000</v>
      </c>
      <c r="G21" s="284">
        <v>470000</v>
      </c>
      <c r="H21" s="285">
        <v>2200000</v>
      </c>
      <c r="I21" s="286">
        <f t="shared" si="0"/>
        <v>7058527</v>
      </c>
      <c r="L21" s="52">
        <f t="shared" si="2"/>
        <v>3903527</v>
      </c>
      <c r="N21" s="52">
        <f t="shared" si="3"/>
        <v>1700000</v>
      </c>
      <c r="P21" s="52">
        <f t="shared" si="4"/>
        <v>3655000</v>
      </c>
    </row>
    <row r="22" spans="1:16" ht="17.25" customHeight="1">
      <c r="A22" s="653" t="s">
        <v>1133</v>
      </c>
      <c r="B22" s="280" t="s">
        <v>1134</v>
      </c>
      <c r="C22" s="281" t="s">
        <v>1298</v>
      </c>
      <c r="D22" s="282">
        <v>5083333</v>
      </c>
      <c r="E22" s="284">
        <v>20333332</v>
      </c>
      <c r="F22" s="284">
        <v>20333332</v>
      </c>
      <c r="G22" s="284">
        <v>20333332</v>
      </c>
      <c r="H22" s="285">
        <v>113892287</v>
      </c>
      <c r="I22" s="286">
        <f>SUM(D22:H22)</f>
        <v>179975616</v>
      </c>
      <c r="L22" s="52">
        <f t="shared" si="2"/>
        <v>25416665</v>
      </c>
      <c r="N22" s="52">
        <f>H22-D22</f>
        <v>108808954</v>
      </c>
      <c r="P22" s="52">
        <f t="shared" si="4"/>
        <v>174892283</v>
      </c>
    </row>
    <row r="23" spans="1:16" ht="17.25" customHeight="1" thickBot="1">
      <c r="A23" s="782"/>
      <c r="B23" s="783" t="s">
        <v>878</v>
      </c>
      <c r="C23" s="784"/>
      <c r="D23" s="300">
        <v>1102263</v>
      </c>
      <c r="E23" s="301">
        <v>4981786</v>
      </c>
      <c r="F23" s="301">
        <v>4363510</v>
      </c>
      <c r="G23" s="302">
        <v>3769153</v>
      </c>
      <c r="H23" s="303">
        <v>9897082</v>
      </c>
      <c r="I23" s="286">
        <f t="shared" si="0"/>
        <v>24113794</v>
      </c>
      <c r="L23" s="52">
        <f t="shared" si="2"/>
        <v>6084049</v>
      </c>
      <c r="N23" s="52">
        <f>H23-D23</f>
        <v>8794819</v>
      </c>
      <c r="P23" s="52">
        <f t="shared" si="4"/>
        <v>23011531</v>
      </c>
    </row>
    <row r="24" spans="1:16" ht="17.25" customHeight="1" thickBot="1">
      <c r="A24" s="272" t="s">
        <v>157</v>
      </c>
      <c r="B24" s="273" t="s">
        <v>343</v>
      </c>
      <c r="C24" s="287"/>
      <c r="D24" s="275">
        <f>+D25</f>
        <v>0</v>
      </c>
      <c r="E24" s="276">
        <f>+E25</f>
        <v>0</v>
      </c>
      <c r="F24" s="277">
        <f>+F25</f>
        <v>0</v>
      </c>
      <c r="G24" s="277">
        <f>+G25</f>
        <v>0</v>
      </c>
      <c r="H24" s="278">
        <f>+H25</f>
        <v>0</v>
      </c>
      <c r="I24" s="275">
        <f t="shared" si="0"/>
        <v>0</v>
      </c>
      <c r="P24" s="52">
        <f>SUM(P10,P12,P14,P16,P18,P20,P22)</f>
        <v>228821886</v>
      </c>
    </row>
    <row r="25" spans="1:16" ht="17.25" customHeight="1" thickBot="1">
      <c r="A25" s="279" t="s">
        <v>92</v>
      </c>
      <c r="B25" s="280" t="s">
        <v>341</v>
      </c>
      <c r="C25" s="281"/>
      <c r="D25" s="282"/>
      <c r="E25" s="283"/>
      <c r="F25" s="284"/>
      <c r="G25" s="284"/>
      <c r="H25" s="285"/>
      <c r="I25" s="286">
        <f t="shared" si="0"/>
        <v>0</v>
      </c>
    </row>
    <row r="26" spans="1:16" ht="17.25" customHeight="1" thickBot="1">
      <c r="A26" s="272" t="s">
        <v>94</v>
      </c>
      <c r="B26" s="273" t="s">
        <v>344</v>
      </c>
      <c r="C26" s="287"/>
      <c r="D26" s="275">
        <f>+D27</f>
        <v>0</v>
      </c>
      <c r="E26" s="276">
        <f>+E27</f>
        <v>0</v>
      </c>
      <c r="F26" s="277">
        <f>+F27</f>
        <v>0</v>
      </c>
      <c r="G26" s="277">
        <f>+G27</f>
        <v>0</v>
      </c>
      <c r="H26" s="278">
        <f>+H27</f>
        <v>0</v>
      </c>
      <c r="I26" s="275">
        <f t="shared" si="0"/>
        <v>0</v>
      </c>
    </row>
    <row r="27" spans="1:16" ht="17.25" customHeight="1" thickBot="1">
      <c r="A27" s="288" t="s">
        <v>163</v>
      </c>
      <c r="B27" s="289" t="s">
        <v>341</v>
      </c>
      <c r="C27" s="290"/>
      <c r="D27" s="291"/>
      <c r="E27" s="292"/>
      <c r="F27" s="293"/>
      <c r="G27" s="293"/>
      <c r="H27" s="294"/>
      <c r="I27" s="295">
        <f t="shared" si="0"/>
        <v>0</v>
      </c>
    </row>
    <row r="28" spans="1:16" ht="17.25" customHeight="1" thickBot="1">
      <c r="A28" s="272" t="s">
        <v>181</v>
      </c>
      <c r="B28" s="296" t="s">
        <v>345</v>
      </c>
      <c r="C28" s="287"/>
      <c r="D28" s="275">
        <f>+D29</f>
        <v>0</v>
      </c>
      <c r="E28" s="276">
        <f>+E29</f>
        <v>0</v>
      </c>
      <c r="F28" s="277">
        <f>+F29</f>
        <v>0</v>
      </c>
      <c r="G28" s="277">
        <f>+G29</f>
        <v>0</v>
      </c>
      <c r="H28" s="278">
        <f>+H29</f>
        <v>0</v>
      </c>
      <c r="I28" s="275">
        <f t="shared" si="0"/>
        <v>0</v>
      </c>
    </row>
    <row r="29" spans="1:16" ht="17.25" customHeight="1" thickBot="1">
      <c r="A29" s="297" t="s">
        <v>182</v>
      </c>
      <c r="B29" s="298" t="s">
        <v>341</v>
      </c>
      <c r="C29" s="299"/>
      <c r="D29" s="300"/>
      <c r="E29" s="301"/>
      <c r="F29" s="302"/>
      <c r="G29" s="302"/>
      <c r="H29" s="303"/>
      <c r="I29" s="304">
        <f t="shared" si="0"/>
        <v>0</v>
      </c>
    </row>
    <row r="30" spans="1:16" ht="17.25" customHeight="1" thickBot="1">
      <c r="A30" s="894" t="s">
        <v>346</v>
      </c>
      <c r="B30" s="895"/>
      <c r="C30" s="305"/>
      <c r="D30" s="275">
        <f t="shared" ref="D30:I30" si="5">+D6+D9+D24+D26+D28</f>
        <v>73056868</v>
      </c>
      <c r="E30" s="276">
        <f t="shared" si="5"/>
        <v>38519918</v>
      </c>
      <c r="F30" s="277">
        <f t="shared" si="5"/>
        <v>37716642</v>
      </c>
      <c r="G30" s="277">
        <f t="shared" si="5"/>
        <v>36937285</v>
      </c>
      <c r="H30" s="278">
        <f t="shared" si="5"/>
        <v>153304572</v>
      </c>
      <c r="I30" s="275">
        <f t="shared" si="5"/>
        <v>339535285</v>
      </c>
    </row>
    <row r="34" spans="5:8">
      <c r="E34" s="52">
        <f>SUM(E20,E18,E16,E14,E12,E10,E22)</f>
        <v>30978132</v>
      </c>
      <c r="F34" s="52">
        <f t="shared" ref="F34:H34" si="6">SUM(F20,F18,F16,F14,F12,F10,F22)</f>
        <v>30978132</v>
      </c>
      <c r="G34" s="52">
        <f t="shared" si="6"/>
        <v>30978132</v>
      </c>
      <c r="H34" s="52">
        <f t="shared" si="6"/>
        <v>135887490</v>
      </c>
    </row>
    <row r="35" spans="5:8">
      <c r="E35" s="52">
        <f>SUM(E21,E19,E17,E15,E13,E11,E23)</f>
        <v>7541786</v>
      </c>
      <c r="F35" s="52">
        <f t="shared" ref="F35:H35" si="7">SUM(F21,F19,F17,F15,F13,F11,F23)</f>
        <v>6738510</v>
      </c>
      <c r="G35" s="52">
        <f t="shared" si="7"/>
        <v>5959153</v>
      </c>
      <c r="H35" s="52">
        <f t="shared" si="7"/>
        <v>17417082</v>
      </c>
    </row>
  </sheetData>
  <mergeCells count="8">
    <mergeCell ref="A30:B30"/>
    <mergeCell ref="A1:I1"/>
    <mergeCell ref="A3:A4"/>
    <mergeCell ref="B3:B4"/>
    <mergeCell ref="C3:C4"/>
    <mergeCell ref="D3:D4"/>
    <mergeCell ref="E3:H3"/>
    <mergeCell ref="I3:I4"/>
  </mergeCells>
  <phoneticPr fontId="35" type="noConversion"/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dőlt"10.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C17" sqref="C17"/>
    </sheetView>
  </sheetViews>
  <sheetFormatPr defaultColWidth="9.140625" defaultRowHeight="12.75"/>
  <cols>
    <col min="1" max="1" width="5" style="306" customWidth="1"/>
    <col min="2" max="2" width="47" style="7" customWidth="1"/>
    <col min="3" max="4" width="15.140625" style="7" customWidth="1"/>
    <col min="5" max="16384" width="9.140625" style="7"/>
  </cols>
  <sheetData>
    <row r="1" spans="1:4" ht="31.5" customHeight="1">
      <c r="B1" s="904" t="s">
        <v>347</v>
      </c>
      <c r="C1" s="904"/>
      <c r="D1" s="904"/>
    </row>
    <row r="2" spans="1:4" s="308" customFormat="1" ht="16.5" thickBot="1">
      <c r="A2" s="307"/>
      <c r="B2" s="387"/>
      <c r="D2" s="125" t="s">
        <v>944</v>
      </c>
    </row>
    <row r="3" spans="1:4" s="312" customFormat="1" ht="48" customHeight="1" thickBot="1">
      <c r="A3" s="309" t="s">
        <v>319</v>
      </c>
      <c r="B3" s="310" t="s">
        <v>12</v>
      </c>
      <c r="C3" s="310" t="s">
        <v>348</v>
      </c>
      <c r="D3" s="311" t="s">
        <v>349</v>
      </c>
    </row>
    <row r="4" spans="1:4" s="312" customFormat="1" ht="14.1" customHeight="1" thickBot="1">
      <c r="A4" s="8">
        <v>1</v>
      </c>
      <c r="B4" s="9">
        <v>2</v>
      </c>
      <c r="C4" s="9">
        <v>3</v>
      </c>
      <c r="D4" s="209">
        <v>4</v>
      </c>
    </row>
    <row r="5" spans="1:4" ht="18" customHeight="1">
      <c r="A5" s="313" t="s">
        <v>13</v>
      </c>
      <c r="B5" s="314" t="s">
        <v>350</v>
      </c>
      <c r="C5" s="315"/>
      <c r="D5" s="26"/>
    </row>
    <row r="6" spans="1:4" ht="18" customHeight="1">
      <c r="A6" s="316" t="s">
        <v>26</v>
      </c>
      <c r="B6" s="317" t="s">
        <v>351</v>
      </c>
      <c r="C6" s="318"/>
      <c r="D6" s="43"/>
    </row>
    <row r="7" spans="1:4" ht="18" customHeight="1">
      <c r="A7" s="316" t="s">
        <v>38</v>
      </c>
      <c r="B7" s="317" t="s">
        <v>352</v>
      </c>
      <c r="C7" s="318"/>
      <c r="D7" s="43"/>
    </row>
    <row r="8" spans="1:4" ht="18" customHeight="1">
      <c r="A8" s="316" t="s">
        <v>150</v>
      </c>
      <c r="B8" s="317" t="s">
        <v>353</v>
      </c>
      <c r="C8" s="318"/>
      <c r="D8" s="43"/>
    </row>
    <row r="9" spans="1:4" ht="18" customHeight="1">
      <c r="A9" s="316" t="s">
        <v>52</v>
      </c>
      <c r="B9" s="317" t="s">
        <v>354</v>
      </c>
      <c r="C9" s="318">
        <f>SUM(C10:C15)</f>
        <v>57908873</v>
      </c>
      <c r="D9" s="318">
        <f>SUM(D10:D15)</f>
        <v>818000</v>
      </c>
    </row>
    <row r="10" spans="1:4" ht="18" customHeight="1">
      <c r="A10" s="316" t="s">
        <v>74</v>
      </c>
      <c r="B10" s="317" t="s">
        <v>355</v>
      </c>
      <c r="C10" s="318"/>
      <c r="D10" s="43"/>
    </row>
    <row r="11" spans="1:4" ht="18" customHeight="1">
      <c r="A11" s="316" t="s">
        <v>157</v>
      </c>
      <c r="B11" s="319" t="s">
        <v>356</v>
      </c>
      <c r="C11" s="318"/>
      <c r="D11" s="43"/>
    </row>
    <row r="12" spans="1:4" ht="18" customHeight="1">
      <c r="A12" s="316" t="s">
        <v>94</v>
      </c>
      <c r="B12" s="319" t="s">
        <v>357</v>
      </c>
      <c r="C12" s="318">
        <v>57908873</v>
      </c>
      <c r="D12" s="43">
        <v>818000</v>
      </c>
    </row>
    <row r="13" spans="1:4" ht="18" customHeight="1">
      <c r="A13" s="316" t="s">
        <v>163</v>
      </c>
      <c r="B13" s="319" t="s">
        <v>358</v>
      </c>
      <c r="C13" s="318"/>
      <c r="D13" s="43"/>
    </row>
    <row r="14" spans="1:4" ht="18" customHeight="1">
      <c r="A14" s="316" t="s">
        <v>181</v>
      </c>
      <c r="B14" s="319" t="s">
        <v>359</v>
      </c>
      <c r="C14" s="318"/>
      <c r="D14" s="43"/>
    </row>
    <row r="15" spans="1:4" ht="22.5" customHeight="1">
      <c r="A15" s="316" t="s">
        <v>182</v>
      </c>
      <c r="B15" s="319" t="s">
        <v>360</v>
      </c>
      <c r="C15" s="318"/>
      <c r="D15" s="43"/>
    </row>
    <row r="16" spans="1:4" ht="18" customHeight="1">
      <c r="A16" s="316" t="s">
        <v>183</v>
      </c>
      <c r="B16" s="317" t="s">
        <v>361</v>
      </c>
      <c r="C16" s="318">
        <v>55987225</v>
      </c>
      <c r="D16" s="43">
        <v>1347312</v>
      </c>
    </row>
    <row r="17" spans="1:4" ht="18" customHeight="1">
      <c r="A17" s="316" t="s">
        <v>186</v>
      </c>
      <c r="B17" s="317" t="s">
        <v>362</v>
      </c>
      <c r="C17" s="318"/>
      <c r="D17" s="43"/>
    </row>
    <row r="18" spans="1:4" ht="18" customHeight="1">
      <c r="A18" s="316" t="s">
        <v>189</v>
      </c>
      <c r="B18" s="317" t="s">
        <v>363</v>
      </c>
      <c r="C18" s="318"/>
      <c r="D18" s="43"/>
    </row>
    <row r="19" spans="1:4" ht="18" customHeight="1">
      <c r="A19" s="316" t="s">
        <v>192</v>
      </c>
      <c r="B19" s="317" t="s">
        <v>364</v>
      </c>
      <c r="C19" s="318"/>
      <c r="D19" s="43"/>
    </row>
    <row r="20" spans="1:4" ht="18" customHeight="1">
      <c r="A20" s="316" t="s">
        <v>195</v>
      </c>
      <c r="B20" s="317" t="s">
        <v>365</v>
      </c>
      <c r="C20" s="318"/>
      <c r="D20" s="43"/>
    </row>
    <row r="21" spans="1:4" ht="18" customHeight="1">
      <c r="A21" s="316" t="s">
        <v>198</v>
      </c>
      <c r="B21" s="317" t="s">
        <v>366</v>
      </c>
      <c r="C21" s="157">
        <v>1633701</v>
      </c>
      <c r="D21" s="43">
        <v>864000</v>
      </c>
    </row>
    <row r="22" spans="1:4" ht="18" customHeight="1">
      <c r="A22" s="316" t="s">
        <v>201</v>
      </c>
      <c r="B22" s="317" t="s">
        <v>367</v>
      </c>
      <c r="C22" s="157"/>
      <c r="D22" s="43"/>
    </row>
    <row r="23" spans="1:4" ht="18" customHeight="1">
      <c r="A23" s="316" t="s">
        <v>204</v>
      </c>
      <c r="B23" s="320"/>
      <c r="C23" s="157"/>
      <c r="D23" s="43"/>
    </row>
    <row r="24" spans="1:4" ht="18" customHeight="1">
      <c r="A24" s="316" t="s">
        <v>207</v>
      </c>
      <c r="B24" s="320"/>
      <c r="C24" s="157"/>
      <c r="D24" s="43"/>
    </row>
    <row r="25" spans="1:4" ht="18" customHeight="1">
      <c r="A25" s="316" t="s">
        <v>209</v>
      </c>
      <c r="B25" s="320"/>
      <c r="C25" s="157"/>
      <c r="D25" s="43"/>
    </row>
    <row r="26" spans="1:4" ht="18" customHeight="1">
      <c r="A26" s="316" t="s">
        <v>212</v>
      </c>
      <c r="B26" s="320"/>
      <c r="C26" s="157"/>
      <c r="D26" s="43"/>
    </row>
    <row r="27" spans="1:4" ht="18" customHeight="1">
      <c r="A27" s="316" t="s">
        <v>215</v>
      </c>
      <c r="B27" s="320"/>
      <c r="C27" s="157"/>
      <c r="D27" s="43"/>
    </row>
    <row r="28" spans="1:4" ht="18" customHeight="1">
      <c r="A28" s="316" t="s">
        <v>218</v>
      </c>
      <c r="B28" s="320"/>
      <c r="C28" s="157"/>
      <c r="D28" s="43"/>
    </row>
    <row r="29" spans="1:4" ht="18" customHeight="1" thickBot="1">
      <c r="A29" s="321" t="s">
        <v>247</v>
      </c>
      <c r="B29" s="322"/>
      <c r="C29" s="323"/>
      <c r="D29" s="29"/>
    </row>
    <row r="30" spans="1:4" ht="18" customHeight="1" thickBot="1">
      <c r="A30" s="21" t="s">
        <v>250</v>
      </c>
      <c r="B30" s="324" t="s">
        <v>308</v>
      </c>
      <c r="C30" s="325">
        <f>+C5+C6+C7+C8+C9+C16+C17+C18+C19+C20+C21+C22+C23+C24+C25+C26+C27+C28+C29</f>
        <v>115529799</v>
      </c>
      <c r="D30" s="326">
        <f>+D5+D6+D7+D8+D9+D16+D17+D18+D19+D20+D21+D22+D23+D24+D25+D26+D27+D28+D29</f>
        <v>3029312</v>
      </c>
    </row>
    <row r="31" spans="1:4" ht="8.25" customHeight="1">
      <c r="A31" s="327"/>
      <c r="B31" s="905"/>
      <c r="C31" s="905"/>
      <c r="D31" s="905"/>
    </row>
  </sheetData>
  <mergeCells count="2">
    <mergeCell ref="B1:D1"/>
    <mergeCell ref="B31:D31"/>
  </mergeCells>
  <phoneticPr fontId="35" type="noConversion"/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CE,Dőlt" 11&amp;"Times New Roman CE,Félkövér dőlt".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AC56"/>
  <sheetViews>
    <sheetView view="pageBreakPreview" zoomScale="87" zoomScaleSheetLayoutView="87" workbookViewId="0">
      <selection activeCell="R33" sqref="R33"/>
    </sheetView>
  </sheetViews>
  <sheetFormatPr defaultRowHeight="15"/>
  <cols>
    <col min="1" max="1" width="15.28515625" customWidth="1"/>
    <col min="4" max="4" width="8.5703125" bestFit="1" customWidth="1"/>
    <col min="5" max="5" width="10.42578125" customWidth="1"/>
    <col min="9" max="9" width="11" customWidth="1"/>
    <col min="13" max="13" width="10.42578125" bestFit="1" customWidth="1"/>
    <col min="17" max="17" width="11" customWidth="1"/>
    <col min="21" max="21" width="10.42578125" bestFit="1" customWidth="1"/>
    <col min="25" max="25" width="11" customWidth="1"/>
    <col min="29" max="29" width="10.42578125" bestFit="1" customWidth="1"/>
  </cols>
  <sheetData>
    <row r="1" spans="1:29">
      <c r="A1" s="915" t="s">
        <v>590</v>
      </c>
      <c r="B1" s="909" t="s">
        <v>591</v>
      </c>
      <c r="C1" s="909"/>
      <c r="D1" s="909"/>
      <c r="E1" s="910"/>
      <c r="F1" s="908" t="s">
        <v>592</v>
      </c>
      <c r="G1" s="909"/>
      <c r="H1" s="909"/>
      <c r="I1" s="910"/>
      <c r="J1" s="908" t="s">
        <v>593</v>
      </c>
      <c r="K1" s="909"/>
      <c r="L1" s="909"/>
      <c r="M1" s="910"/>
      <c r="N1" s="908" t="s">
        <v>592</v>
      </c>
      <c r="O1" s="909"/>
      <c r="P1" s="909"/>
      <c r="Q1" s="910"/>
      <c r="R1" s="908" t="s">
        <v>593</v>
      </c>
      <c r="S1" s="909"/>
      <c r="T1" s="909"/>
      <c r="U1" s="910"/>
      <c r="V1" s="908" t="s">
        <v>592</v>
      </c>
      <c r="W1" s="909"/>
      <c r="X1" s="909"/>
      <c r="Y1" s="910"/>
      <c r="Z1" s="908" t="s">
        <v>593</v>
      </c>
      <c r="AA1" s="909"/>
      <c r="AB1" s="909"/>
      <c r="AC1" s="910"/>
    </row>
    <row r="2" spans="1:29">
      <c r="A2" s="916"/>
      <c r="B2" s="912">
        <v>43831</v>
      </c>
      <c r="C2" s="919"/>
      <c r="D2" s="919"/>
      <c r="E2" s="920"/>
      <c r="F2" s="911">
        <v>43831</v>
      </c>
      <c r="G2" s="912"/>
      <c r="H2" s="912"/>
      <c r="I2" s="913"/>
      <c r="J2" s="911">
        <v>43831</v>
      </c>
      <c r="K2" s="912"/>
      <c r="L2" s="912"/>
      <c r="M2" s="913"/>
      <c r="N2" s="911">
        <v>44075</v>
      </c>
      <c r="O2" s="912"/>
      <c r="P2" s="912"/>
      <c r="Q2" s="913"/>
      <c r="R2" s="911">
        <v>44075</v>
      </c>
      <c r="S2" s="912"/>
      <c r="T2" s="912"/>
      <c r="U2" s="913"/>
      <c r="V2" s="911">
        <v>44136</v>
      </c>
      <c r="W2" s="912"/>
      <c r="X2" s="912"/>
      <c r="Y2" s="913"/>
      <c r="Z2" s="911">
        <v>44136</v>
      </c>
      <c r="AA2" s="912"/>
      <c r="AB2" s="912"/>
      <c r="AC2" s="913"/>
    </row>
    <row r="3" spans="1:29" ht="25.5">
      <c r="A3" s="917"/>
      <c r="B3" s="633" t="s">
        <v>262</v>
      </c>
      <c r="C3" s="634" t="s">
        <v>594</v>
      </c>
      <c r="D3" s="635" t="s">
        <v>1044</v>
      </c>
      <c r="E3" s="635" t="s">
        <v>264</v>
      </c>
      <c r="F3" s="633" t="s">
        <v>262</v>
      </c>
      <c r="G3" s="633" t="s">
        <v>595</v>
      </c>
      <c r="H3" s="633" t="s">
        <v>596</v>
      </c>
      <c r="I3" s="633" t="s">
        <v>264</v>
      </c>
      <c r="J3" s="635" t="s">
        <v>262</v>
      </c>
      <c r="K3" s="635" t="s">
        <v>595</v>
      </c>
      <c r="L3" s="633" t="s">
        <v>596</v>
      </c>
      <c r="M3" s="633" t="s">
        <v>264</v>
      </c>
      <c r="N3" s="633" t="s">
        <v>262</v>
      </c>
      <c r="O3" s="633" t="s">
        <v>595</v>
      </c>
      <c r="P3" s="633" t="s">
        <v>596</v>
      </c>
      <c r="Q3" s="633" t="s">
        <v>264</v>
      </c>
      <c r="R3" s="635" t="s">
        <v>262</v>
      </c>
      <c r="S3" s="635" t="s">
        <v>595</v>
      </c>
      <c r="T3" s="633" t="s">
        <v>596</v>
      </c>
      <c r="U3" s="633" t="s">
        <v>264</v>
      </c>
      <c r="V3" s="633" t="s">
        <v>262</v>
      </c>
      <c r="W3" s="633" t="s">
        <v>595</v>
      </c>
      <c r="X3" s="633" t="s">
        <v>596</v>
      </c>
      <c r="Y3" s="633" t="s">
        <v>264</v>
      </c>
      <c r="Z3" s="635" t="s">
        <v>262</v>
      </c>
      <c r="AA3" s="635" t="s">
        <v>595</v>
      </c>
      <c r="AB3" s="633" t="s">
        <v>596</v>
      </c>
      <c r="AC3" s="633" t="s">
        <v>264</v>
      </c>
    </row>
    <row r="4" spans="1:29">
      <c r="A4" s="636"/>
      <c r="B4" s="637"/>
      <c r="C4" s="637"/>
      <c r="D4" s="637"/>
      <c r="E4" s="768"/>
      <c r="F4" s="637"/>
      <c r="G4" s="637"/>
      <c r="H4" s="637"/>
      <c r="I4" s="637"/>
      <c r="J4" s="637"/>
      <c r="K4" s="638"/>
      <c r="L4" s="637"/>
      <c r="M4" s="735"/>
      <c r="N4" s="637"/>
      <c r="O4" s="637"/>
      <c r="P4" s="637"/>
      <c r="Q4" s="637"/>
      <c r="R4" s="637"/>
      <c r="S4" s="638"/>
      <c r="T4" s="637"/>
      <c r="U4" s="735"/>
      <c r="V4" s="637"/>
      <c r="W4" s="637"/>
      <c r="X4" s="637"/>
      <c r="Y4" s="637"/>
      <c r="Z4" s="637"/>
      <c r="AA4" s="638"/>
      <c r="AB4" s="637"/>
      <c r="AC4" s="735"/>
    </row>
    <row r="5" spans="1:29" ht="26.25">
      <c r="A5" s="713" t="s">
        <v>597</v>
      </c>
      <c r="B5" s="769">
        <v>8.75</v>
      </c>
      <c r="C5" s="769"/>
      <c r="D5" s="769"/>
      <c r="E5" s="770">
        <f>B5+C5+D5</f>
        <v>8.75</v>
      </c>
      <c r="F5" s="769"/>
      <c r="G5" s="769"/>
      <c r="H5" s="769"/>
      <c r="I5" s="769"/>
      <c r="J5" s="769">
        <f>B5+F5</f>
        <v>8.75</v>
      </c>
      <c r="K5" s="769">
        <f>C5+G5</f>
        <v>0</v>
      </c>
      <c r="L5" s="769">
        <f>D5+H5</f>
        <v>0</v>
      </c>
      <c r="M5" s="786">
        <f>J5+K5+L5</f>
        <v>8.75</v>
      </c>
      <c r="N5" s="769"/>
      <c r="O5" s="769"/>
      <c r="P5" s="769"/>
      <c r="Q5" s="769"/>
      <c r="R5" s="769">
        <f>J5+N5</f>
        <v>8.75</v>
      </c>
      <c r="S5" s="769">
        <f>K5+O5</f>
        <v>0</v>
      </c>
      <c r="T5" s="769">
        <f>L5+P5</f>
        <v>0</v>
      </c>
      <c r="U5" s="786">
        <f>R5+S5+T5</f>
        <v>8.75</v>
      </c>
      <c r="V5" s="769"/>
      <c r="W5" s="769"/>
      <c r="X5" s="769"/>
      <c r="Y5" s="769"/>
      <c r="Z5" s="769">
        <f>R5+V5</f>
        <v>8.75</v>
      </c>
      <c r="AA5" s="769">
        <f>S5+W5</f>
        <v>0</v>
      </c>
      <c r="AB5" s="769">
        <f>T5+X5</f>
        <v>0</v>
      </c>
      <c r="AC5" s="786">
        <f>Z5+AA5+AB5</f>
        <v>8.75</v>
      </c>
    </row>
    <row r="6" spans="1:29">
      <c r="A6" s="639"/>
      <c r="B6" s="638"/>
      <c r="C6" s="638"/>
      <c r="D6" s="638"/>
      <c r="E6" s="770"/>
      <c r="F6" s="638"/>
      <c r="G6" s="638"/>
      <c r="H6" s="638"/>
      <c r="I6" s="769"/>
      <c r="J6" s="769"/>
      <c r="K6" s="769"/>
      <c r="L6" s="769"/>
      <c r="M6" s="786"/>
      <c r="N6" s="638"/>
      <c r="O6" s="638"/>
      <c r="P6" s="638"/>
      <c r="Q6" s="769"/>
      <c r="R6" s="769"/>
      <c r="S6" s="769"/>
      <c r="T6" s="769"/>
      <c r="U6" s="786"/>
      <c r="V6" s="638"/>
      <c r="W6" s="638"/>
      <c r="X6" s="638"/>
      <c r="Y6" s="769"/>
      <c r="Z6" s="769"/>
      <c r="AA6" s="769"/>
      <c r="AB6" s="769"/>
      <c r="AC6" s="786"/>
    </row>
    <row r="7" spans="1:29" ht="26.25">
      <c r="A7" s="712" t="s">
        <v>258</v>
      </c>
      <c r="B7" s="769">
        <v>85</v>
      </c>
      <c r="C7" s="769"/>
      <c r="D7" s="769"/>
      <c r="E7" s="770">
        <f>B7+C7+D7</f>
        <v>85</v>
      </c>
      <c r="F7" s="769"/>
      <c r="G7" s="769"/>
      <c r="H7" s="769"/>
      <c r="I7" s="769"/>
      <c r="J7" s="769">
        <f>B7+F7</f>
        <v>85</v>
      </c>
      <c r="K7" s="769">
        <f>C7+G7</f>
        <v>0</v>
      </c>
      <c r="L7" s="769">
        <f t="shared" ref="L7:L26" si="0">D7+H7</f>
        <v>0</v>
      </c>
      <c r="M7" s="786">
        <f>J7+K7+L7</f>
        <v>85</v>
      </c>
      <c r="N7" s="769">
        <v>-2</v>
      </c>
      <c r="O7" s="769"/>
      <c r="P7" s="769"/>
      <c r="Q7" s="769"/>
      <c r="R7" s="769">
        <f>J7+N7</f>
        <v>83</v>
      </c>
      <c r="S7" s="769">
        <f>K7+O7</f>
        <v>0</v>
      </c>
      <c r="T7" s="769">
        <f t="shared" ref="T7" si="1">L7+P7</f>
        <v>0</v>
      </c>
      <c r="U7" s="786">
        <f>R7+S7+T7</f>
        <v>83</v>
      </c>
      <c r="V7" s="769"/>
      <c r="W7" s="769"/>
      <c r="X7" s="769"/>
      <c r="Y7" s="769"/>
      <c r="Z7" s="769">
        <f>R7+V7</f>
        <v>83</v>
      </c>
      <c r="AA7" s="769">
        <f>S7+W7</f>
        <v>0</v>
      </c>
      <c r="AB7" s="769">
        <f t="shared" ref="AB7" si="2">T7+X7</f>
        <v>0</v>
      </c>
      <c r="AC7" s="786">
        <f>Z7+AA7+AB7</f>
        <v>83</v>
      </c>
    </row>
    <row r="8" spans="1:29">
      <c r="A8" s="639"/>
      <c r="B8" s="638"/>
      <c r="C8" s="638"/>
      <c r="D8" s="638"/>
      <c r="E8" s="770"/>
      <c r="F8" s="638"/>
      <c r="G8" s="638"/>
      <c r="H8" s="638"/>
      <c r="I8" s="771"/>
      <c r="J8" s="769"/>
      <c r="K8" s="769"/>
      <c r="L8" s="769"/>
      <c r="M8" s="786"/>
      <c r="N8" s="638"/>
      <c r="O8" s="638"/>
      <c r="P8" s="638"/>
      <c r="Q8" s="771"/>
      <c r="R8" s="769"/>
      <c r="S8" s="769"/>
      <c r="T8" s="769"/>
      <c r="U8" s="786"/>
      <c r="V8" s="638"/>
      <c r="W8" s="638"/>
      <c r="X8" s="638"/>
      <c r="Y8" s="771"/>
      <c r="Z8" s="769"/>
      <c r="AA8" s="769"/>
      <c r="AB8" s="769"/>
      <c r="AC8" s="786"/>
    </row>
    <row r="9" spans="1:29" ht="26.25">
      <c r="A9" s="712" t="s">
        <v>598</v>
      </c>
      <c r="B9" s="769">
        <v>14</v>
      </c>
      <c r="C9" s="769"/>
      <c r="D9" s="769"/>
      <c r="E9" s="770">
        <f>B9+C9+D9</f>
        <v>14</v>
      </c>
      <c r="F9" s="769"/>
      <c r="G9" s="769"/>
      <c r="H9" s="769"/>
      <c r="I9" s="771"/>
      <c r="J9" s="769">
        <f>B9+F9</f>
        <v>14</v>
      </c>
      <c r="K9" s="769">
        <f t="shared" ref="K9" si="3">C9+G9</f>
        <v>0</v>
      </c>
      <c r="L9" s="769">
        <f t="shared" si="0"/>
        <v>0</v>
      </c>
      <c r="M9" s="786">
        <f>J9+K9+L9</f>
        <v>14</v>
      </c>
      <c r="N9" s="769"/>
      <c r="O9" s="769"/>
      <c r="P9" s="769"/>
      <c r="Q9" s="771"/>
      <c r="R9" s="769">
        <f>J9+N9</f>
        <v>14</v>
      </c>
      <c r="S9" s="769">
        <f t="shared" ref="S9" si="4">K9+O9</f>
        <v>0</v>
      </c>
      <c r="T9" s="769">
        <f t="shared" ref="T9" si="5">L9+P9</f>
        <v>0</v>
      </c>
      <c r="U9" s="786">
        <f>R9+S9+T9</f>
        <v>14</v>
      </c>
      <c r="V9" s="769"/>
      <c r="W9" s="769"/>
      <c r="X9" s="769"/>
      <c r="Y9" s="771"/>
      <c r="Z9" s="769">
        <f>R9+V9</f>
        <v>14</v>
      </c>
      <c r="AA9" s="769">
        <f t="shared" ref="AA9" si="6">S9+W9</f>
        <v>0</v>
      </c>
      <c r="AB9" s="769">
        <f t="shared" ref="AB9" si="7">T9+X9</f>
        <v>0</v>
      </c>
      <c r="AC9" s="786">
        <f>Z9+AA9+AB9</f>
        <v>14</v>
      </c>
    </row>
    <row r="10" spans="1:29">
      <c r="A10" s="639"/>
      <c r="B10" s="638"/>
      <c r="C10" s="638"/>
      <c r="D10" s="638"/>
      <c r="E10" s="770"/>
      <c r="F10" s="638"/>
      <c r="G10" s="638"/>
      <c r="H10" s="638"/>
      <c r="I10" s="771"/>
      <c r="J10" s="769"/>
      <c r="K10" s="769"/>
      <c r="L10" s="769"/>
      <c r="M10" s="786"/>
      <c r="N10" s="638"/>
      <c r="O10" s="638"/>
      <c r="P10" s="638"/>
      <c r="Q10" s="771"/>
      <c r="R10" s="769"/>
      <c r="S10" s="769"/>
      <c r="T10" s="769"/>
      <c r="U10" s="786"/>
      <c r="V10" s="638"/>
      <c r="W10" s="638"/>
      <c r="X10" s="638"/>
      <c r="Y10" s="771"/>
      <c r="Z10" s="769"/>
      <c r="AA10" s="769"/>
      <c r="AB10" s="769"/>
      <c r="AC10" s="786"/>
    </row>
    <row r="11" spans="1:29" ht="26.25">
      <c r="A11" s="712" t="s">
        <v>260</v>
      </c>
      <c r="B11" s="769">
        <v>6</v>
      </c>
      <c r="C11" s="769"/>
      <c r="D11" s="769"/>
      <c r="E11" s="770">
        <f>B11+C11+D11</f>
        <v>6</v>
      </c>
      <c r="F11" s="769"/>
      <c r="G11" s="769"/>
      <c r="H11" s="769"/>
      <c r="I11" s="771"/>
      <c r="J11" s="769">
        <f>B11+F11</f>
        <v>6</v>
      </c>
      <c r="K11" s="769">
        <f>C11+G11</f>
        <v>0</v>
      </c>
      <c r="L11" s="769">
        <f t="shared" si="0"/>
        <v>0</v>
      </c>
      <c r="M11" s="786">
        <f>J11+K11+L11</f>
        <v>6</v>
      </c>
      <c r="N11" s="769"/>
      <c r="O11" s="769"/>
      <c r="P11" s="769"/>
      <c r="Q11" s="771"/>
      <c r="R11" s="769">
        <f>J11+N11</f>
        <v>6</v>
      </c>
      <c r="S11" s="769">
        <f>K11+O11</f>
        <v>0</v>
      </c>
      <c r="T11" s="769">
        <f t="shared" ref="T11:T13" si="8">L11+P11</f>
        <v>0</v>
      </c>
      <c r="U11" s="786">
        <f>R11+S11+T11</f>
        <v>6</v>
      </c>
      <c r="V11" s="769"/>
      <c r="W11" s="769"/>
      <c r="X11" s="769"/>
      <c r="Y11" s="771"/>
      <c r="Z11" s="769">
        <f>R11+V11</f>
        <v>6</v>
      </c>
      <c r="AA11" s="769">
        <f>S11+W11</f>
        <v>0</v>
      </c>
      <c r="AB11" s="769">
        <f t="shared" ref="AB11:AB13" si="9">T11+X11</f>
        <v>0</v>
      </c>
      <c r="AC11" s="786">
        <f>Z11+AA11+AB11</f>
        <v>6</v>
      </c>
    </row>
    <row r="12" spans="1:29">
      <c r="A12" s="639"/>
      <c r="B12" s="638"/>
      <c r="C12" s="638"/>
      <c r="D12" s="638"/>
      <c r="E12" s="770"/>
      <c r="F12" s="638"/>
      <c r="G12" s="638"/>
      <c r="H12" s="638"/>
      <c r="I12" s="771"/>
      <c r="J12" s="769">
        <f t="shared" ref="J12:K15" si="10">B12+F12</f>
        <v>0</v>
      </c>
      <c r="K12" s="769"/>
      <c r="L12" s="769">
        <f t="shared" si="0"/>
        <v>0</v>
      </c>
      <c r="M12" s="786"/>
      <c r="N12" s="638"/>
      <c r="O12" s="638"/>
      <c r="P12" s="638"/>
      <c r="Q12" s="771"/>
      <c r="R12" s="769">
        <f t="shared" ref="R12:R13" si="11">J12+N12</f>
        <v>0</v>
      </c>
      <c r="S12" s="769"/>
      <c r="T12" s="769">
        <f t="shared" si="8"/>
        <v>0</v>
      </c>
      <c r="U12" s="786"/>
      <c r="V12" s="638"/>
      <c r="W12" s="638"/>
      <c r="X12" s="638"/>
      <c r="Y12" s="771"/>
      <c r="Z12" s="769">
        <f t="shared" ref="Z12:Z13" si="12">R12+V12</f>
        <v>0</v>
      </c>
      <c r="AA12" s="769"/>
      <c r="AB12" s="769">
        <f t="shared" si="9"/>
        <v>0</v>
      </c>
      <c r="AC12" s="786"/>
    </row>
    <row r="13" spans="1:29" ht="26.25">
      <c r="A13" s="712" t="s">
        <v>261</v>
      </c>
      <c r="B13" s="769"/>
      <c r="C13" s="769">
        <v>3.75</v>
      </c>
      <c r="D13" s="769"/>
      <c r="E13" s="770">
        <f>B13+C13+D13</f>
        <v>3.75</v>
      </c>
      <c r="F13" s="769"/>
      <c r="G13" s="769"/>
      <c r="H13" s="769"/>
      <c r="I13" s="771"/>
      <c r="J13" s="769">
        <f t="shared" si="10"/>
        <v>0</v>
      </c>
      <c r="K13" s="769">
        <f>C13+G13</f>
        <v>3.75</v>
      </c>
      <c r="L13" s="769">
        <f t="shared" si="0"/>
        <v>0</v>
      </c>
      <c r="M13" s="786">
        <f>J13+K13+L13</f>
        <v>3.75</v>
      </c>
      <c r="N13" s="769"/>
      <c r="O13" s="769"/>
      <c r="P13" s="769"/>
      <c r="Q13" s="771"/>
      <c r="R13" s="769">
        <f t="shared" si="11"/>
        <v>0</v>
      </c>
      <c r="S13" s="769">
        <f>K13+O13</f>
        <v>3.75</v>
      </c>
      <c r="T13" s="769">
        <f t="shared" si="8"/>
        <v>0</v>
      </c>
      <c r="U13" s="786">
        <f>R13+S13+T13</f>
        <v>3.75</v>
      </c>
      <c r="V13" s="769"/>
      <c r="W13" s="769"/>
      <c r="X13" s="769"/>
      <c r="Y13" s="771"/>
      <c r="Z13" s="769">
        <f t="shared" si="12"/>
        <v>0</v>
      </c>
      <c r="AA13" s="769">
        <f>S13+W13</f>
        <v>3.75</v>
      </c>
      <c r="AB13" s="769">
        <f t="shared" si="9"/>
        <v>0</v>
      </c>
      <c r="AC13" s="786">
        <f>Z13+AA13+AB13</f>
        <v>3.75</v>
      </c>
    </row>
    <row r="14" spans="1:29">
      <c r="A14" s="639"/>
      <c r="B14" s="638"/>
      <c r="C14" s="638"/>
      <c r="D14" s="638"/>
      <c r="E14" s="770"/>
      <c r="F14" s="638"/>
      <c r="G14" s="638"/>
      <c r="H14" s="638"/>
      <c r="I14" s="771"/>
      <c r="J14" s="769"/>
      <c r="K14" s="769"/>
      <c r="L14" s="769"/>
      <c r="M14" s="786"/>
      <c r="N14" s="638"/>
      <c r="O14" s="638"/>
      <c r="P14" s="638"/>
      <c r="Q14" s="771"/>
      <c r="R14" s="769"/>
      <c r="S14" s="769"/>
      <c r="T14" s="769"/>
      <c r="U14" s="786"/>
      <c r="V14" s="638"/>
      <c r="W14" s="638"/>
      <c r="X14" s="638"/>
      <c r="Y14" s="771"/>
      <c r="Z14" s="769"/>
      <c r="AA14" s="769"/>
      <c r="AB14" s="769"/>
      <c r="AC14" s="786"/>
    </row>
    <row r="15" spans="1:29" ht="26.25">
      <c r="A15" s="712" t="s">
        <v>1075</v>
      </c>
      <c r="B15" s="769">
        <v>8.6</v>
      </c>
      <c r="C15" s="769">
        <v>1.4</v>
      </c>
      <c r="D15" s="769"/>
      <c r="E15" s="770">
        <f t="shared" ref="E15" si="13">B15+C15+D15</f>
        <v>10</v>
      </c>
      <c r="F15" s="769"/>
      <c r="G15" s="769"/>
      <c r="H15" s="769"/>
      <c r="I15" s="771"/>
      <c r="J15" s="769">
        <f t="shared" si="10"/>
        <v>8.6</v>
      </c>
      <c r="K15" s="769">
        <f t="shared" si="10"/>
        <v>1.4</v>
      </c>
      <c r="L15" s="769">
        <f t="shared" si="0"/>
        <v>0</v>
      </c>
      <c r="M15" s="786">
        <f t="shared" ref="M15" si="14">J15+K15+L15</f>
        <v>10</v>
      </c>
      <c r="N15" s="769"/>
      <c r="O15" s="769"/>
      <c r="P15" s="769"/>
      <c r="Q15" s="771"/>
      <c r="R15" s="769">
        <f t="shared" ref="R15" si="15">J15+N15</f>
        <v>8.6</v>
      </c>
      <c r="S15" s="769">
        <f t="shared" ref="S15" si="16">K15+O15</f>
        <v>1.4</v>
      </c>
      <c r="T15" s="769">
        <f t="shared" ref="T15" si="17">L15+P15</f>
        <v>0</v>
      </c>
      <c r="U15" s="786">
        <f t="shared" ref="U15" si="18">R15+S15+T15</f>
        <v>10</v>
      </c>
      <c r="V15" s="769"/>
      <c r="W15" s="769"/>
      <c r="X15" s="769"/>
      <c r="Y15" s="771"/>
      <c r="Z15" s="769">
        <f t="shared" ref="Z15" si="19">R15+V15</f>
        <v>8.6</v>
      </c>
      <c r="AA15" s="769">
        <f t="shared" ref="AA15" si="20">S15+W15</f>
        <v>1.4</v>
      </c>
      <c r="AB15" s="769">
        <f t="shared" ref="AB15" si="21">T15+X15</f>
        <v>0</v>
      </c>
      <c r="AC15" s="786">
        <f t="shared" ref="AC15" si="22">Z15+AA15+AB15</f>
        <v>10</v>
      </c>
    </row>
    <row r="16" spans="1:29">
      <c r="A16" s="639"/>
      <c r="B16" s="638"/>
      <c r="C16" s="638"/>
      <c r="D16" s="638"/>
      <c r="E16" s="770"/>
      <c r="F16" s="638"/>
      <c r="G16" s="638"/>
      <c r="H16" s="638"/>
      <c r="I16" s="771"/>
      <c r="J16" s="769"/>
      <c r="K16" s="769"/>
      <c r="L16" s="769"/>
      <c r="M16" s="786"/>
      <c r="N16" s="638"/>
      <c r="O16" s="638"/>
      <c r="P16" s="638"/>
      <c r="Q16" s="771"/>
      <c r="R16" s="769"/>
      <c r="S16" s="769"/>
      <c r="T16" s="769"/>
      <c r="U16" s="786"/>
      <c r="V16" s="638"/>
      <c r="W16" s="638"/>
      <c r="X16" s="638"/>
      <c r="Y16" s="771"/>
      <c r="Z16" s="769">
        <f t="shared" ref="Z16:Z17" si="23">R16+V16</f>
        <v>0</v>
      </c>
      <c r="AA16" s="769">
        <f t="shared" ref="AA16:AA17" si="24">S16+W16</f>
        <v>0</v>
      </c>
      <c r="AB16" s="769">
        <f t="shared" ref="AB16:AB17" si="25">T16+X16</f>
        <v>0</v>
      </c>
      <c r="AC16" s="786">
        <f t="shared" ref="AC16:AC17" si="26">Z16+AA16+AB16</f>
        <v>0</v>
      </c>
    </row>
    <row r="17" spans="1:29" ht="39">
      <c r="A17" s="712" t="s">
        <v>1319</v>
      </c>
      <c r="B17" s="769"/>
      <c r="C17" s="769"/>
      <c r="D17" s="769"/>
      <c r="E17" s="770"/>
      <c r="F17" s="769"/>
      <c r="G17" s="769"/>
      <c r="H17" s="769"/>
      <c r="I17" s="771"/>
      <c r="J17" s="769"/>
      <c r="K17" s="769"/>
      <c r="L17" s="769"/>
      <c r="M17" s="786"/>
      <c r="N17" s="769"/>
      <c r="O17" s="769"/>
      <c r="P17" s="769"/>
      <c r="Q17" s="771"/>
      <c r="R17" s="769"/>
      <c r="S17" s="769"/>
      <c r="T17" s="769"/>
      <c r="U17" s="786"/>
      <c r="V17" s="769">
        <v>6</v>
      </c>
      <c r="W17" s="769"/>
      <c r="X17" s="769"/>
      <c r="Y17" s="771"/>
      <c r="Z17" s="769">
        <f t="shared" si="23"/>
        <v>6</v>
      </c>
      <c r="AA17" s="769">
        <f t="shared" si="24"/>
        <v>0</v>
      </c>
      <c r="AB17" s="769">
        <f t="shared" si="25"/>
        <v>0</v>
      </c>
      <c r="AC17" s="786">
        <f t="shared" si="26"/>
        <v>6</v>
      </c>
    </row>
    <row r="18" spans="1:29">
      <c r="A18" s="639"/>
      <c r="B18" s="638"/>
      <c r="C18" s="638"/>
      <c r="D18" s="638"/>
      <c r="E18" s="770"/>
      <c r="F18" s="638"/>
      <c r="G18" s="638"/>
      <c r="H18" s="638"/>
      <c r="I18" s="771"/>
      <c r="J18" s="769"/>
      <c r="K18" s="769"/>
      <c r="L18" s="769"/>
      <c r="M18" s="786"/>
      <c r="N18" s="638"/>
      <c r="O18" s="638"/>
      <c r="P18" s="638"/>
      <c r="Q18" s="771"/>
      <c r="R18" s="769"/>
      <c r="S18" s="769"/>
      <c r="T18" s="769"/>
      <c r="U18" s="786"/>
      <c r="V18" s="638"/>
      <c r="W18" s="638"/>
      <c r="X18" s="638"/>
      <c r="Y18" s="771"/>
      <c r="Z18" s="769"/>
      <c r="AA18" s="769"/>
      <c r="AB18" s="769"/>
      <c r="AC18" s="786"/>
    </row>
    <row r="19" spans="1:29" ht="38.25">
      <c r="A19" s="640" t="s">
        <v>599</v>
      </c>
      <c r="B19" s="769">
        <v>34</v>
      </c>
      <c r="C19" s="769">
        <v>2</v>
      </c>
      <c r="D19" s="769">
        <v>20</v>
      </c>
      <c r="E19" s="770">
        <f t="shared" ref="E19:E25" si="27">B19+C19+D19</f>
        <v>56</v>
      </c>
      <c r="F19" s="769">
        <v>7.5</v>
      </c>
      <c r="G19" s="769"/>
      <c r="H19" s="769"/>
      <c r="I19" s="771">
        <f t="shared" ref="I19:I25" si="28">F19+G19+H19</f>
        <v>7.5</v>
      </c>
      <c r="J19" s="769">
        <f>B19+F19</f>
        <v>41.5</v>
      </c>
      <c r="K19" s="769">
        <f>C19+G19</f>
        <v>2</v>
      </c>
      <c r="L19" s="769">
        <f t="shared" si="0"/>
        <v>20</v>
      </c>
      <c r="M19" s="769">
        <f t="shared" ref="M19:M25" si="29">J19+K19+L19</f>
        <v>63.5</v>
      </c>
      <c r="N19" s="769"/>
      <c r="O19" s="769"/>
      <c r="P19" s="769"/>
      <c r="Q19" s="771">
        <f t="shared" ref="Q19:Q20" si="30">N19+O19+P19</f>
        <v>0</v>
      </c>
      <c r="R19" s="769">
        <f>J19+N19</f>
        <v>41.5</v>
      </c>
      <c r="S19" s="769">
        <f>K19+O19</f>
        <v>2</v>
      </c>
      <c r="T19" s="769">
        <f t="shared" ref="T19:T26" si="31">L19+P19</f>
        <v>20</v>
      </c>
      <c r="U19" s="769">
        <f t="shared" ref="U19:U20" si="32">R19+S19+T19</f>
        <v>63.5</v>
      </c>
      <c r="V19" s="769"/>
      <c r="W19" s="769"/>
      <c r="X19" s="769"/>
      <c r="Y19" s="771">
        <f t="shared" ref="Y19:Y20" si="33">V19+W19+X19</f>
        <v>0</v>
      </c>
      <c r="Z19" s="769">
        <f>R19+V19</f>
        <v>41.5</v>
      </c>
      <c r="AA19" s="769">
        <f>S19+W19</f>
        <v>2</v>
      </c>
      <c r="AB19" s="769">
        <f t="shared" ref="AB19:AB26" si="34">T19+X19</f>
        <v>20</v>
      </c>
      <c r="AC19" s="769">
        <f t="shared" ref="AC19:AC20" si="35">Z19+AA19+AB19</f>
        <v>63.5</v>
      </c>
    </row>
    <row r="20" spans="1:29">
      <c r="A20" s="640" t="s">
        <v>1053</v>
      </c>
      <c r="B20" s="638">
        <v>3</v>
      </c>
      <c r="C20" s="638"/>
      <c r="D20" s="638"/>
      <c r="E20" s="770">
        <f t="shared" si="27"/>
        <v>3</v>
      </c>
      <c r="F20" s="638"/>
      <c r="G20" s="638"/>
      <c r="H20" s="638"/>
      <c r="I20" s="769">
        <f t="shared" si="28"/>
        <v>0</v>
      </c>
      <c r="J20" s="769">
        <f>B20+F20</f>
        <v>3</v>
      </c>
      <c r="K20" s="769">
        <f>C20+G20</f>
        <v>0</v>
      </c>
      <c r="L20" s="769">
        <f t="shared" si="0"/>
        <v>0</v>
      </c>
      <c r="M20" s="786">
        <f t="shared" si="29"/>
        <v>3</v>
      </c>
      <c r="N20" s="638"/>
      <c r="O20" s="638"/>
      <c r="P20" s="638"/>
      <c r="Q20" s="769">
        <f t="shared" si="30"/>
        <v>0</v>
      </c>
      <c r="R20" s="769">
        <f>J20+N20</f>
        <v>3</v>
      </c>
      <c r="S20" s="769">
        <f>K20+O20</f>
        <v>0</v>
      </c>
      <c r="T20" s="769">
        <f t="shared" si="31"/>
        <v>0</v>
      </c>
      <c r="U20" s="786">
        <f t="shared" si="32"/>
        <v>3</v>
      </c>
      <c r="V20" s="638"/>
      <c r="W20" s="638"/>
      <c r="X20" s="638"/>
      <c r="Y20" s="769">
        <f t="shared" si="33"/>
        <v>0</v>
      </c>
      <c r="Z20" s="769">
        <f>R20+V20</f>
        <v>3</v>
      </c>
      <c r="AA20" s="769">
        <f>S20+W20</f>
        <v>0</v>
      </c>
      <c r="AB20" s="769">
        <f t="shared" si="34"/>
        <v>0</v>
      </c>
      <c r="AC20" s="786">
        <f t="shared" si="35"/>
        <v>3</v>
      </c>
    </row>
    <row r="21" spans="1:29">
      <c r="A21" s="639" t="s">
        <v>600</v>
      </c>
      <c r="B21" s="769">
        <f>B22+B23+B24+B25</f>
        <v>32.75</v>
      </c>
      <c r="C21" s="769">
        <f t="shared" ref="C21:M21" si="36">C22+C23+C24+C25</f>
        <v>0</v>
      </c>
      <c r="D21" s="769">
        <f t="shared" si="36"/>
        <v>0</v>
      </c>
      <c r="E21" s="769">
        <f t="shared" si="36"/>
        <v>32.75</v>
      </c>
      <c r="F21" s="769">
        <f t="shared" si="36"/>
        <v>1</v>
      </c>
      <c r="G21" s="769">
        <f t="shared" si="36"/>
        <v>0</v>
      </c>
      <c r="H21" s="769">
        <f t="shared" si="36"/>
        <v>0</v>
      </c>
      <c r="I21" s="769">
        <f t="shared" si="36"/>
        <v>1</v>
      </c>
      <c r="J21" s="769">
        <f t="shared" si="36"/>
        <v>33.75</v>
      </c>
      <c r="K21" s="769">
        <f t="shared" si="36"/>
        <v>0</v>
      </c>
      <c r="L21" s="769">
        <f t="shared" si="0"/>
        <v>0</v>
      </c>
      <c r="M21" s="769">
        <f t="shared" si="36"/>
        <v>33.75</v>
      </c>
      <c r="N21" s="769"/>
      <c r="O21" s="769">
        <f t="shared" ref="O21:S21" si="37">O22+O23+O24+O25</f>
        <v>0</v>
      </c>
      <c r="P21" s="769">
        <f t="shared" si="37"/>
        <v>0</v>
      </c>
      <c r="Q21" s="769">
        <f t="shared" si="37"/>
        <v>0</v>
      </c>
      <c r="R21" s="769">
        <f t="shared" si="37"/>
        <v>33.75</v>
      </c>
      <c r="S21" s="769">
        <f t="shared" si="37"/>
        <v>0</v>
      </c>
      <c r="T21" s="769">
        <f t="shared" si="31"/>
        <v>0</v>
      </c>
      <c r="U21" s="769">
        <f t="shared" ref="U21" si="38">U22+U23+U24+U25</f>
        <v>33.75</v>
      </c>
      <c r="V21" s="769"/>
      <c r="W21" s="769">
        <f t="shared" ref="W21:AA21" si="39">W22+W23+W24+W25</f>
        <v>0</v>
      </c>
      <c r="X21" s="769">
        <f t="shared" si="39"/>
        <v>0</v>
      </c>
      <c r="Y21" s="769">
        <f t="shared" si="39"/>
        <v>0</v>
      </c>
      <c r="Z21" s="769">
        <f t="shared" si="39"/>
        <v>33.75</v>
      </c>
      <c r="AA21" s="769">
        <f t="shared" si="39"/>
        <v>0</v>
      </c>
      <c r="AB21" s="769">
        <f t="shared" si="34"/>
        <v>0</v>
      </c>
      <c r="AC21" s="769">
        <f t="shared" ref="AC21" si="40">AC22+AC23+AC24+AC25</f>
        <v>33.75</v>
      </c>
    </row>
    <row r="22" spans="1:29" ht="39">
      <c r="A22" s="712" t="s">
        <v>879</v>
      </c>
      <c r="B22" s="769">
        <v>1</v>
      </c>
      <c r="C22" s="769"/>
      <c r="D22" s="769"/>
      <c r="E22" s="770">
        <v>1</v>
      </c>
      <c r="F22" s="769"/>
      <c r="G22" s="769"/>
      <c r="H22" s="769"/>
      <c r="I22" s="769">
        <f t="shared" si="28"/>
        <v>0</v>
      </c>
      <c r="J22" s="769">
        <f t="shared" ref="J22:K25" si="41">B22+F22</f>
        <v>1</v>
      </c>
      <c r="K22" s="769">
        <f t="shared" si="41"/>
        <v>0</v>
      </c>
      <c r="L22" s="769">
        <f t="shared" si="0"/>
        <v>0</v>
      </c>
      <c r="M22" s="786">
        <f t="shared" si="29"/>
        <v>1</v>
      </c>
      <c r="N22" s="769"/>
      <c r="O22" s="769"/>
      <c r="P22" s="769"/>
      <c r="Q22" s="769">
        <f t="shared" ref="Q22" si="42">N22+O22+P22</f>
        <v>0</v>
      </c>
      <c r="R22" s="769">
        <f t="shared" ref="R22:R25" si="43">J22+N22</f>
        <v>1</v>
      </c>
      <c r="S22" s="769">
        <f t="shared" ref="S22:S25" si="44">K22+O22</f>
        <v>0</v>
      </c>
      <c r="T22" s="769">
        <f t="shared" si="31"/>
        <v>0</v>
      </c>
      <c r="U22" s="786">
        <f t="shared" ref="U22:U25" si="45">R22+S22+T22</f>
        <v>1</v>
      </c>
      <c r="V22" s="769"/>
      <c r="W22" s="769"/>
      <c r="X22" s="769"/>
      <c r="Y22" s="769">
        <f t="shared" ref="Y22" si="46">V22+W22+X22</f>
        <v>0</v>
      </c>
      <c r="Z22" s="769">
        <f t="shared" ref="Z22:Z25" si="47">R22+V22</f>
        <v>1</v>
      </c>
      <c r="AA22" s="769">
        <f t="shared" ref="AA22:AA25" si="48">S22+W22</f>
        <v>0</v>
      </c>
      <c r="AB22" s="769">
        <f t="shared" si="34"/>
        <v>0</v>
      </c>
      <c r="AC22" s="786">
        <f t="shared" ref="AC22:AC25" si="49">Z22+AA22+AB22</f>
        <v>1</v>
      </c>
    </row>
    <row r="23" spans="1:29">
      <c r="A23" s="639" t="s">
        <v>601</v>
      </c>
      <c r="B23" s="769">
        <v>2</v>
      </c>
      <c r="C23" s="769"/>
      <c r="D23" s="769"/>
      <c r="E23" s="770">
        <f t="shared" si="27"/>
        <v>2</v>
      </c>
      <c r="F23" s="769"/>
      <c r="G23" s="769"/>
      <c r="H23" s="769"/>
      <c r="I23" s="769"/>
      <c r="J23" s="769">
        <f t="shared" si="41"/>
        <v>2</v>
      </c>
      <c r="K23" s="769">
        <f t="shared" si="41"/>
        <v>0</v>
      </c>
      <c r="L23" s="769">
        <f t="shared" si="0"/>
        <v>0</v>
      </c>
      <c r="M23" s="786">
        <f t="shared" si="29"/>
        <v>2</v>
      </c>
      <c r="N23" s="769"/>
      <c r="O23" s="769"/>
      <c r="P23" s="769"/>
      <c r="Q23" s="769"/>
      <c r="R23" s="769">
        <f t="shared" si="43"/>
        <v>2</v>
      </c>
      <c r="S23" s="769">
        <f t="shared" si="44"/>
        <v>0</v>
      </c>
      <c r="T23" s="769">
        <f t="shared" si="31"/>
        <v>0</v>
      </c>
      <c r="U23" s="786">
        <f t="shared" si="45"/>
        <v>2</v>
      </c>
      <c r="V23" s="769"/>
      <c r="W23" s="769"/>
      <c r="X23" s="769"/>
      <c r="Y23" s="769"/>
      <c r="Z23" s="769">
        <f t="shared" si="47"/>
        <v>2</v>
      </c>
      <c r="AA23" s="769">
        <f t="shared" si="48"/>
        <v>0</v>
      </c>
      <c r="AB23" s="769">
        <f t="shared" si="34"/>
        <v>0</v>
      </c>
      <c r="AC23" s="786">
        <f t="shared" si="49"/>
        <v>2</v>
      </c>
    </row>
    <row r="24" spans="1:29">
      <c r="A24" s="639" t="s">
        <v>603</v>
      </c>
      <c r="B24" s="769">
        <v>3.75</v>
      </c>
      <c r="C24" s="769"/>
      <c r="D24" s="769"/>
      <c r="E24" s="770">
        <f t="shared" si="27"/>
        <v>3.75</v>
      </c>
      <c r="F24" s="769"/>
      <c r="G24" s="769"/>
      <c r="H24" s="769"/>
      <c r="I24" s="769">
        <f t="shared" si="28"/>
        <v>0</v>
      </c>
      <c r="J24" s="769">
        <f t="shared" si="41"/>
        <v>3.75</v>
      </c>
      <c r="K24" s="769">
        <f t="shared" si="41"/>
        <v>0</v>
      </c>
      <c r="L24" s="769">
        <f t="shared" si="0"/>
        <v>0</v>
      </c>
      <c r="M24" s="786">
        <f t="shared" si="29"/>
        <v>3.75</v>
      </c>
      <c r="N24" s="769"/>
      <c r="O24" s="769"/>
      <c r="P24" s="769"/>
      <c r="Q24" s="769">
        <f t="shared" ref="Q24:Q25" si="50">N24+O24+P24</f>
        <v>0</v>
      </c>
      <c r="R24" s="769">
        <f t="shared" si="43"/>
        <v>3.75</v>
      </c>
      <c r="S24" s="769">
        <f t="shared" si="44"/>
        <v>0</v>
      </c>
      <c r="T24" s="769">
        <f t="shared" si="31"/>
        <v>0</v>
      </c>
      <c r="U24" s="786">
        <f t="shared" si="45"/>
        <v>3.75</v>
      </c>
      <c r="V24" s="769"/>
      <c r="W24" s="769"/>
      <c r="X24" s="769"/>
      <c r="Y24" s="769">
        <f t="shared" ref="Y24:Y25" si="51">V24+W24+X24</f>
        <v>0</v>
      </c>
      <c r="Z24" s="769">
        <f t="shared" si="47"/>
        <v>3.75</v>
      </c>
      <c r="AA24" s="769">
        <f t="shared" si="48"/>
        <v>0</v>
      </c>
      <c r="AB24" s="769">
        <f t="shared" si="34"/>
        <v>0</v>
      </c>
      <c r="AC24" s="786">
        <f t="shared" si="49"/>
        <v>3.75</v>
      </c>
    </row>
    <row r="25" spans="1:29" ht="15.75" thickBot="1">
      <c r="A25" s="772" t="s">
        <v>602</v>
      </c>
      <c r="B25" s="637">
        <v>26</v>
      </c>
      <c r="C25" s="637"/>
      <c r="D25" s="637"/>
      <c r="E25" s="773">
        <f t="shared" si="27"/>
        <v>26</v>
      </c>
      <c r="F25" s="637">
        <v>1</v>
      </c>
      <c r="G25" s="637"/>
      <c r="H25" s="637"/>
      <c r="I25" s="637">
        <f t="shared" si="28"/>
        <v>1</v>
      </c>
      <c r="J25" s="637">
        <f t="shared" si="41"/>
        <v>27</v>
      </c>
      <c r="K25" s="637">
        <f t="shared" si="41"/>
        <v>0</v>
      </c>
      <c r="L25" s="637">
        <f t="shared" si="0"/>
        <v>0</v>
      </c>
      <c r="M25" s="637">
        <f t="shared" si="29"/>
        <v>27</v>
      </c>
      <c r="N25" s="637"/>
      <c r="O25" s="637"/>
      <c r="P25" s="637"/>
      <c r="Q25" s="637">
        <f t="shared" si="50"/>
        <v>0</v>
      </c>
      <c r="R25" s="637">
        <f t="shared" si="43"/>
        <v>27</v>
      </c>
      <c r="S25" s="637">
        <f t="shared" si="44"/>
        <v>0</v>
      </c>
      <c r="T25" s="637">
        <f t="shared" si="31"/>
        <v>0</v>
      </c>
      <c r="U25" s="637">
        <f t="shared" si="45"/>
        <v>27</v>
      </c>
      <c r="V25" s="637"/>
      <c r="W25" s="637"/>
      <c r="X25" s="637"/>
      <c r="Y25" s="637">
        <f t="shared" si="51"/>
        <v>0</v>
      </c>
      <c r="Z25" s="637">
        <f t="shared" si="47"/>
        <v>27</v>
      </c>
      <c r="AA25" s="637">
        <f t="shared" si="48"/>
        <v>0</v>
      </c>
      <c r="AB25" s="637">
        <f t="shared" si="34"/>
        <v>0</v>
      </c>
      <c r="AC25" s="637">
        <f t="shared" si="49"/>
        <v>27</v>
      </c>
    </row>
    <row r="26" spans="1:29" ht="15.75" thickBot="1">
      <c r="A26" s="736" t="s">
        <v>264</v>
      </c>
      <c r="B26" s="774">
        <f t="shared" ref="B26:K26" si="52">B5+B7+B9+B11+B13+B15+B19+B20+B21</f>
        <v>192.1</v>
      </c>
      <c r="C26" s="774">
        <f t="shared" si="52"/>
        <v>7.15</v>
      </c>
      <c r="D26" s="774">
        <f t="shared" si="52"/>
        <v>20</v>
      </c>
      <c r="E26" s="774">
        <f t="shared" si="52"/>
        <v>219.25</v>
      </c>
      <c r="F26" s="774">
        <f t="shared" si="52"/>
        <v>8.5</v>
      </c>
      <c r="G26" s="774">
        <f t="shared" si="52"/>
        <v>0</v>
      </c>
      <c r="H26" s="774">
        <f t="shared" si="52"/>
        <v>0</v>
      </c>
      <c r="I26" s="774">
        <f t="shared" si="52"/>
        <v>8.5</v>
      </c>
      <c r="J26" s="774">
        <f t="shared" si="52"/>
        <v>200.6</v>
      </c>
      <c r="K26" s="774">
        <f t="shared" si="52"/>
        <v>7.15</v>
      </c>
      <c r="L26" s="774">
        <f t="shared" si="0"/>
        <v>20</v>
      </c>
      <c r="M26" s="775">
        <f t="shared" ref="M26:S26" si="53">M5+M7+M9+M11+M13+M15+M19+M20+M21</f>
        <v>227.75</v>
      </c>
      <c r="N26" s="774">
        <f t="shared" si="53"/>
        <v>-2</v>
      </c>
      <c r="O26" s="774">
        <f t="shared" si="53"/>
        <v>0</v>
      </c>
      <c r="P26" s="774">
        <f t="shared" si="53"/>
        <v>0</v>
      </c>
      <c r="Q26" s="774">
        <f t="shared" si="53"/>
        <v>0</v>
      </c>
      <c r="R26" s="774">
        <f t="shared" si="53"/>
        <v>198.6</v>
      </c>
      <c r="S26" s="774">
        <f t="shared" si="53"/>
        <v>7.15</v>
      </c>
      <c r="T26" s="774">
        <f t="shared" si="31"/>
        <v>20</v>
      </c>
      <c r="U26" s="775">
        <f t="shared" ref="U26:AA26" si="54">U5+U7+U9+U11+U13+U15+U19+U20+U21</f>
        <v>225.75</v>
      </c>
      <c r="V26" s="774">
        <f t="shared" si="54"/>
        <v>0</v>
      </c>
      <c r="W26" s="774">
        <f t="shared" si="54"/>
        <v>0</v>
      </c>
      <c r="X26" s="774">
        <f t="shared" si="54"/>
        <v>0</v>
      </c>
      <c r="Y26" s="774">
        <f t="shared" si="54"/>
        <v>0</v>
      </c>
      <c r="Z26" s="774">
        <f t="shared" si="54"/>
        <v>198.6</v>
      </c>
      <c r="AA26" s="774">
        <f t="shared" si="54"/>
        <v>7.15</v>
      </c>
      <c r="AB26" s="774">
        <f t="shared" si="34"/>
        <v>20</v>
      </c>
      <c r="AC26" s="775">
        <f>AC5+AC7+AC9+AC11+AC13+AC15+AC19+AC20+AC21</f>
        <v>225.75</v>
      </c>
    </row>
    <row r="27" spans="1:29">
      <c r="A27" s="776"/>
      <c r="B27" s="768"/>
      <c r="C27" s="768"/>
      <c r="D27" s="768"/>
      <c r="E27" s="768"/>
      <c r="F27" s="768"/>
      <c r="G27" s="768"/>
      <c r="H27" s="768"/>
      <c r="I27" s="768"/>
      <c r="J27" s="768"/>
      <c r="K27" s="768"/>
      <c r="L27" s="768"/>
      <c r="M27" s="768"/>
      <c r="N27" s="768"/>
      <c r="O27" s="768"/>
      <c r="P27" s="768"/>
      <c r="Q27" s="768"/>
      <c r="R27" s="768"/>
      <c r="S27" s="768"/>
      <c r="T27" s="768"/>
      <c r="U27" s="768"/>
      <c r="V27" s="768"/>
      <c r="W27" s="768"/>
      <c r="X27" s="768"/>
      <c r="Y27" s="768"/>
      <c r="Z27" s="768"/>
      <c r="AA27" s="768"/>
      <c r="AB27" s="768"/>
      <c r="AC27" s="768"/>
    </row>
    <row r="28" spans="1:29">
      <c r="A28" s="776"/>
      <c r="B28" s="768"/>
      <c r="C28" s="768"/>
      <c r="D28" s="768"/>
      <c r="E28" s="768"/>
      <c r="F28" s="768"/>
      <c r="G28" s="768"/>
      <c r="H28" s="768"/>
      <c r="I28" s="768"/>
      <c r="J28" s="768"/>
      <c r="K28" s="768"/>
      <c r="L28" s="768"/>
      <c r="M28" s="768"/>
      <c r="N28" s="768"/>
      <c r="O28" s="768"/>
      <c r="P28" s="768"/>
      <c r="Q28" s="768"/>
      <c r="R28" s="768"/>
      <c r="S28" s="768"/>
      <c r="T28" s="768"/>
      <c r="U28" s="768"/>
      <c r="V28" s="768"/>
      <c r="W28" s="768"/>
      <c r="X28" s="768"/>
      <c r="Y28" s="768"/>
      <c r="Z28" s="768"/>
      <c r="AA28" s="768"/>
      <c r="AB28" s="768"/>
      <c r="AC28" s="768"/>
    </row>
    <row r="29" spans="1:29">
      <c r="A29" s="918"/>
      <c r="B29" s="907"/>
      <c r="C29" s="907"/>
      <c r="D29" s="907"/>
      <c r="E29" s="907"/>
      <c r="F29" s="907"/>
      <c r="G29" s="907"/>
      <c r="H29" s="907"/>
      <c r="I29" s="907"/>
      <c r="J29">
        <f>SUM(J21:J25)</f>
        <v>67.5</v>
      </c>
      <c r="K29">
        <f t="shared" ref="K29:L29" si="55">SUM(K21:K25)</f>
        <v>0</v>
      </c>
      <c r="L29">
        <f t="shared" si="55"/>
        <v>0</v>
      </c>
      <c r="N29" s="907"/>
      <c r="O29" s="907"/>
      <c r="P29" s="907"/>
      <c r="Q29" s="907"/>
      <c r="R29">
        <f>SUM(R21:R25)</f>
        <v>67.5</v>
      </c>
      <c r="S29">
        <f t="shared" ref="S29:T29" si="56">SUM(S21:S25)</f>
        <v>0</v>
      </c>
      <c r="T29">
        <f t="shared" si="56"/>
        <v>0</v>
      </c>
      <c r="V29" s="907"/>
      <c r="W29" s="907"/>
      <c r="X29" s="907"/>
      <c r="Y29" s="907"/>
      <c r="Z29">
        <f>SUM(Z21:Z25)</f>
        <v>67.5</v>
      </c>
      <c r="AA29">
        <f t="shared" ref="AA29:AB29" si="57">SUM(AA21:AA25)</f>
        <v>0</v>
      </c>
      <c r="AB29">
        <f t="shared" si="57"/>
        <v>0</v>
      </c>
    </row>
    <row r="30" spans="1:29">
      <c r="A30" s="918"/>
      <c r="B30" s="906"/>
      <c r="C30" s="907"/>
      <c r="D30" s="907"/>
      <c r="E30" s="907"/>
      <c r="F30" s="906"/>
      <c r="G30" s="907"/>
      <c r="H30" s="907"/>
      <c r="I30" s="907"/>
      <c r="N30" s="906"/>
      <c r="O30" s="907"/>
      <c r="P30" s="907"/>
      <c r="Q30" s="907"/>
      <c r="V30" s="906"/>
      <c r="W30" s="907"/>
      <c r="X30" s="907"/>
      <c r="Y30" s="907"/>
    </row>
    <row r="31" spans="1:29">
      <c r="A31" s="918"/>
      <c r="B31" s="777"/>
      <c r="C31" s="778"/>
      <c r="D31" s="777"/>
      <c r="E31" s="777"/>
      <c r="F31" s="777"/>
      <c r="G31" s="778"/>
      <c r="H31" s="777"/>
      <c r="I31" s="777"/>
      <c r="N31" s="777"/>
      <c r="O31" s="778"/>
      <c r="P31" s="777"/>
      <c r="Q31" s="777"/>
      <c r="V31" s="777"/>
      <c r="W31" s="778"/>
      <c r="X31" s="777"/>
      <c r="Y31" s="777"/>
    </row>
    <row r="32" spans="1:29">
      <c r="A32" s="776"/>
      <c r="B32" s="768"/>
      <c r="C32" s="768"/>
      <c r="D32" s="768"/>
      <c r="E32" s="768"/>
      <c r="F32" s="768"/>
      <c r="G32" s="768"/>
      <c r="H32" s="768"/>
      <c r="I32" s="768"/>
      <c r="N32" s="768"/>
      <c r="O32" s="768"/>
      <c r="P32" s="768"/>
      <c r="Q32" s="768"/>
      <c r="V32" s="768"/>
      <c r="W32" s="768"/>
      <c r="X32" s="768"/>
      <c r="Y32" s="768"/>
    </row>
    <row r="33" spans="1:25">
      <c r="A33" s="914"/>
      <c r="B33" s="768"/>
      <c r="C33" s="768"/>
      <c r="D33" s="768"/>
      <c r="E33" s="768"/>
      <c r="F33" s="768"/>
      <c r="G33" s="768"/>
      <c r="H33" s="768"/>
      <c r="I33" s="768"/>
      <c r="N33" s="768"/>
      <c r="O33" s="768"/>
      <c r="P33" s="768"/>
      <c r="Q33" s="768"/>
      <c r="V33" s="768"/>
      <c r="W33" s="768"/>
      <c r="X33" s="768"/>
      <c r="Y33" s="768"/>
    </row>
    <row r="34" spans="1:25">
      <c r="A34" s="914"/>
      <c r="B34" s="768"/>
      <c r="C34" s="768"/>
      <c r="D34" s="768"/>
      <c r="E34" s="768"/>
      <c r="F34" s="768"/>
      <c r="G34" s="768"/>
      <c r="H34" s="768"/>
      <c r="I34" s="768"/>
      <c r="N34" s="768"/>
      <c r="O34" s="768"/>
      <c r="P34" s="768"/>
      <c r="Q34" s="768"/>
      <c r="V34" s="768"/>
      <c r="W34" s="768"/>
      <c r="X34" s="768"/>
      <c r="Y34" s="768"/>
    </row>
    <row r="35" spans="1:25">
      <c r="A35" s="779"/>
      <c r="B35" s="768"/>
      <c r="C35" s="768"/>
      <c r="D35" s="768"/>
      <c r="E35" s="768"/>
      <c r="F35" s="768"/>
      <c r="G35" s="768"/>
      <c r="H35" s="768"/>
      <c r="I35" s="768"/>
      <c r="N35" s="768"/>
      <c r="O35" s="768"/>
      <c r="P35" s="768"/>
      <c r="Q35" s="768"/>
      <c r="V35" s="768"/>
      <c r="W35" s="768"/>
      <c r="X35" s="768"/>
      <c r="Y35" s="768"/>
    </row>
    <row r="36" spans="1:25">
      <c r="A36" s="776"/>
      <c r="B36" s="768"/>
      <c r="C36" s="768"/>
      <c r="D36" s="768"/>
      <c r="E36" s="768"/>
      <c r="F36" s="768"/>
      <c r="G36" s="768"/>
      <c r="H36" s="768"/>
      <c r="I36" s="768"/>
      <c r="N36" s="768"/>
      <c r="O36" s="768"/>
      <c r="P36" s="768"/>
      <c r="Q36" s="768"/>
      <c r="V36" s="768"/>
      <c r="W36" s="768"/>
      <c r="X36" s="768"/>
      <c r="Y36" s="768"/>
    </row>
    <row r="37" spans="1:25">
      <c r="A37" s="779"/>
      <c r="B37" s="768"/>
      <c r="C37" s="768"/>
      <c r="D37" s="768"/>
      <c r="E37" s="768"/>
      <c r="F37" s="768"/>
      <c r="G37" s="768"/>
      <c r="H37" s="768"/>
      <c r="I37" s="768"/>
      <c r="N37" s="768"/>
      <c r="O37" s="768"/>
      <c r="P37" s="768"/>
      <c r="Q37" s="768"/>
      <c r="V37" s="768"/>
      <c r="W37" s="768"/>
      <c r="X37" s="768"/>
      <c r="Y37" s="768"/>
    </row>
    <row r="38" spans="1:25">
      <c r="A38" s="776"/>
      <c r="B38" s="768"/>
      <c r="C38" s="768"/>
      <c r="D38" s="768"/>
      <c r="E38" s="768"/>
      <c r="F38" s="768"/>
      <c r="G38" s="768"/>
      <c r="H38" s="768"/>
      <c r="I38" s="768"/>
      <c r="N38" s="768"/>
      <c r="O38" s="768"/>
      <c r="P38" s="768"/>
      <c r="Q38" s="768"/>
      <c r="V38" s="768"/>
      <c r="W38" s="768"/>
      <c r="X38" s="768"/>
      <c r="Y38" s="768"/>
    </row>
    <row r="39" spans="1:25">
      <c r="A39" s="779"/>
      <c r="B39" s="768"/>
      <c r="C39" s="768"/>
      <c r="D39" s="768"/>
      <c r="E39" s="768"/>
      <c r="F39" s="768"/>
      <c r="G39" s="768"/>
      <c r="H39" s="768"/>
      <c r="I39" s="768"/>
      <c r="N39" s="768"/>
      <c r="O39" s="768"/>
      <c r="P39" s="768"/>
      <c r="Q39" s="768"/>
      <c r="V39" s="768"/>
      <c r="W39" s="768"/>
      <c r="X39" s="768"/>
      <c r="Y39" s="768"/>
    </row>
    <row r="40" spans="1:25">
      <c r="A40" s="776"/>
      <c r="B40" s="768"/>
      <c r="C40" s="768"/>
      <c r="D40" s="768"/>
      <c r="E40" s="768"/>
      <c r="F40" s="768"/>
      <c r="G40" s="768"/>
      <c r="H40" s="768"/>
      <c r="I40" s="768"/>
      <c r="N40" s="768"/>
      <c r="O40" s="768"/>
      <c r="P40" s="768"/>
      <c r="Q40" s="768"/>
      <c r="V40" s="768"/>
      <c r="W40" s="768"/>
      <c r="X40" s="768"/>
      <c r="Y40" s="768"/>
    </row>
    <row r="41" spans="1:25">
      <c r="A41" s="779"/>
      <c r="B41" s="768"/>
      <c r="C41" s="768"/>
      <c r="D41" s="768"/>
      <c r="E41" s="768"/>
      <c r="F41" s="768"/>
      <c r="G41" s="768"/>
      <c r="H41" s="768"/>
      <c r="I41" s="768"/>
      <c r="N41" s="768"/>
      <c r="O41" s="768"/>
      <c r="P41" s="768"/>
      <c r="Q41" s="768"/>
      <c r="V41" s="768"/>
      <c r="W41" s="768"/>
      <c r="X41" s="768"/>
      <c r="Y41" s="768"/>
    </row>
    <row r="42" spans="1:25">
      <c r="A42" s="776"/>
      <c r="B42" s="768"/>
      <c r="C42" s="768"/>
      <c r="D42" s="768"/>
      <c r="E42" s="768"/>
      <c r="F42" s="768"/>
      <c r="G42" s="768"/>
      <c r="H42" s="768"/>
      <c r="I42" s="768"/>
      <c r="N42" s="768"/>
      <c r="O42" s="768"/>
      <c r="P42" s="768"/>
      <c r="Q42" s="768"/>
      <c r="V42" s="768"/>
      <c r="W42" s="768"/>
      <c r="X42" s="768"/>
      <c r="Y42" s="768"/>
    </row>
    <row r="43" spans="1:25">
      <c r="A43" s="776"/>
      <c r="B43" s="768"/>
      <c r="C43" s="768"/>
      <c r="D43" s="768"/>
      <c r="E43" s="768"/>
      <c r="F43" s="768"/>
      <c r="G43" s="768"/>
      <c r="H43" s="768"/>
      <c r="I43" s="768"/>
      <c r="N43" s="768"/>
      <c r="O43" s="768"/>
      <c r="P43" s="768"/>
      <c r="Q43" s="768"/>
      <c r="V43" s="768"/>
      <c r="W43" s="768"/>
      <c r="X43" s="768"/>
      <c r="Y43" s="768"/>
    </row>
    <row r="44" spans="1:25">
      <c r="A44" s="776"/>
      <c r="B44" s="768"/>
      <c r="C44" s="768"/>
      <c r="D44" s="768"/>
      <c r="E44" s="768"/>
      <c r="F44" s="768"/>
      <c r="G44" s="768"/>
      <c r="H44" s="768"/>
      <c r="I44" s="768"/>
      <c r="N44" s="768"/>
      <c r="O44" s="768"/>
      <c r="P44" s="768"/>
      <c r="Q44" s="768"/>
      <c r="V44" s="768"/>
      <c r="W44" s="768"/>
      <c r="X44" s="768"/>
      <c r="Y44" s="768"/>
    </row>
    <row r="45" spans="1:25">
      <c r="A45" s="776"/>
      <c r="B45" s="768"/>
      <c r="C45" s="768"/>
      <c r="D45" s="768"/>
      <c r="E45" s="768"/>
      <c r="F45" s="768"/>
      <c r="G45" s="768"/>
      <c r="H45" s="768"/>
      <c r="I45" s="768"/>
      <c r="N45" s="768"/>
      <c r="O45" s="768"/>
      <c r="P45" s="768"/>
      <c r="Q45" s="768"/>
      <c r="V45" s="768"/>
      <c r="W45" s="768"/>
      <c r="X45" s="768"/>
      <c r="Y45" s="768"/>
    </row>
    <row r="46" spans="1:25">
      <c r="A46" s="776"/>
      <c r="B46" s="768"/>
      <c r="C46" s="768"/>
      <c r="D46" s="768"/>
      <c r="E46" s="768"/>
      <c r="F46" s="768"/>
      <c r="G46" s="768"/>
      <c r="H46" s="768"/>
      <c r="I46" s="768"/>
      <c r="N46" s="768"/>
      <c r="O46" s="768"/>
      <c r="P46" s="768"/>
      <c r="Q46" s="768"/>
      <c r="V46" s="768"/>
      <c r="W46" s="768"/>
      <c r="X46" s="768"/>
      <c r="Y46" s="768"/>
    </row>
    <row r="47" spans="1:25">
      <c r="A47" s="780"/>
      <c r="B47" s="768"/>
      <c r="C47" s="768"/>
      <c r="D47" s="768"/>
      <c r="E47" s="768"/>
      <c r="F47" s="768"/>
      <c r="G47" s="768"/>
      <c r="H47" s="768"/>
      <c r="I47" s="768"/>
      <c r="N47" s="768"/>
      <c r="O47" s="768"/>
      <c r="P47" s="768"/>
      <c r="Q47" s="768"/>
      <c r="V47" s="768"/>
      <c r="W47" s="768"/>
      <c r="X47" s="768"/>
      <c r="Y47" s="768"/>
    </row>
    <row r="48" spans="1:25">
      <c r="A48" s="776"/>
      <c r="B48" s="768"/>
      <c r="C48" s="768"/>
      <c r="D48" s="768"/>
      <c r="E48" s="768"/>
      <c r="F48" s="768"/>
      <c r="G48" s="768"/>
      <c r="H48" s="768"/>
      <c r="I48" s="768"/>
      <c r="N48" s="768"/>
      <c r="O48" s="768"/>
      <c r="P48" s="768"/>
      <c r="Q48" s="768"/>
      <c r="V48" s="768"/>
      <c r="W48" s="768"/>
      <c r="X48" s="768"/>
      <c r="Y48" s="768"/>
    </row>
    <row r="49" spans="1:25">
      <c r="A49" s="776"/>
      <c r="B49" s="768"/>
      <c r="C49" s="768"/>
      <c r="D49" s="768"/>
      <c r="E49" s="768"/>
      <c r="F49" s="768"/>
      <c r="G49" s="768"/>
      <c r="H49" s="768"/>
      <c r="I49" s="768"/>
      <c r="N49" s="768"/>
      <c r="O49" s="768"/>
      <c r="P49" s="768"/>
      <c r="Q49" s="768"/>
      <c r="V49" s="768"/>
      <c r="W49" s="768"/>
      <c r="X49" s="768"/>
      <c r="Y49" s="768"/>
    </row>
    <row r="50" spans="1:25">
      <c r="A50" s="776"/>
      <c r="B50" s="768"/>
      <c r="C50" s="768"/>
      <c r="D50" s="768"/>
      <c r="E50" s="768"/>
      <c r="F50" s="768"/>
      <c r="G50" s="768"/>
      <c r="H50" s="768"/>
      <c r="I50" s="768"/>
      <c r="N50" s="768"/>
      <c r="O50" s="768"/>
      <c r="P50" s="768"/>
      <c r="Q50" s="768"/>
      <c r="V50" s="768"/>
      <c r="W50" s="768"/>
      <c r="X50" s="768"/>
      <c r="Y50" s="768"/>
    </row>
    <row r="51" spans="1:25">
      <c r="A51" s="776"/>
      <c r="B51" s="768"/>
      <c r="C51" s="768"/>
      <c r="D51" s="768"/>
      <c r="E51" s="768"/>
      <c r="F51" s="768"/>
      <c r="G51" s="768"/>
      <c r="H51" s="768"/>
      <c r="I51" s="768"/>
      <c r="N51" s="768"/>
      <c r="O51" s="768"/>
      <c r="P51" s="768"/>
      <c r="Q51" s="768"/>
      <c r="V51" s="768"/>
      <c r="W51" s="768"/>
      <c r="X51" s="768"/>
      <c r="Y51" s="768"/>
    </row>
    <row r="52" spans="1:25">
      <c r="A52" s="776"/>
      <c r="B52" s="768"/>
      <c r="C52" s="768"/>
      <c r="D52" s="768"/>
      <c r="E52" s="768"/>
      <c r="F52" s="768"/>
      <c r="G52" s="768"/>
      <c r="H52" s="768"/>
      <c r="I52" s="768"/>
      <c r="N52" s="768"/>
      <c r="O52" s="768"/>
      <c r="P52" s="768"/>
      <c r="Q52" s="768"/>
      <c r="V52" s="768"/>
      <c r="W52" s="768"/>
      <c r="X52" s="768"/>
      <c r="Y52" s="768"/>
    </row>
    <row r="53" spans="1:25">
      <c r="A53" s="776"/>
      <c r="B53" s="768"/>
      <c r="C53" s="768"/>
      <c r="D53" s="768"/>
      <c r="E53" s="768"/>
      <c r="F53" s="768"/>
      <c r="G53" s="768"/>
      <c r="H53" s="768"/>
      <c r="I53" s="768"/>
      <c r="N53" s="768"/>
      <c r="O53" s="768"/>
      <c r="P53" s="768"/>
      <c r="Q53" s="768"/>
      <c r="V53" s="768"/>
      <c r="W53" s="768"/>
      <c r="X53" s="768"/>
      <c r="Y53" s="768"/>
    </row>
    <row r="54" spans="1:25">
      <c r="A54" s="776"/>
      <c r="B54" s="768"/>
      <c r="C54" s="768"/>
      <c r="D54" s="768"/>
      <c r="E54" s="768"/>
      <c r="F54" s="768"/>
      <c r="G54" s="768"/>
      <c r="H54" s="768"/>
      <c r="I54" s="768"/>
      <c r="N54" s="768"/>
      <c r="O54" s="768"/>
      <c r="P54" s="768"/>
      <c r="Q54" s="768"/>
      <c r="V54" s="768"/>
      <c r="W54" s="768"/>
      <c r="X54" s="768"/>
      <c r="Y54" s="768"/>
    </row>
    <row r="55" spans="1:25">
      <c r="A55" s="776"/>
      <c r="B55" s="768"/>
      <c r="C55" s="768"/>
      <c r="D55" s="768"/>
      <c r="E55" s="768"/>
      <c r="F55" s="768"/>
      <c r="G55" s="768"/>
      <c r="H55" s="768"/>
      <c r="I55" s="768"/>
      <c r="N55" s="768"/>
      <c r="O55" s="768"/>
      <c r="P55" s="768"/>
      <c r="Q55" s="768"/>
      <c r="V55" s="768"/>
      <c r="W55" s="768"/>
      <c r="X55" s="768"/>
      <c r="Y55" s="768"/>
    </row>
    <row r="56" spans="1:25">
      <c r="A56" s="776"/>
      <c r="B56" s="768"/>
      <c r="C56" s="768"/>
      <c r="D56" s="768"/>
      <c r="E56" s="768"/>
      <c r="F56" s="768"/>
      <c r="G56" s="768"/>
      <c r="H56" s="768"/>
      <c r="I56" s="768"/>
      <c r="N56" s="768"/>
      <c r="O56" s="768"/>
      <c r="P56" s="768"/>
      <c r="Q56" s="768"/>
      <c r="V56" s="768"/>
      <c r="W56" s="768"/>
      <c r="X56" s="768"/>
      <c r="Y56" s="768"/>
    </row>
  </sheetData>
  <mergeCells count="25">
    <mergeCell ref="N30:Q30"/>
    <mergeCell ref="N1:Q1"/>
    <mergeCell ref="R1:U1"/>
    <mergeCell ref="N2:Q2"/>
    <mergeCell ref="R2:U2"/>
    <mergeCell ref="N29:Q29"/>
    <mergeCell ref="A33:A34"/>
    <mergeCell ref="A1:A3"/>
    <mergeCell ref="B1:E1"/>
    <mergeCell ref="F1:I1"/>
    <mergeCell ref="J1:M1"/>
    <mergeCell ref="A29:A31"/>
    <mergeCell ref="B29:E29"/>
    <mergeCell ref="F29:I29"/>
    <mergeCell ref="B30:E30"/>
    <mergeCell ref="B2:E2"/>
    <mergeCell ref="F2:I2"/>
    <mergeCell ref="J2:M2"/>
    <mergeCell ref="F30:I30"/>
    <mergeCell ref="V30:Y30"/>
    <mergeCell ref="V1:Y1"/>
    <mergeCell ref="Z1:AC1"/>
    <mergeCell ref="V2:Y2"/>
    <mergeCell ref="Z2:AC2"/>
    <mergeCell ref="V29:Y29"/>
  </mergeCells>
  <printOptions horizontalCentered="1"/>
  <pageMargins left="0.17" right="0.17" top="0.74803149606299213" bottom="0.31496062992125984" header="0.31496062992125984" footer="7.874015748031496E-2"/>
  <pageSetup paperSize="9" scale="86" orientation="landscape" r:id="rId1"/>
  <headerFooter>
    <oddHeader>&amp;C&amp;"-,Félkövér"&amp;14Bonyhád Város Önkormányzata 2020. évi engedélyezett álláshelyei&amp;R&amp;"-,Félkövér"&amp;14 12. melléklet</oddHeader>
  </headerFooter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G142"/>
  <sheetViews>
    <sheetView zoomScaleNormal="100" workbookViewId="0">
      <selection activeCell="E82" sqref="E1:E1048576"/>
    </sheetView>
  </sheetViews>
  <sheetFormatPr defaultRowHeight="15"/>
  <cols>
    <col min="1" max="1" width="5.5703125" customWidth="1"/>
    <col min="2" max="2" width="13.85546875" bestFit="1" customWidth="1"/>
    <col min="3" max="3" width="83.140625" style="728" customWidth="1"/>
    <col min="4" max="4" width="14" style="728" bestFit="1" customWidth="1"/>
    <col min="5" max="5" width="14.28515625" style="715" bestFit="1" customWidth="1"/>
    <col min="6" max="6" width="9" style="715" bestFit="1" customWidth="1"/>
    <col min="7" max="7" width="12.28515625" style="715" bestFit="1" customWidth="1"/>
  </cols>
  <sheetData>
    <row r="1" spans="1:7" ht="30">
      <c r="A1" s="743" t="s">
        <v>953</v>
      </c>
      <c r="B1" s="743" t="s">
        <v>708</v>
      </c>
      <c r="C1" s="743" t="s">
        <v>954</v>
      </c>
      <c r="D1" s="744" t="s">
        <v>709</v>
      </c>
      <c r="E1" s="795" t="s">
        <v>710</v>
      </c>
      <c r="F1" s="743" t="s">
        <v>379</v>
      </c>
      <c r="G1" s="792" t="s">
        <v>955</v>
      </c>
    </row>
    <row r="2" spans="1:7" ht="45">
      <c r="A2" s="729" t="s">
        <v>711</v>
      </c>
      <c r="B2" s="729" t="s">
        <v>712</v>
      </c>
      <c r="C2" s="730" t="s">
        <v>713</v>
      </c>
      <c r="D2" s="730" t="s">
        <v>714</v>
      </c>
      <c r="E2" s="742">
        <v>5450000</v>
      </c>
      <c r="F2" s="789">
        <v>0</v>
      </c>
      <c r="G2" s="742">
        <v>221122400</v>
      </c>
    </row>
    <row r="3" spans="1:7">
      <c r="A3" s="729" t="s">
        <v>715</v>
      </c>
      <c r="B3" s="729" t="s">
        <v>1076</v>
      </c>
      <c r="C3" s="730" t="s">
        <v>716</v>
      </c>
      <c r="D3" s="730" t="s">
        <v>717</v>
      </c>
      <c r="E3" s="742">
        <v>5450000</v>
      </c>
      <c r="F3" s="789">
        <v>0</v>
      </c>
      <c r="G3" s="742">
        <v>221122400</v>
      </c>
    </row>
    <row r="4" spans="1:7">
      <c r="A4" s="729" t="s">
        <v>284</v>
      </c>
      <c r="B4" s="729" t="s">
        <v>718</v>
      </c>
      <c r="C4" s="730" t="s">
        <v>956</v>
      </c>
      <c r="D4" s="730" t="s">
        <v>717</v>
      </c>
      <c r="E4" s="742">
        <v>0</v>
      </c>
      <c r="F4" s="789">
        <v>0</v>
      </c>
      <c r="G4" s="742">
        <v>88549114</v>
      </c>
    </row>
    <row r="5" spans="1:7">
      <c r="A5" s="729" t="s">
        <v>719</v>
      </c>
      <c r="B5" s="729" t="s">
        <v>721</v>
      </c>
      <c r="C5" s="730" t="s">
        <v>957</v>
      </c>
      <c r="D5" s="730" t="s">
        <v>722</v>
      </c>
      <c r="E5" s="742">
        <v>25200</v>
      </c>
      <c r="F5" s="789">
        <v>0</v>
      </c>
      <c r="G5" s="742">
        <v>18842040</v>
      </c>
    </row>
    <row r="6" spans="1:7">
      <c r="A6" s="729" t="s">
        <v>720</v>
      </c>
      <c r="B6" s="729" t="s">
        <v>725</v>
      </c>
      <c r="C6" s="730" t="s">
        <v>958</v>
      </c>
      <c r="D6" s="730" t="s">
        <v>726</v>
      </c>
      <c r="E6" s="742">
        <v>0</v>
      </c>
      <c r="F6" s="789">
        <v>0</v>
      </c>
      <c r="G6" s="742">
        <v>40800000</v>
      </c>
    </row>
    <row r="7" spans="1:7">
      <c r="A7" s="729" t="s">
        <v>723</v>
      </c>
      <c r="B7" s="729" t="s">
        <v>729</v>
      </c>
      <c r="C7" s="730" t="s">
        <v>959</v>
      </c>
      <c r="D7" s="730" t="s">
        <v>730</v>
      </c>
      <c r="E7" s="742">
        <v>0</v>
      </c>
      <c r="F7" s="789">
        <v>0</v>
      </c>
      <c r="G7" s="742">
        <v>7740824</v>
      </c>
    </row>
    <row r="8" spans="1:7">
      <c r="A8" s="729" t="s">
        <v>724</v>
      </c>
      <c r="B8" s="729" t="s">
        <v>733</v>
      </c>
      <c r="C8" s="730" t="s">
        <v>960</v>
      </c>
      <c r="D8" s="730" t="s">
        <v>726</v>
      </c>
      <c r="E8" s="742">
        <v>0</v>
      </c>
      <c r="F8" s="789">
        <v>0</v>
      </c>
      <c r="G8" s="742">
        <v>21166250</v>
      </c>
    </row>
    <row r="9" spans="1:7">
      <c r="A9" s="729" t="s">
        <v>727</v>
      </c>
      <c r="B9" s="729" t="s">
        <v>1077</v>
      </c>
      <c r="C9" s="730" t="s">
        <v>961</v>
      </c>
      <c r="D9" s="730" t="s">
        <v>717</v>
      </c>
      <c r="E9" s="742">
        <v>0</v>
      </c>
      <c r="F9" s="789">
        <v>0</v>
      </c>
      <c r="G9" s="742">
        <v>24733574</v>
      </c>
    </row>
    <row r="10" spans="1:7" ht="30">
      <c r="A10" s="729" t="s">
        <v>728</v>
      </c>
      <c r="B10" s="729" t="s">
        <v>1078</v>
      </c>
      <c r="C10" s="730" t="s">
        <v>962</v>
      </c>
      <c r="D10" s="730" t="s">
        <v>717</v>
      </c>
      <c r="E10" s="742">
        <v>25200</v>
      </c>
      <c r="F10" s="789">
        <v>0</v>
      </c>
      <c r="G10" s="742">
        <v>0</v>
      </c>
    </row>
    <row r="11" spans="1:7">
      <c r="A11" s="729" t="s">
        <v>731</v>
      </c>
      <c r="B11" s="729" t="s">
        <v>1174</v>
      </c>
      <c r="C11" s="730" t="s">
        <v>963</v>
      </c>
      <c r="D11" s="730" t="s">
        <v>717</v>
      </c>
      <c r="E11" s="742">
        <v>0</v>
      </c>
      <c r="F11" s="789">
        <v>0</v>
      </c>
      <c r="G11" s="742">
        <v>0</v>
      </c>
    </row>
    <row r="12" spans="1:7">
      <c r="A12" s="729" t="s">
        <v>732</v>
      </c>
      <c r="B12" s="729" t="s">
        <v>1175</v>
      </c>
      <c r="C12" s="730" t="s">
        <v>964</v>
      </c>
      <c r="D12" s="730" t="s">
        <v>717</v>
      </c>
      <c r="E12" s="742">
        <v>0</v>
      </c>
      <c r="F12" s="789">
        <v>0</v>
      </c>
      <c r="G12" s="742">
        <v>3567324</v>
      </c>
    </row>
    <row r="13" spans="1:7">
      <c r="A13" s="729" t="s">
        <v>734</v>
      </c>
      <c r="B13" s="729" t="s">
        <v>1079</v>
      </c>
      <c r="C13" s="730" t="s">
        <v>965</v>
      </c>
      <c r="D13" s="730" t="s">
        <v>717</v>
      </c>
      <c r="E13" s="742">
        <v>0</v>
      </c>
      <c r="F13" s="789">
        <v>0</v>
      </c>
      <c r="G13" s="742">
        <v>21166250</v>
      </c>
    </row>
    <row r="14" spans="1:7">
      <c r="A14" s="729" t="s">
        <v>735</v>
      </c>
      <c r="B14" s="729" t="s">
        <v>736</v>
      </c>
      <c r="C14" s="730" t="s">
        <v>737</v>
      </c>
      <c r="D14" s="730" t="s">
        <v>380</v>
      </c>
      <c r="E14" s="742">
        <v>2700</v>
      </c>
      <c r="F14" s="789">
        <v>0</v>
      </c>
      <c r="G14" s="742">
        <v>35262000</v>
      </c>
    </row>
    <row r="15" spans="1:7">
      <c r="A15" s="729" t="s">
        <v>738</v>
      </c>
      <c r="B15" s="729" t="s">
        <v>1080</v>
      </c>
      <c r="C15" s="730" t="s">
        <v>739</v>
      </c>
      <c r="D15" s="730" t="s">
        <v>717</v>
      </c>
      <c r="E15" s="742">
        <v>2700</v>
      </c>
      <c r="F15" s="789">
        <v>0</v>
      </c>
      <c r="G15" s="742">
        <v>0</v>
      </c>
    </row>
    <row r="16" spans="1:7" ht="30">
      <c r="A16" s="729" t="s">
        <v>740</v>
      </c>
      <c r="B16" s="729" t="s">
        <v>741</v>
      </c>
      <c r="C16" s="730" t="s">
        <v>742</v>
      </c>
      <c r="D16" s="730" t="s">
        <v>743</v>
      </c>
      <c r="E16" s="742">
        <v>2550</v>
      </c>
      <c r="F16" s="729">
        <v>0</v>
      </c>
      <c r="G16" s="742">
        <v>872100</v>
      </c>
    </row>
    <row r="17" spans="1:7">
      <c r="A17" s="729" t="s">
        <v>744</v>
      </c>
      <c r="B17" s="729" t="s">
        <v>1081</v>
      </c>
      <c r="C17" s="730" t="s">
        <v>745</v>
      </c>
      <c r="D17" s="730" t="s">
        <v>717</v>
      </c>
      <c r="E17" s="742">
        <v>2550</v>
      </c>
      <c r="F17" s="729">
        <v>0</v>
      </c>
      <c r="G17" s="742">
        <v>0</v>
      </c>
    </row>
    <row r="18" spans="1:7" ht="30">
      <c r="A18" s="729" t="s">
        <v>746</v>
      </c>
      <c r="B18" s="729" t="s">
        <v>747</v>
      </c>
      <c r="C18" s="730" t="s">
        <v>561</v>
      </c>
      <c r="D18" s="730" t="s">
        <v>748</v>
      </c>
      <c r="E18" s="742">
        <v>1</v>
      </c>
      <c r="F18" s="729">
        <v>0</v>
      </c>
      <c r="G18" s="742">
        <v>751524</v>
      </c>
    </row>
    <row r="19" spans="1:7">
      <c r="A19" s="729" t="s">
        <v>749</v>
      </c>
      <c r="B19" s="729" t="s">
        <v>1082</v>
      </c>
      <c r="C19" s="730" t="s">
        <v>750</v>
      </c>
      <c r="D19" s="730" t="s">
        <v>717</v>
      </c>
      <c r="E19" s="742">
        <v>1</v>
      </c>
      <c r="F19" s="729">
        <v>0</v>
      </c>
      <c r="G19" s="742">
        <v>751524</v>
      </c>
    </row>
    <row r="20" spans="1:7">
      <c r="A20" s="729" t="s">
        <v>751</v>
      </c>
      <c r="B20" s="729" t="s">
        <v>1083</v>
      </c>
      <c r="C20" s="730" t="s">
        <v>754</v>
      </c>
      <c r="D20" s="730" t="s">
        <v>717</v>
      </c>
      <c r="E20" s="742">
        <v>0</v>
      </c>
      <c r="F20" s="729">
        <v>0</v>
      </c>
      <c r="G20" s="742">
        <v>99949640</v>
      </c>
    </row>
    <row r="21" spans="1:7">
      <c r="A21" s="729" t="s">
        <v>753</v>
      </c>
      <c r="B21" s="729" t="s">
        <v>1084</v>
      </c>
      <c r="C21" s="730" t="s">
        <v>756</v>
      </c>
      <c r="D21" s="730" t="s">
        <v>717</v>
      </c>
      <c r="E21" s="742">
        <v>0</v>
      </c>
      <c r="F21" s="729">
        <v>0</v>
      </c>
      <c r="G21" s="742">
        <v>0</v>
      </c>
    </row>
    <row r="22" spans="1:7">
      <c r="A22" s="729" t="s">
        <v>755</v>
      </c>
      <c r="B22" s="729" t="s">
        <v>1085</v>
      </c>
      <c r="C22" s="730" t="s">
        <v>752</v>
      </c>
      <c r="D22" s="730" t="s">
        <v>717</v>
      </c>
      <c r="E22" s="742">
        <v>0</v>
      </c>
      <c r="F22" s="729">
        <v>0</v>
      </c>
      <c r="G22" s="742">
        <v>246607498</v>
      </c>
    </row>
    <row r="23" spans="1:7">
      <c r="A23" s="729" t="s">
        <v>757</v>
      </c>
      <c r="B23" s="729" t="s">
        <v>1086</v>
      </c>
      <c r="C23" s="730" t="s">
        <v>966</v>
      </c>
      <c r="D23" s="730" t="s">
        <v>717</v>
      </c>
      <c r="E23" s="742">
        <v>0</v>
      </c>
      <c r="F23" s="729">
        <v>0</v>
      </c>
      <c r="G23" s="742">
        <v>0</v>
      </c>
    </row>
    <row r="24" spans="1:7">
      <c r="A24" s="729" t="s">
        <v>761</v>
      </c>
      <c r="B24" s="729" t="s">
        <v>1087</v>
      </c>
      <c r="C24" s="730" t="s">
        <v>967</v>
      </c>
      <c r="D24" s="730" t="s">
        <v>717</v>
      </c>
      <c r="E24" s="742">
        <v>0</v>
      </c>
      <c r="F24" s="729">
        <v>0</v>
      </c>
      <c r="G24" s="742">
        <v>0</v>
      </c>
    </row>
    <row r="25" spans="1:7">
      <c r="A25" s="729" t="s">
        <v>763</v>
      </c>
      <c r="B25" s="729" t="s">
        <v>758</v>
      </c>
      <c r="C25" s="730" t="s">
        <v>759</v>
      </c>
      <c r="D25" s="730" t="s">
        <v>760</v>
      </c>
      <c r="E25" s="742">
        <v>100</v>
      </c>
      <c r="F25" s="729">
        <v>0</v>
      </c>
      <c r="G25" s="742">
        <v>0</v>
      </c>
    </row>
    <row r="26" spans="1:7" ht="30">
      <c r="A26" s="729" t="s">
        <v>766</v>
      </c>
      <c r="B26" s="729" t="s">
        <v>762</v>
      </c>
      <c r="C26" s="730" t="s">
        <v>764</v>
      </c>
      <c r="D26" s="730" t="s">
        <v>765</v>
      </c>
      <c r="E26" s="742">
        <v>2</v>
      </c>
      <c r="F26" s="729">
        <v>0</v>
      </c>
      <c r="G26" s="742">
        <v>0</v>
      </c>
    </row>
    <row r="27" spans="1:7">
      <c r="A27" s="729" t="s">
        <v>767</v>
      </c>
      <c r="B27" s="729" t="s">
        <v>1176</v>
      </c>
      <c r="C27" s="730" t="s">
        <v>1046</v>
      </c>
      <c r="D27" s="730" t="s">
        <v>717</v>
      </c>
      <c r="E27" s="742">
        <v>0</v>
      </c>
      <c r="F27" s="729">
        <v>0</v>
      </c>
      <c r="G27" s="742">
        <v>448500</v>
      </c>
    </row>
    <row r="28" spans="1:7">
      <c r="A28" s="745" t="s">
        <v>770</v>
      </c>
      <c r="B28" s="745" t="s">
        <v>768</v>
      </c>
      <c r="C28" s="746" t="s">
        <v>769</v>
      </c>
      <c r="D28" s="746" t="s">
        <v>717</v>
      </c>
      <c r="E28" s="747">
        <v>0</v>
      </c>
      <c r="F28" s="745">
        <v>0</v>
      </c>
      <c r="G28" s="747">
        <v>247055998</v>
      </c>
    </row>
    <row r="29" spans="1:7">
      <c r="A29" s="729" t="s">
        <v>1088</v>
      </c>
      <c r="B29" s="729"/>
      <c r="C29" s="730"/>
      <c r="D29" s="730"/>
      <c r="E29" s="742"/>
      <c r="F29" s="729"/>
      <c r="G29" s="742"/>
    </row>
    <row r="30" spans="1:7">
      <c r="A30" s="729" t="s">
        <v>968</v>
      </c>
      <c r="B30" s="729"/>
      <c r="C30" s="730"/>
      <c r="D30" s="730"/>
      <c r="E30" s="742"/>
      <c r="F30" s="729"/>
      <c r="G30" s="742"/>
    </row>
    <row r="31" spans="1:7">
      <c r="A31" s="729" t="s">
        <v>771</v>
      </c>
      <c r="B31" s="729" t="s">
        <v>1177</v>
      </c>
      <c r="C31" s="730" t="s">
        <v>1089</v>
      </c>
      <c r="D31" s="730" t="s">
        <v>380</v>
      </c>
      <c r="E31" s="742">
        <v>4371500</v>
      </c>
      <c r="F31" s="790">
        <v>38.700000000000003</v>
      </c>
      <c r="G31" s="742">
        <v>169177050</v>
      </c>
    </row>
    <row r="32" spans="1:7" ht="30">
      <c r="A32" s="729" t="s">
        <v>772</v>
      </c>
      <c r="B32" s="729" t="s">
        <v>1178</v>
      </c>
      <c r="C32" s="730" t="s">
        <v>1090</v>
      </c>
      <c r="D32" s="730" t="s">
        <v>380</v>
      </c>
      <c r="E32" s="742">
        <v>2400000</v>
      </c>
      <c r="F32" s="790">
        <v>27.8</v>
      </c>
      <c r="G32" s="742">
        <v>66720000</v>
      </c>
    </row>
    <row r="33" spans="1:7" ht="30">
      <c r="A33" s="729" t="s">
        <v>773</v>
      </c>
      <c r="B33" s="729" t="s">
        <v>1179</v>
      </c>
      <c r="C33" s="730" t="s">
        <v>1091</v>
      </c>
      <c r="D33" s="730" t="s">
        <v>380</v>
      </c>
      <c r="E33" s="742">
        <v>4371500</v>
      </c>
      <c r="F33" s="790">
        <v>0</v>
      </c>
      <c r="G33" s="742">
        <v>0</v>
      </c>
    </row>
    <row r="34" spans="1:7">
      <c r="A34" s="729" t="s">
        <v>969</v>
      </c>
      <c r="B34" s="729"/>
      <c r="C34" s="730"/>
      <c r="D34" s="730"/>
      <c r="E34" s="742"/>
      <c r="F34" s="729"/>
      <c r="G34" s="742"/>
    </row>
    <row r="35" spans="1:7">
      <c r="A35" s="729" t="s">
        <v>774</v>
      </c>
      <c r="B35" s="729" t="s">
        <v>1180</v>
      </c>
      <c r="C35" s="730" t="s">
        <v>1089</v>
      </c>
      <c r="D35" s="730" t="s">
        <v>380</v>
      </c>
      <c r="E35" s="742">
        <v>2185750</v>
      </c>
      <c r="F35" s="790">
        <v>0</v>
      </c>
      <c r="G35" s="742">
        <v>0</v>
      </c>
    </row>
    <row r="36" spans="1:7" ht="30">
      <c r="A36" s="729" t="s">
        <v>775</v>
      </c>
      <c r="B36" s="729" t="s">
        <v>1181</v>
      </c>
      <c r="C36" s="730" t="s">
        <v>1090</v>
      </c>
      <c r="D36" s="730" t="s">
        <v>380</v>
      </c>
      <c r="E36" s="742">
        <v>1200000</v>
      </c>
      <c r="F36" s="790">
        <v>0</v>
      </c>
      <c r="G36" s="742">
        <v>0</v>
      </c>
    </row>
    <row r="37" spans="1:7" ht="30">
      <c r="A37" s="729" t="s">
        <v>776</v>
      </c>
      <c r="B37" s="729" t="s">
        <v>1182</v>
      </c>
      <c r="C37" s="730" t="s">
        <v>1091</v>
      </c>
      <c r="D37" s="730" t="s">
        <v>380</v>
      </c>
      <c r="E37" s="742">
        <v>2185750</v>
      </c>
      <c r="F37" s="790">
        <v>0</v>
      </c>
      <c r="G37" s="742">
        <v>0</v>
      </c>
    </row>
    <row r="38" spans="1:7">
      <c r="A38" s="729" t="s">
        <v>381</v>
      </c>
      <c r="B38" s="729"/>
      <c r="C38" s="730"/>
      <c r="D38" s="730"/>
      <c r="E38" s="742"/>
      <c r="F38" s="729"/>
      <c r="G38" s="742"/>
    </row>
    <row r="39" spans="1:7">
      <c r="A39" s="729" t="s">
        <v>777</v>
      </c>
      <c r="B39" s="729" t="s">
        <v>1183</v>
      </c>
      <c r="C39" s="730" t="s">
        <v>968</v>
      </c>
      <c r="D39" s="730" t="s">
        <v>380</v>
      </c>
      <c r="E39" s="742">
        <v>97400</v>
      </c>
      <c r="F39" s="790">
        <v>440</v>
      </c>
      <c r="G39" s="742">
        <v>42856000</v>
      </c>
    </row>
    <row r="40" spans="1:7">
      <c r="A40" s="729" t="s">
        <v>778</v>
      </c>
      <c r="B40" s="729" t="s">
        <v>1184</v>
      </c>
      <c r="C40" s="730" t="s">
        <v>969</v>
      </c>
      <c r="D40" s="730" t="s">
        <v>380</v>
      </c>
      <c r="E40" s="742">
        <v>48700</v>
      </c>
      <c r="F40" s="790">
        <v>0</v>
      </c>
      <c r="G40" s="742">
        <v>0</v>
      </c>
    </row>
    <row r="41" spans="1:7">
      <c r="A41" s="729" t="s">
        <v>782</v>
      </c>
      <c r="B41" s="729"/>
      <c r="C41" s="730"/>
      <c r="D41" s="730"/>
      <c r="E41" s="742"/>
      <c r="F41" s="729"/>
      <c r="G41" s="742"/>
    </row>
    <row r="42" spans="1:7">
      <c r="A42" s="729" t="s">
        <v>779</v>
      </c>
      <c r="B42" s="729" t="s">
        <v>1092</v>
      </c>
      <c r="C42" s="730" t="s">
        <v>1093</v>
      </c>
      <c r="D42" s="730" t="s">
        <v>380</v>
      </c>
      <c r="E42" s="742">
        <v>189000</v>
      </c>
      <c r="F42" s="789">
        <v>0</v>
      </c>
      <c r="G42" s="742">
        <v>0</v>
      </c>
    </row>
    <row r="43" spans="1:7">
      <c r="A43" s="729" t="s">
        <v>1094</v>
      </c>
      <c r="B43" s="729"/>
      <c r="C43" s="730"/>
      <c r="D43" s="730"/>
      <c r="E43" s="742"/>
      <c r="F43" s="729"/>
      <c r="G43" s="742"/>
    </row>
    <row r="44" spans="1:7">
      <c r="A44" s="729" t="s">
        <v>968</v>
      </c>
      <c r="B44" s="729"/>
      <c r="C44" s="730"/>
      <c r="D44" s="730"/>
      <c r="E44" s="742"/>
      <c r="F44" s="729"/>
      <c r="G44" s="742"/>
    </row>
    <row r="45" spans="1:7" ht="30">
      <c r="A45" s="729" t="s">
        <v>780</v>
      </c>
      <c r="B45" s="729" t="s">
        <v>970</v>
      </c>
      <c r="C45" s="730" t="s">
        <v>1185</v>
      </c>
      <c r="D45" s="730" t="s">
        <v>380</v>
      </c>
      <c r="E45" s="742">
        <v>396700</v>
      </c>
      <c r="F45" s="790">
        <v>4</v>
      </c>
      <c r="G45" s="742">
        <v>1586800</v>
      </c>
    </row>
    <row r="46" spans="1:7" ht="30">
      <c r="A46" s="729" t="s">
        <v>781</v>
      </c>
      <c r="B46" s="729" t="s">
        <v>971</v>
      </c>
      <c r="C46" s="730" t="s">
        <v>1186</v>
      </c>
      <c r="D46" s="730" t="s">
        <v>380</v>
      </c>
      <c r="E46" s="742">
        <v>363642</v>
      </c>
      <c r="F46" s="790">
        <v>0</v>
      </c>
      <c r="G46" s="742">
        <v>0</v>
      </c>
    </row>
    <row r="47" spans="1:7" ht="30">
      <c r="A47" s="729" t="s">
        <v>783</v>
      </c>
      <c r="B47" s="729" t="s">
        <v>972</v>
      </c>
      <c r="C47" s="730" t="s">
        <v>1187</v>
      </c>
      <c r="D47" s="730" t="s">
        <v>380</v>
      </c>
      <c r="E47" s="742">
        <v>1447300</v>
      </c>
      <c r="F47" s="729">
        <v>3</v>
      </c>
      <c r="G47" s="742">
        <v>4341900</v>
      </c>
    </row>
    <row r="48" spans="1:7" ht="30">
      <c r="A48" s="729" t="s">
        <v>784</v>
      </c>
      <c r="B48" s="729" t="s">
        <v>973</v>
      </c>
      <c r="C48" s="730" t="s">
        <v>1188</v>
      </c>
      <c r="D48" s="730" t="s">
        <v>380</v>
      </c>
      <c r="E48" s="742">
        <v>1326692</v>
      </c>
      <c r="F48" s="729">
        <v>0</v>
      </c>
      <c r="G48" s="742">
        <v>0</v>
      </c>
    </row>
    <row r="49" spans="1:7" ht="30">
      <c r="A49" s="729" t="s">
        <v>785</v>
      </c>
      <c r="B49" s="729" t="s">
        <v>974</v>
      </c>
      <c r="C49" s="730" t="s">
        <v>1189</v>
      </c>
      <c r="D49" s="730" t="s">
        <v>380</v>
      </c>
      <c r="E49" s="742">
        <v>434300</v>
      </c>
      <c r="F49" s="729">
        <v>0</v>
      </c>
      <c r="G49" s="742">
        <v>0</v>
      </c>
    </row>
    <row r="50" spans="1:7" ht="30">
      <c r="A50" s="729" t="s">
        <v>786</v>
      </c>
      <c r="B50" s="729" t="s">
        <v>975</v>
      </c>
      <c r="C50" s="730" t="s">
        <v>1190</v>
      </c>
      <c r="D50" s="730" t="s">
        <v>380</v>
      </c>
      <c r="E50" s="742">
        <v>398108</v>
      </c>
      <c r="F50" s="729">
        <v>0</v>
      </c>
      <c r="G50" s="742">
        <v>0</v>
      </c>
    </row>
    <row r="51" spans="1:7" ht="30">
      <c r="A51" s="729" t="s">
        <v>787</v>
      </c>
      <c r="B51" s="729" t="s">
        <v>976</v>
      </c>
      <c r="C51" s="730" t="s">
        <v>1095</v>
      </c>
      <c r="D51" s="730" t="s">
        <v>380</v>
      </c>
      <c r="E51" s="742">
        <v>1593700</v>
      </c>
      <c r="F51" s="729">
        <v>0</v>
      </c>
      <c r="G51" s="742">
        <v>0</v>
      </c>
    </row>
    <row r="52" spans="1:7" ht="30">
      <c r="A52" s="729" t="s">
        <v>788</v>
      </c>
      <c r="B52" s="729" t="s">
        <v>977</v>
      </c>
      <c r="C52" s="730" t="s">
        <v>1191</v>
      </c>
      <c r="D52" s="730" t="s">
        <v>380</v>
      </c>
      <c r="E52" s="742">
        <v>1460892</v>
      </c>
      <c r="F52" s="729">
        <v>0</v>
      </c>
      <c r="G52" s="742">
        <v>0</v>
      </c>
    </row>
    <row r="53" spans="1:7">
      <c r="A53" s="729" t="s">
        <v>969</v>
      </c>
      <c r="B53" s="729"/>
      <c r="C53" s="730"/>
      <c r="D53" s="730"/>
      <c r="E53" s="742"/>
      <c r="F53" s="729"/>
      <c r="G53" s="742"/>
    </row>
    <row r="54" spans="1:7" ht="30">
      <c r="A54" s="729" t="s">
        <v>789</v>
      </c>
      <c r="B54" s="729" t="s">
        <v>978</v>
      </c>
      <c r="C54" s="730" t="s">
        <v>1185</v>
      </c>
      <c r="D54" s="730" t="s">
        <v>380</v>
      </c>
      <c r="E54" s="742">
        <v>198350</v>
      </c>
      <c r="F54" s="729">
        <v>0</v>
      </c>
      <c r="G54" s="742">
        <v>0</v>
      </c>
    </row>
    <row r="55" spans="1:7" ht="30">
      <c r="A55" s="729" t="s">
        <v>790</v>
      </c>
      <c r="B55" s="729" t="s">
        <v>979</v>
      </c>
      <c r="C55" s="730" t="s">
        <v>1186</v>
      </c>
      <c r="D55" s="730" t="s">
        <v>380</v>
      </c>
      <c r="E55" s="742">
        <v>181821</v>
      </c>
      <c r="F55" s="729">
        <v>0</v>
      </c>
      <c r="G55" s="742">
        <v>0</v>
      </c>
    </row>
    <row r="56" spans="1:7" ht="30">
      <c r="A56" s="729" t="s">
        <v>791</v>
      </c>
      <c r="B56" s="729" t="s">
        <v>980</v>
      </c>
      <c r="C56" s="730" t="s">
        <v>1187</v>
      </c>
      <c r="D56" s="730" t="s">
        <v>380</v>
      </c>
      <c r="E56" s="742">
        <v>723650</v>
      </c>
      <c r="F56" s="729">
        <v>0</v>
      </c>
      <c r="G56" s="742">
        <v>0</v>
      </c>
    </row>
    <row r="57" spans="1:7" ht="30">
      <c r="A57" s="729" t="s">
        <v>792</v>
      </c>
      <c r="B57" s="729" t="s">
        <v>981</v>
      </c>
      <c r="C57" s="730" t="s">
        <v>1188</v>
      </c>
      <c r="D57" s="730" t="s">
        <v>380</v>
      </c>
      <c r="E57" s="742">
        <v>663346</v>
      </c>
      <c r="F57" s="729">
        <v>0</v>
      </c>
      <c r="G57" s="742">
        <v>0</v>
      </c>
    </row>
    <row r="58" spans="1:7" ht="30">
      <c r="A58" s="729" t="s">
        <v>793</v>
      </c>
      <c r="B58" s="729" t="s">
        <v>982</v>
      </c>
      <c r="C58" s="730" t="s">
        <v>1189</v>
      </c>
      <c r="D58" s="730" t="s">
        <v>380</v>
      </c>
      <c r="E58" s="742">
        <v>217150</v>
      </c>
      <c r="F58" s="729">
        <v>0</v>
      </c>
      <c r="G58" s="742">
        <v>0</v>
      </c>
    </row>
    <row r="59" spans="1:7" ht="30">
      <c r="A59" s="729" t="s">
        <v>794</v>
      </c>
      <c r="B59" s="729" t="s">
        <v>983</v>
      </c>
      <c r="C59" s="730" t="s">
        <v>1190</v>
      </c>
      <c r="D59" s="730" t="s">
        <v>380</v>
      </c>
      <c r="E59" s="742">
        <v>199054</v>
      </c>
      <c r="F59" s="729">
        <v>0</v>
      </c>
      <c r="G59" s="742">
        <v>0</v>
      </c>
    </row>
    <row r="60" spans="1:7" ht="30">
      <c r="A60" s="729" t="s">
        <v>797</v>
      </c>
      <c r="B60" s="729" t="s">
        <v>984</v>
      </c>
      <c r="C60" s="730" t="s">
        <v>1095</v>
      </c>
      <c r="D60" s="730" t="s">
        <v>380</v>
      </c>
      <c r="E60" s="742">
        <v>796850</v>
      </c>
      <c r="F60" s="729">
        <v>0</v>
      </c>
      <c r="G60" s="742">
        <v>0</v>
      </c>
    </row>
    <row r="61" spans="1:7" ht="30">
      <c r="A61" s="729" t="s">
        <v>799</v>
      </c>
      <c r="B61" s="729" t="s">
        <v>985</v>
      </c>
      <c r="C61" s="730" t="s">
        <v>1191</v>
      </c>
      <c r="D61" s="730" t="s">
        <v>380</v>
      </c>
      <c r="E61" s="742">
        <v>730446</v>
      </c>
      <c r="F61" s="729">
        <v>0</v>
      </c>
      <c r="G61" s="742">
        <v>0</v>
      </c>
    </row>
    <row r="62" spans="1:7">
      <c r="A62" s="729" t="s">
        <v>1096</v>
      </c>
      <c r="B62" s="729"/>
      <c r="C62" s="730"/>
      <c r="D62" s="730"/>
      <c r="E62" s="742"/>
      <c r="F62" s="729"/>
      <c r="G62" s="742"/>
    </row>
    <row r="63" spans="1:7">
      <c r="A63" s="729" t="s">
        <v>801</v>
      </c>
      <c r="B63" s="729" t="s">
        <v>1097</v>
      </c>
      <c r="C63" s="730" t="s">
        <v>968</v>
      </c>
      <c r="D63" s="730" t="s">
        <v>380</v>
      </c>
      <c r="E63" s="742">
        <v>811600</v>
      </c>
      <c r="F63" s="729">
        <v>18.3</v>
      </c>
      <c r="G63" s="742">
        <v>14852280</v>
      </c>
    </row>
    <row r="64" spans="1:7">
      <c r="A64" s="729" t="s">
        <v>802</v>
      </c>
      <c r="B64" s="729" t="s">
        <v>1098</v>
      </c>
      <c r="C64" s="730" t="s">
        <v>969</v>
      </c>
      <c r="D64" s="730" t="s">
        <v>380</v>
      </c>
      <c r="E64" s="742">
        <v>405800</v>
      </c>
      <c r="F64" s="729">
        <v>0</v>
      </c>
      <c r="G64" s="742">
        <v>0</v>
      </c>
    </row>
    <row r="65" spans="1:7">
      <c r="A65" s="745" t="s">
        <v>803</v>
      </c>
      <c r="B65" s="745" t="s">
        <v>795</v>
      </c>
      <c r="C65" s="746" t="s">
        <v>796</v>
      </c>
      <c r="D65" s="746" t="s">
        <v>717</v>
      </c>
      <c r="E65" s="747">
        <v>0</v>
      </c>
      <c r="F65" s="745">
        <v>0</v>
      </c>
      <c r="G65" s="747">
        <v>299534030</v>
      </c>
    </row>
    <row r="66" spans="1:7">
      <c r="A66" s="729" t="s">
        <v>804</v>
      </c>
      <c r="B66" s="729" t="s">
        <v>1192</v>
      </c>
      <c r="C66" s="730" t="s">
        <v>798</v>
      </c>
      <c r="D66" s="730" t="s">
        <v>717</v>
      </c>
      <c r="E66" s="742">
        <v>0</v>
      </c>
      <c r="F66" s="729" t="s">
        <v>707</v>
      </c>
      <c r="G66" s="742">
        <v>26411000</v>
      </c>
    </row>
    <row r="67" spans="1:7">
      <c r="A67" s="729" t="s">
        <v>382</v>
      </c>
      <c r="B67" s="729"/>
      <c r="C67" s="730"/>
      <c r="D67" s="730"/>
      <c r="E67" s="742"/>
      <c r="F67" s="729"/>
      <c r="G67" s="742"/>
    </row>
    <row r="68" spans="1:7" ht="30">
      <c r="A68" s="729" t="s">
        <v>805</v>
      </c>
      <c r="B68" s="729" t="s">
        <v>1193</v>
      </c>
      <c r="C68" s="730" t="s">
        <v>986</v>
      </c>
      <c r="D68" s="730" t="s">
        <v>800</v>
      </c>
      <c r="E68" s="742">
        <v>3780000</v>
      </c>
      <c r="F68" s="729">
        <v>38080000</v>
      </c>
      <c r="G68" s="742">
        <v>38080000</v>
      </c>
    </row>
    <row r="69" spans="1:7" ht="30">
      <c r="A69" s="729" t="s">
        <v>806</v>
      </c>
      <c r="B69" s="729" t="s">
        <v>1194</v>
      </c>
      <c r="C69" s="730" t="s">
        <v>987</v>
      </c>
      <c r="D69" s="730" t="s">
        <v>800</v>
      </c>
      <c r="E69" s="742">
        <v>3300000</v>
      </c>
      <c r="F69" s="729">
        <v>18480000</v>
      </c>
      <c r="G69" s="742">
        <v>18480000</v>
      </c>
    </row>
    <row r="70" spans="1:7">
      <c r="A70" s="729" t="s">
        <v>807</v>
      </c>
      <c r="B70" s="729" t="s">
        <v>1195</v>
      </c>
      <c r="C70" s="730" t="s">
        <v>988</v>
      </c>
      <c r="D70" s="730" t="s">
        <v>380</v>
      </c>
      <c r="E70" s="742">
        <v>65360</v>
      </c>
      <c r="F70" s="729">
        <v>91</v>
      </c>
      <c r="G70" s="742">
        <v>5947760</v>
      </c>
    </row>
    <row r="71" spans="1:7">
      <c r="A71" s="729" t="s">
        <v>808</v>
      </c>
      <c r="B71" s="729" t="s">
        <v>1196</v>
      </c>
      <c r="C71" s="730" t="s">
        <v>989</v>
      </c>
      <c r="D71" s="730" t="s">
        <v>380</v>
      </c>
      <c r="E71" s="742">
        <v>71896</v>
      </c>
      <c r="F71" s="729">
        <v>0</v>
      </c>
      <c r="G71" s="742">
        <v>0</v>
      </c>
    </row>
    <row r="72" spans="1:7">
      <c r="A72" s="729" t="s">
        <v>809</v>
      </c>
      <c r="B72" s="729" t="s">
        <v>1197</v>
      </c>
      <c r="C72" s="730" t="s">
        <v>990</v>
      </c>
      <c r="D72" s="730" t="s">
        <v>380</v>
      </c>
      <c r="E72" s="742">
        <v>25000</v>
      </c>
      <c r="F72" s="729">
        <v>0</v>
      </c>
      <c r="G72" s="742">
        <v>0</v>
      </c>
    </row>
    <row r="73" spans="1:7">
      <c r="A73" s="729" t="s">
        <v>810</v>
      </c>
      <c r="B73" s="729" t="s">
        <v>1198</v>
      </c>
      <c r="C73" s="730" t="s">
        <v>991</v>
      </c>
      <c r="D73" s="730" t="s">
        <v>380</v>
      </c>
      <c r="E73" s="742">
        <v>330000</v>
      </c>
      <c r="F73" s="729">
        <v>0</v>
      </c>
      <c r="G73" s="742">
        <v>0</v>
      </c>
    </row>
    <row r="74" spans="1:7">
      <c r="A74" s="729" t="s">
        <v>811</v>
      </c>
      <c r="B74" s="729" t="s">
        <v>1199</v>
      </c>
      <c r="C74" s="730" t="s">
        <v>992</v>
      </c>
      <c r="D74" s="730" t="s">
        <v>380</v>
      </c>
      <c r="E74" s="742">
        <v>429000</v>
      </c>
      <c r="F74" s="729">
        <v>62</v>
      </c>
      <c r="G74" s="742">
        <v>26598000</v>
      </c>
    </row>
    <row r="75" spans="1:7">
      <c r="A75" s="729" t="s">
        <v>812</v>
      </c>
      <c r="B75" s="729" t="s">
        <v>1200</v>
      </c>
      <c r="C75" s="730" t="s">
        <v>993</v>
      </c>
      <c r="D75" s="730" t="s">
        <v>383</v>
      </c>
      <c r="E75" s="742">
        <v>4250000</v>
      </c>
      <c r="F75" s="729">
        <v>12</v>
      </c>
      <c r="G75" s="742">
        <v>4250000</v>
      </c>
    </row>
    <row r="76" spans="1:7">
      <c r="A76" s="729" t="s">
        <v>1201</v>
      </c>
      <c r="B76" s="729"/>
      <c r="C76" s="730"/>
      <c r="D76" s="730"/>
      <c r="E76" s="742"/>
      <c r="F76" s="729"/>
      <c r="G76" s="742"/>
    </row>
    <row r="77" spans="1:7">
      <c r="A77" s="729" t="s">
        <v>813</v>
      </c>
      <c r="B77" s="729" t="s">
        <v>1202</v>
      </c>
      <c r="C77" s="730" t="s">
        <v>994</v>
      </c>
      <c r="D77" s="730" t="s">
        <v>380</v>
      </c>
      <c r="E77" s="742">
        <v>190000</v>
      </c>
      <c r="F77" s="729">
        <v>43</v>
      </c>
      <c r="G77" s="742">
        <v>8170000</v>
      </c>
    </row>
    <row r="78" spans="1:7">
      <c r="A78" s="729" t="s">
        <v>814</v>
      </c>
      <c r="B78" s="729" t="s">
        <v>1203</v>
      </c>
      <c r="C78" s="730" t="s">
        <v>995</v>
      </c>
      <c r="D78" s="730" t="s">
        <v>380</v>
      </c>
      <c r="E78" s="742">
        <v>285000</v>
      </c>
      <c r="F78" s="729">
        <v>0</v>
      </c>
      <c r="G78" s="742">
        <v>0</v>
      </c>
    </row>
    <row r="79" spans="1:7" ht="30">
      <c r="A79" s="729" t="s">
        <v>815</v>
      </c>
      <c r="B79" s="729" t="s">
        <v>1204</v>
      </c>
      <c r="C79" s="730" t="s">
        <v>996</v>
      </c>
      <c r="D79" s="730" t="s">
        <v>380</v>
      </c>
      <c r="E79" s="742">
        <v>114000</v>
      </c>
      <c r="F79" s="729">
        <v>0</v>
      </c>
      <c r="G79" s="742">
        <v>0</v>
      </c>
    </row>
    <row r="80" spans="1:7" ht="30">
      <c r="A80" s="729" t="s">
        <v>816</v>
      </c>
      <c r="B80" s="729" t="s">
        <v>1205</v>
      </c>
      <c r="C80" s="730" t="s">
        <v>997</v>
      </c>
      <c r="D80" s="730" t="s">
        <v>380</v>
      </c>
      <c r="E80" s="742">
        <v>171000</v>
      </c>
      <c r="F80" s="729">
        <v>0</v>
      </c>
      <c r="G80" s="742">
        <v>0</v>
      </c>
    </row>
    <row r="81" spans="1:7">
      <c r="A81" s="729" t="s">
        <v>1206</v>
      </c>
      <c r="B81" s="729"/>
      <c r="C81" s="730"/>
      <c r="D81" s="730"/>
      <c r="E81" s="742"/>
      <c r="F81" s="729"/>
      <c r="G81" s="742"/>
    </row>
    <row r="82" spans="1:7">
      <c r="A82" s="729" t="s">
        <v>817</v>
      </c>
      <c r="B82" s="729" t="s">
        <v>1207</v>
      </c>
      <c r="C82" s="730" t="s">
        <v>998</v>
      </c>
      <c r="D82" s="730" t="s">
        <v>380</v>
      </c>
      <c r="E82" s="742">
        <v>689000</v>
      </c>
      <c r="F82" s="729">
        <v>0</v>
      </c>
      <c r="G82" s="742">
        <v>0</v>
      </c>
    </row>
    <row r="83" spans="1:7">
      <c r="A83" s="729" t="s">
        <v>818</v>
      </c>
      <c r="B83" s="729" t="s">
        <v>1208</v>
      </c>
      <c r="C83" s="730" t="s">
        <v>999</v>
      </c>
      <c r="D83" s="730" t="s">
        <v>380</v>
      </c>
      <c r="E83" s="742">
        <v>757900</v>
      </c>
      <c r="F83" s="729">
        <v>0</v>
      </c>
      <c r="G83" s="742">
        <v>0</v>
      </c>
    </row>
    <row r="84" spans="1:7" ht="30">
      <c r="A84" s="729" t="s">
        <v>819</v>
      </c>
      <c r="B84" s="729" t="s">
        <v>1209</v>
      </c>
      <c r="C84" s="730" t="s">
        <v>1000</v>
      </c>
      <c r="D84" s="730" t="s">
        <v>380</v>
      </c>
      <c r="E84" s="742">
        <v>413400</v>
      </c>
      <c r="F84" s="729">
        <v>0</v>
      </c>
      <c r="G84" s="742">
        <v>0</v>
      </c>
    </row>
    <row r="85" spans="1:7" ht="30">
      <c r="A85" s="729" t="s">
        <v>820</v>
      </c>
      <c r="B85" s="729" t="s">
        <v>1210</v>
      </c>
      <c r="C85" s="730" t="s">
        <v>1001</v>
      </c>
      <c r="D85" s="730" t="s">
        <v>380</v>
      </c>
      <c r="E85" s="742">
        <v>454740</v>
      </c>
      <c r="F85" s="729">
        <v>0</v>
      </c>
      <c r="G85" s="742">
        <v>0</v>
      </c>
    </row>
    <row r="86" spans="1:7">
      <c r="A86" s="729" t="s">
        <v>821</v>
      </c>
      <c r="B86" s="729" t="s">
        <v>1211</v>
      </c>
      <c r="C86" s="730" t="s">
        <v>1002</v>
      </c>
      <c r="D86" s="730" t="s">
        <v>380</v>
      </c>
      <c r="E86" s="742">
        <v>689000</v>
      </c>
      <c r="F86" s="729">
        <v>17</v>
      </c>
      <c r="G86" s="742">
        <v>11713000</v>
      </c>
    </row>
    <row r="87" spans="1:7">
      <c r="A87" s="729" t="s">
        <v>822</v>
      </c>
      <c r="B87" s="729" t="s">
        <v>1212</v>
      </c>
      <c r="C87" s="730" t="s">
        <v>1003</v>
      </c>
      <c r="D87" s="730" t="s">
        <v>380</v>
      </c>
      <c r="E87" s="742">
        <v>757900</v>
      </c>
      <c r="F87" s="729">
        <v>0</v>
      </c>
      <c r="G87" s="742">
        <v>0</v>
      </c>
    </row>
    <row r="88" spans="1:7" ht="30">
      <c r="A88" s="729" t="s">
        <v>823</v>
      </c>
      <c r="B88" s="729" t="s">
        <v>1213</v>
      </c>
      <c r="C88" s="730" t="s">
        <v>1004</v>
      </c>
      <c r="D88" s="730" t="s">
        <v>380</v>
      </c>
      <c r="E88" s="742">
        <v>413400</v>
      </c>
      <c r="F88" s="729">
        <v>0</v>
      </c>
      <c r="G88" s="742">
        <v>0</v>
      </c>
    </row>
    <row r="89" spans="1:7" ht="30">
      <c r="A89" s="729" t="s">
        <v>824</v>
      </c>
      <c r="B89" s="729" t="s">
        <v>1214</v>
      </c>
      <c r="C89" s="730" t="s">
        <v>1005</v>
      </c>
      <c r="D89" s="730" t="s">
        <v>380</v>
      </c>
      <c r="E89" s="742">
        <v>454740</v>
      </c>
      <c r="F89" s="729">
        <v>0</v>
      </c>
      <c r="G89" s="742">
        <v>0</v>
      </c>
    </row>
    <row r="90" spans="1:7">
      <c r="A90" s="729" t="s">
        <v>1215</v>
      </c>
      <c r="B90" s="729"/>
      <c r="C90" s="730"/>
      <c r="D90" s="730"/>
      <c r="E90" s="742"/>
      <c r="F90" s="729"/>
      <c r="G90" s="742"/>
    </row>
    <row r="91" spans="1:7">
      <c r="A91" s="729" t="s">
        <v>825</v>
      </c>
      <c r="B91" s="729" t="s">
        <v>1216</v>
      </c>
      <c r="C91" s="730" t="s">
        <v>1006</v>
      </c>
      <c r="D91" s="730" t="s">
        <v>380</v>
      </c>
      <c r="E91" s="742">
        <v>359000</v>
      </c>
      <c r="F91" s="729">
        <v>0</v>
      </c>
      <c r="G91" s="742">
        <v>0</v>
      </c>
    </row>
    <row r="92" spans="1:7">
      <c r="A92" s="729" t="s">
        <v>826</v>
      </c>
      <c r="B92" s="729" t="s">
        <v>1217</v>
      </c>
      <c r="C92" s="730" t="s">
        <v>1007</v>
      </c>
      <c r="D92" s="730" t="s">
        <v>380</v>
      </c>
      <c r="E92" s="742">
        <v>430800</v>
      </c>
      <c r="F92" s="729">
        <v>0</v>
      </c>
      <c r="G92" s="742">
        <v>0</v>
      </c>
    </row>
    <row r="93" spans="1:7" ht="30">
      <c r="A93" s="729" t="s">
        <v>827</v>
      </c>
      <c r="B93" s="729" t="s">
        <v>1218</v>
      </c>
      <c r="C93" s="730" t="s">
        <v>1008</v>
      </c>
      <c r="D93" s="730" t="s">
        <v>380</v>
      </c>
      <c r="E93" s="742">
        <v>215400</v>
      </c>
      <c r="F93" s="729">
        <v>0</v>
      </c>
      <c r="G93" s="742">
        <v>0</v>
      </c>
    </row>
    <row r="94" spans="1:7" ht="30">
      <c r="A94" s="729" t="s">
        <v>828</v>
      </c>
      <c r="B94" s="729" t="s">
        <v>1219</v>
      </c>
      <c r="C94" s="730" t="s">
        <v>1009</v>
      </c>
      <c r="D94" s="730" t="s">
        <v>380</v>
      </c>
      <c r="E94" s="742">
        <v>258480</v>
      </c>
      <c r="F94" s="729">
        <v>0</v>
      </c>
      <c r="G94" s="742">
        <v>0</v>
      </c>
    </row>
    <row r="95" spans="1:7">
      <c r="A95" s="729" t="s">
        <v>829</v>
      </c>
      <c r="B95" s="729" t="s">
        <v>1220</v>
      </c>
      <c r="C95" s="730" t="s">
        <v>1010</v>
      </c>
      <c r="D95" s="730" t="s">
        <v>380</v>
      </c>
      <c r="E95" s="742">
        <v>359000</v>
      </c>
      <c r="F95" s="729">
        <v>0</v>
      </c>
      <c r="G95" s="742">
        <v>0</v>
      </c>
    </row>
    <row r="96" spans="1:7">
      <c r="A96" s="729" t="s">
        <v>830</v>
      </c>
      <c r="B96" s="729" t="s">
        <v>1221</v>
      </c>
      <c r="C96" s="730" t="s">
        <v>1011</v>
      </c>
      <c r="D96" s="730" t="s">
        <v>380</v>
      </c>
      <c r="E96" s="742">
        <v>430800</v>
      </c>
      <c r="F96" s="729">
        <v>0</v>
      </c>
      <c r="G96" s="742">
        <v>0</v>
      </c>
    </row>
    <row r="97" spans="1:7" ht="30">
      <c r="A97" s="729" t="s">
        <v>831</v>
      </c>
      <c r="B97" s="729" t="s">
        <v>1222</v>
      </c>
      <c r="C97" s="730" t="s">
        <v>1012</v>
      </c>
      <c r="D97" s="730" t="s">
        <v>380</v>
      </c>
      <c r="E97" s="742">
        <v>215400</v>
      </c>
      <c r="F97" s="729">
        <v>0</v>
      </c>
      <c r="G97" s="742">
        <v>0</v>
      </c>
    </row>
    <row r="98" spans="1:7" ht="30">
      <c r="A98" s="729" t="s">
        <v>832</v>
      </c>
      <c r="B98" s="729" t="s">
        <v>1223</v>
      </c>
      <c r="C98" s="730" t="s">
        <v>1013</v>
      </c>
      <c r="D98" s="730" t="s">
        <v>380</v>
      </c>
      <c r="E98" s="742">
        <v>258480</v>
      </c>
      <c r="F98" s="729">
        <v>0</v>
      </c>
      <c r="G98" s="742">
        <v>0</v>
      </c>
    </row>
    <row r="99" spans="1:7">
      <c r="A99" s="729" t="s">
        <v>1224</v>
      </c>
      <c r="B99" s="729"/>
      <c r="C99" s="730"/>
      <c r="D99" s="730"/>
      <c r="E99" s="742"/>
      <c r="F99" s="729"/>
      <c r="G99" s="742"/>
    </row>
    <row r="100" spans="1:7">
      <c r="A100" s="729" t="s">
        <v>833</v>
      </c>
      <c r="B100" s="729" t="s">
        <v>1225</v>
      </c>
      <c r="C100" s="730" t="s">
        <v>1014</v>
      </c>
      <c r="D100" s="730" t="s">
        <v>380</v>
      </c>
      <c r="E100" s="742">
        <v>239100</v>
      </c>
      <c r="F100" s="729">
        <v>0</v>
      </c>
      <c r="G100" s="742">
        <v>0</v>
      </c>
    </row>
    <row r="101" spans="1:7">
      <c r="A101" s="729" t="s">
        <v>834</v>
      </c>
      <c r="B101" s="729" t="s">
        <v>1226</v>
      </c>
      <c r="C101" s="730" t="s">
        <v>1015</v>
      </c>
      <c r="D101" s="730" t="s">
        <v>380</v>
      </c>
      <c r="E101" s="742">
        <v>286920</v>
      </c>
      <c r="F101" s="729">
        <v>0</v>
      </c>
      <c r="G101" s="742">
        <v>0</v>
      </c>
    </row>
    <row r="102" spans="1:7">
      <c r="A102" s="729" t="s">
        <v>1227</v>
      </c>
      <c r="B102" s="729"/>
      <c r="C102" s="730"/>
      <c r="D102" s="730"/>
      <c r="E102" s="742"/>
      <c r="F102" s="729"/>
      <c r="G102" s="742"/>
    </row>
    <row r="103" spans="1:7">
      <c r="A103" s="729" t="s">
        <v>835</v>
      </c>
      <c r="B103" s="729" t="s">
        <v>1228</v>
      </c>
      <c r="C103" s="730" t="s">
        <v>1016</v>
      </c>
      <c r="D103" s="730" t="s">
        <v>380</v>
      </c>
      <c r="E103" s="742">
        <v>700000</v>
      </c>
      <c r="F103" s="729">
        <v>0</v>
      </c>
      <c r="G103" s="742">
        <v>0</v>
      </c>
    </row>
    <row r="104" spans="1:7">
      <c r="A104" s="729" t="s">
        <v>836</v>
      </c>
      <c r="B104" s="729" t="s">
        <v>1229</v>
      </c>
      <c r="C104" s="730" t="s">
        <v>1017</v>
      </c>
      <c r="D104" s="730" t="s">
        <v>380</v>
      </c>
      <c r="E104" s="742">
        <v>910000</v>
      </c>
      <c r="F104" s="729">
        <v>0</v>
      </c>
      <c r="G104" s="742">
        <v>0</v>
      </c>
    </row>
    <row r="105" spans="1:7" ht="30">
      <c r="A105" s="729" t="s">
        <v>837</v>
      </c>
      <c r="B105" s="729" t="s">
        <v>1230</v>
      </c>
      <c r="C105" s="730" t="s">
        <v>1231</v>
      </c>
      <c r="D105" s="730" t="s">
        <v>380</v>
      </c>
      <c r="E105" s="742">
        <v>350000</v>
      </c>
      <c r="F105" s="729">
        <v>0</v>
      </c>
      <c r="G105" s="742">
        <v>0</v>
      </c>
    </row>
    <row r="106" spans="1:7">
      <c r="A106" s="729" t="s">
        <v>1232</v>
      </c>
      <c r="B106" s="729"/>
      <c r="C106" s="730"/>
      <c r="D106" s="730"/>
      <c r="E106" s="742"/>
      <c r="F106" s="729"/>
      <c r="G106" s="742"/>
    </row>
    <row r="107" spans="1:7">
      <c r="A107" s="729" t="s">
        <v>838</v>
      </c>
      <c r="B107" s="729" t="s">
        <v>1233</v>
      </c>
      <c r="C107" s="730" t="s">
        <v>1018</v>
      </c>
      <c r="D107" s="730" t="s">
        <v>0</v>
      </c>
      <c r="E107" s="742">
        <v>569350</v>
      </c>
      <c r="F107" s="729">
        <v>0</v>
      </c>
      <c r="G107" s="742">
        <v>0</v>
      </c>
    </row>
    <row r="108" spans="1:7" ht="30">
      <c r="A108" s="729" t="s">
        <v>839</v>
      </c>
      <c r="B108" s="729" t="s">
        <v>1234</v>
      </c>
      <c r="C108" s="730" t="s">
        <v>1019</v>
      </c>
      <c r="D108" s="730" t="s">
        <v>0</v>
      </c>
      <c r="E108" s="742">
        <v>626285</v>
      </c>
      <c r="F108" s="729">
        <v>0</v>
      </c>
      <c r="G108" s="742">
        <v>0</v>
      </c>
    </row>
    <row r="109" spans="1:7">
      <c r="A109" s="729" t="s">
        <v>840</v>
      </c>
      <c r="B109" s="729" t="s">
        <v>1235</v>
      </c>
      <c r="C109" s="730" t="s">
        <v>1020</v>
      </c>
      <c r="D109" s="730" t="s">
        <v>0</v>
      </c>
      <c r="E109" s="742">
        <v>284675</v>
      </c>
      <c r="F109" s="729">
        <v>0</v>
      </c>
      <c r="G109" s="742">
        <v>0</v>
      </c>
    </row>
    <row r="110" spans="1:7">
      <c r="A110" s="729" t="s">
        <v>1236</v>
      </c>
      <c r="B110" s="729"/>
      <c r="C110" s="730"/>
      <c r="D110" s="730"/>
      <c r="E110" s="742"/>
      <c r="F110" s="729"/>
      <c r="G110" s="742"/>
    </row>
    <row r="111" spans="1:7">
      <c r="A111" s="729" t="s">
        <v>842</v>
      </c>
      <c r="B111" s="729" t="s">
        <v>1237</v>
      </c>
      <c r="C111" s="730" t="s">
        <v>1021</v>
      </c>
      <c r="D111" s="730" t="s">
        <v>383</v>
      </c>
      <c r="E111" s="742">
        <v>3000000</v>
      </c>
      <c r="F111" s="729">
        <v>12</v>
      </c>
      <c r="G111" s="742">
        <v>3000000</v>
      </c>
    </row>
    <row r="112" spans="1:7">
      <c r="A112" s="729" t="s">
        <v>844</v>
      </c>
      <c r="B112" s="729" t="s">
        <v>1238</v>
      </c>
      <c r="C112" s="730" t="s">
        <v>1022</v>
      </c>
      <c r="D112" s="730" t="s">
        <v>856</v>
      </c>
      <c r="E112" s="742">
        <v>2500</v>
      </c>
      <c r="F112" s="729">
        <v>6000</v>
      </c>
      <c r="G112" s="742">
        <v>15000000</v>
      </c>
    </row>
    <row r="113" spans="1:7">
      <c r="A113" s="729" t="s">
        <v>1239</v>
      </c>
      <c r="B113" s="729"/>
      <c r="C113" s="730"/>
      <c r="D113" s="730"/>
      <c r="E113" s="742"/>
      <c r="F113" s="729"/>
      <c r="G113" s="742"/>
    </row>
    <row r="114" spans="1:7">
      <c r="A114" s="729" t="s">
        <v>847</v>
      </c>
      <c r="B114" s="729" t="s">
        <v>1240</v>
      </c>
      <c r="C114" s="730" t="s">
        <v>1023</v>
      </c>
      <c r="D114" s="730" t="s">
        <v>383</v>
      </c>
      <c r="E114" s="742">
        <v>2000000</v>
      </c>
      <c r="F114" s="729">
        <v>0</v>
      </c>
      <c r="G114" s="742">
        <v>0</v>
      </c>
    </row>
    <row r="115" spans="1:7">
      <c r="A115" s="729" t="s">
        <v>848</v>
      </c>
      <c r="B115" s="729" t="s">
        <v>1241</v>
      </c>
      <c r="C115" s="730" t="s">
        <v>1024</v>
      </c>
      <c r="D115" s="730" t="s">
        <v>856</v>
      </c>
      <c r="E115" s="742">
        <v>196000</v>
      </c>
      <c r="F115" s="729">
        <v>0</v>
      </c>
      <c r="G115" s="742">
        <v>0</v>
      </c>
    </row>
    <row r="116" spans="1:7">
      <c r="A116" s="729" t="s">
        <v>849</v>
      </c>
      <c r="B116" s="729" t="s">
        <v>1242</v>
      </c>
      <c r="C116" s="730" t="s">
        <v>1025</v>
      </c>
      <c r="D116" s="730" t="s">
        <v>383</v>
      </c>
      <c r="E116" s="742">
        <v>2000000</v>
      </c>
      <c r="F116" s="729">
        <v>0</v>
      </c>
      <c r="G116" s="742">
        <v>0</v>
      </c>
    </row>
    <row r="117" spans="1:7">
      <c r="A117" s="729" t="s">
        <v>850</v>
      </c>
      <c r="B117" s="729" t="s">
        <v>1243</v>
      </c>
      <c r="C117" s="730" t="s">
        <v>1026</v>
      </c>
      <c r="D117" s="730" t="s">
        <v>856</v>
      </c>
      <c r="E117" s="742">
        <v>196000</v>
      </c>
      <c r="F117" s="729">
        <v>0</v>
      </c>
      <c r="G117" s="742">
        <v>0</v>
      </c>
    </row>
    <row r="118" spans="1:7">
      <c r="A118" s="729" t="s">
        <v>1244</v>
      </c>
      <c r="B118" s="729"/>
      <c r="C118" s="730"/>
      <c r="D118" s="730"/>
      <c r="E118" s="742"/>
      <c r="F118" s="729"/>
      <c r="G118" s="742"/>
    </row>
    <row r="119" spans="1:7">
      <c r="A119" s="729" t="s">
        <v>851</v>
      </c>
      <c r="B119" s="729" t="s">
        <v>1245</v>
      </c>
      <c r="C119" s="730" t="s">
        <v>1048</v>
      </c>
      <c r="D119" s="730" t="s">
        <v>707</v>
      </c>
      <c r="E119" s="742">
        <v>0</v>
      </c>
      <c r="F119" s="729">
        <v>0</v>
      </c>
      <c r="G119" s="742">
        <v>16326881</v>
      </c>
    </row>
    <row r="120" spans="1:7">
      <c r="A120" s="729" t="s">
        <v>1246</v>
      </c>
      <c r="B120" s="729"/>
      <c r="C120" s="730"/>
      <c r="D120" s="730"/>
      <c r="E120" s="742"/>
      <c r="F120" s="729"/>
      <c r="G120" s="742"/>
    </row>
    <row r="121" spans="1:7" ht="30">
      <c r="A121" s="729" t="s">
        <v>854</v>
      </c>
      <c r="B121" s="729" t="s">
        <v>1247</v>
      </c>
      <c r="C121" s="730" t="s">
        <v>1049</v>
      </c>
      <c r="D121" s="730" t="s">
        <v>380</v>
      </c>
      <c r="E121" s="742">
        <v>4419000</v>
      </c>
      <c r="F121" s="729">
        <v>1</v>
      </c>
      <c r="G121" s="742">
        <v>4419000</v>
      </c>
    </row>
    <row r="122" spans="1:7" ht="30">
      <c r="A122" s="729" t="s">
        <v>855</v>
      </c>
      <c r="B122" s="729" t="s">
        <v>1248</v>
      </c>
      <c r="C122" s="730" t="s">
        <v>1050</v>
      </c>
      <c r="D122" s="730" t="s">
        <v>380</v>
      </c>
      <c r="E122" s="742">
        <v>2993000</v>
      </c>
      <c r="F122" s="729">
        <v>5</v>
      </c>
      <c r="G122" s="742">
        <v>14965000</v>
      </c>
    </row>
    <row r="123" spans="1:7">
      <c r="A123" s="729" t="s">
        <v>1047</v>
      </c>
      <c r="B123" s="729" t="s">
        <v>1249</v>
      </c>
      <c r="C123" s="730" t="s">
        <v>1051</v>
      </c>
      <c r="D123" s="730" t="s">
        <v>717</v>
      </c>
      <c r="E123" s="742">
        <v>0</v>
      </c>
      <c r="F123" s="729">
        <v>0</v>
      </c>
      <c r="G123" s="742">
        <v>6078000</v>
      </c>
    </row>
    <row r="124" spans="1:7">
      <c r="A124" s="729" t="s">
        <v>841</v>
      </c>
      <c r="B124" s="729"/>
      <c r="C124" s="730"/>
      <c r="D124" s="730"/>
      <c r="E124" s="742"/>
      <c r="F124" s="729"/>
      <c r="G124" s="742"/>
    </row>
    <row r="125" spans="1:7">
      <c r="A125" s="729" t="s">
        <v>857</v>
      </c>
      <c r="B125" s="729" t="s">
        <v>1250</v>
      </c>
      <c r="C125" s="730" t="s">
        <v>843</v>
      </c>
      <c r="D125" s="730" t="s">
        <v>380</v>
      </c>
      <c r="E125" s="742">
        <v>3858040</v>
      </c>
      <c r="F125" s="791">
        <v>5</v>
      </c>
      <c r="G125" s="742">
        <v>19290200</v>
      </c>
    </row>
    <row r="126" spans="1:7">
      <c r="A126" s="729" t="s">
        <v>858</v>
      </c>
      <c r="B126" s="729" t="s">
        <v>845</v>
      </c>
      <c r="C126" s="730" t="s">
        <v>846</v>
      </c>
      <c r="D126" s="730" t="s">
        <v>717</v>
      </c>
      <c r="E126" s="742">
        <v>0</v>
      </c>
      <c r="F126" s="789">
        <v>0</v>
      </c>
      <c r="G126" s="742">
        <v>1282000</v>
      </c>
    </row>
    <row r="127" spans="1:7">
      <c r="A127" s="729" t="s">
        <v>384</v>
      </c>
      <c r="B127" s="729"/>
      <c r="C127" s="730"/>
      <c r="D127" s="730"/>
      <c r="E127" s="742"/>
      <c r="F127" s="729"/>
      <c r="G127" s="742"/>
    </row>
    <row r="128" spans="1:7">
      <c r="A128" s="729" t="s">
        <v>859</v>
      </c>
      <c r="B128" s="729" t="s">
        <v>1099</v>
      </c>
      <c r="C128" s="730" t="s">
        <v>1027</v>
      </c>
      <c r="D128" s="730" t="s">
        <v>380</v>
      </c>
      <c r="E128" s="742">
        <v>2200000</v>
      </c>
      <c r="F128" s="791">
        <v>24.31</v>
      </c>
      <c r="G128" s="742">
        <v>53482000</v>
      </c>
    </row>
    <row r="129" spans="1:7">
      <c r="A129" s="729" t="s">
        <v>860</v>
      </c>
      <c r="B129" s="729" t="s">
        <v>1100</v>
      </c>
      <c r="C129" s="730" t="s">
        <v>1028</v>
      </c>
      <c r="D129" s="730" t="s">
        <v>717</v>
      </c>
      <c r="E129" s="742">
        <v>0</v>
      </c>
      <c r="F129" s="789">
        <v>0</v>
      </c>
      <c r="G129" s="742">
        <v>38466745</v>
      </c>
    </row>
    <row r="130" spans="1:7">
      <c r="A130" s="729" t="s">
        <v>861</v>
      </c>
      <c r="B130" s="729" t="s">
        <v>1101</v>
      </c>
      <c r="C130" s="730" t="s">
        <v>1029</v>
      </c>
      <c r="D130" s="730" t="s">
        <v>717</v>
      </c>
      <c r="E130" s="742">
        <v>456</v>
      </c>
      <c r="F130" s="789">
        <v>1684</v>
      </c>
      <c r="G130" s="742">
        <v>767904</v>
      </c>
    </row>
    <row r="131" spans="1:7" ht="30">
      <c r="A131" s="745" t="s">
        <v>862</v>
      </c>
      <c r="B131" s="745" t="s">
        <v>852</v>
      </c>
      <c r="C131" s="746" t="s">
        <v>853</v>
      </c>
      <c r="D131" s="746" t="s">
        <v>717</v>
      </c>
      <c r="E131" s="747">
        <v>0</v>
      </c>
      <c r="F131" s="794">
        <v>0</v>
      </c>
      <c r="G131" s="747">
        <v>312727490</v>
      </c>
    </row>
    <row r="132" spans="1:7">
      <c r="A132" s="729" t="s">
        <v>1251</v>
      </c>
      <c r="B132" s="729"/>
      <c r="C132" s="730"/>
      <c r="D132" s="730"/>
      <c r="E132" s="742"/>
      <c r="F132" s="729"/>
      <c r="G132" s="742"/>
    </row>
    <row r="133" spans="1:7" ht="30">
      <c r="A133" s="729" t="s">
        <v>863</v>
      </c>
      <c r="B133" s="729" t="s">
        <v>1252</v>
      </c>
      <c r="C133" s="730" t="s">
        <v>1030</v>
      </c>
      <c r="D133" s="730" t="s">
        <v>717</v>
      </c>
      <c r="E133" s="742">
        <v>459</v>
      </c>
      <c r="F133" s="729" t="s">
        <v>707</v>
      </c>
      <c r="G133" s="742">
        <v>0</v>
      </c>
    </row>
    <row r="134" spans="1:7" ht="30">
      <c r="A134" s="729" t="s">
        <v>864</v>
      </c>
      <c r="B134" s="729" t="s">
        <v>1253</v>
      </c>
      <c r="C134" s="730" t="s">
        <v>1031</v>
      </c>
      <c r="D134" s="730" t="s">
        <v>717</v>
      </c>
      <c r="E134" s="742">
        <v>1210</v>
      </c>
      <c r="F134" s="729" t="s">
        <v>707</v>
      </c>
      <c r="G134" s="742">
        <v>16338060</v>
      </c>
    </row>
    <row r="135" spans="1:7" ht="30">
      <c r="A135" s="729" t="s">
        <v>865</v>
      </c>
      <c r="B135" s="729" t="s">
        <v>1254</v>
      </c>
      <c r="C135" s="730" t="s">
        <v>1032</v>
      </c>
      <c r="D135" s="730" t="s">
        <v>717</v>
      </c>
      <c r="E135" s="742">
        <v>692200000</v>
      </c>
      <c r="F135" s="729" t="s">
        <v>707</v>
      </c>
      <c r="G135" s="742">
        <v>0</v>
      </c>
    </row>
    <row r="136" spans="1:7">
      <c r="A136" s="729" t="s">
        <v>866</v>
      </c>
      <c r="B136" s="729" t="s">
        <v>1255</v>
      </c>
      <c r="C136" s="730" t="s">
        <v>1033</v>
      </c>
      <c r="D136" s="730" t="s">
        <v>717</v>
      </c>
      <c r="E136" s="742">
        <v>407</v>
      </c>
      <c r="F136" s="729" t="s">
        <v>707</v>
      </c>
      <c r="G136" s="742">
        <v>0</v>
      </c>
    </row>
    <row r="137" spans="1:7">
      <c r="A137" s="729" t="s">
        <v>867</v>
      </c>
      <c r="B137" s="729" t="s">
        <v>1256</v>
      </c>
      <c r="C137" s="730" t="s">
        <v>1052</v>
      </c>
      <c r="D137" s="730" t="s">
        <v>717</v>
      </c>
      <c r="E137" s="742">
        <v>0</v>
      </c>
      <c r="F137" s="729" t="s">
        <v>707</v>
      </c>
      <c r="G137" s="742">
        <v>0</v>
      </c>
    </row>
    <row r="138" spans="1:7">
      <c r="A138" s="745" t="s">
        <v>868</v>
      </c>
      <c r="B138" s="745" t="s">
        <v>869</v>
      </c>
      <c r="C138" s="746" t="s">
        <v>1257</v>
      </c>
      <c r="D138" s="746" t="s">
        <v>717</v>
      </c>
      <c r="E138" s="747" t="s">
        <v>707</v>
      </c>
      <c r="F138" s="745" t="s">
        <v>707</v>
      </c>
      <c r="G138" s="747">
        <v>16338060</v>
      </c>
    </row>
    <row r="139" spans="1:7">
      <c r="A139" s="787"/>
      <c r="B139" s="787"/>
      <c r="C139" s="787"/>
      <c r="D139" s="788"/>
      <c r="E139" s="796"/>
      <c r="F139" s="787"/>
      <c r="G139" s="793"/>
    </row>
    <row r="140" spans="1:7">
      <c r="A140" s="787"/>
      <c r="B140" s="787"/>
      <c r="C140" s="787"/>
      <c r="D140" s="788"/>
      <c r="E140" s="796"/>
      <c r="F140" s="787"/>
      <c r="G140" s="793"/>
    </row>
    <row r="141" spans="1:7" ht="15.75" thickBot="1"/>
    <row r="142" spans="1:7" ht="15.75" thickBot="1">
      <c r="C142" s="755" t="s">
        <v>1114</v>
      </c>
      <c r="D142" s="756"/>
      <c r="E142" s="797"/>
      <c r="F142" s="757"/>
      <c r="G142" s="758">
        <f>SUM(G138,G131,G65,G28)</f>
        <v>875655578</v>
      </c>
    </row>
  </sheetData>
  <pageMargins left="0.23622047244094491" right="0.23622047244094491" top="0.74803149606299213" bottom="0.31496062992125984" header="0.31496062992125984" footer="0.15748031496062992"/>
  <pageSetup paperSize="9" scale="65" orientation="portrait" horizontalDpi="300" verticalDpi="300" r:id="rId1"/>
  <headerFooter alignWithMargins="0">
    <oddHeader>&amp;C&amp;"-,Félkövér"&amp;14 2020. évi állami támogatás jogcímenként&amp;R&amp;"-,Félkövér"&amp;14 13.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AA83"/>
  <sheetViews>
    <sheetView view="pageBreakPreview" zoomScale="130" zoomScaleNormal="100" zoomScaleSheetLayoutView="13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G13" sqref="G13"/>
    </sheetView>
  </sheetViews>
  <sheetFormatPr defaultColWidth="9.140625" defaultRowHeight="15.75"/>
  <cols>
    <col min="1" max="1" width="4.140625" style="657" customWidth="1"/>
    <col min="2" max="2" width="26.7109375" style="656" customWidth="1"/>
    <col min="3" max="3" width="10.28515625" style="656" bestFit="1" customWidth="1"/>
    <col min="4" max="4" width="10.85546875" style="656" bestFit="1" customWidth="1"/>
    <col min="5" max="5" width="10.140625" style="656" bestFit="1" customWidth="1"/>
    <col min="6" max="6" width="10.28515625" style="656" bestFit="1" customWidth="1"/>
    <col min="7" max="7" width="10.85546875" style="656" bestFit="1" customWidth="1"/>
    <col min="8" max="9" width="10.28515625" style="656" bestFit="1" customWidth="1"/>
    <col min="10" max="11" width="10.140625" style="656" bestFit="1" customWidth="1"/>
    <col min="12" max="13" width="10.28515625" style="656" bestFit="1" customWidth="1"/>
    <col min="14" max="14" width="10.140625" style="656" bestFit="1" customWidth="1"/>
    <col min="15" max="15" width="11.42578125" style="657" bestFit="1" customWidth="1"/>
    <col min="16" max="16" width="0" style="656" hidden="1" customWidth="1"/>
    <col min="17" max="17" width="17.7109375" style="656" hidden="1" customWidth="1"/>
    <col min="18" max="23" width="15.140625" style="715" hidden="1" customWidth="1"/>
    <col min="24" max="24" width="9.140625" style="656" hidden="1" customWidth="1"/>
    <col min="25" max="26" width="14.7109375" style="656" hidden="1" customWidth="1"/>
    <col min="27" max="27" width="9.140625" style="656" hidden="1" customWidth="1"/>
    <col min="28" max="16384" width="9.140625" style="656"/>
  </cols>
  <sheetData>
    <row r="1" spans="1:26" ht="31.5" customHeight="1">
      <c r="A1" s="921" t="s">
        <v>1258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</row>
    <row r="2" spans="1:26" ht="16.5" thickBot="1">
      <c r="O2" s="5" t="s">
        <v>944</v>
      </c>
    </row>
    <row r="3" spans="1:26" s="657" customFormat="1" ht="26.1" customHeight="1" thickBot="1">
      <c r="A3" s="658" t="s">
        <v>319</v>
      </c>
      <c r="B3" s="659" t="s">
        <v>172</v>
      </c>
      <c r="C3" s="659" t="s">
        <v>619</v>
      </c>
      <c r="D3" s="659" t="s">
        <v>620</v>
      </c>
      <c r="E3" s="659" t="s">
        <v>621</v>
      </c>
      <c r="F3" s="659" t="s">
        <v>622</v>
      </c>
      <c r="G3" s="659" t="s">
        <v>623</v>
      </c>
      <c r="H3" s="659" t="s">
        <v>624</v>
      </c>
      <c r="I3" s="659" t="s">
        <v>625</v>
      </c>
      <c r="J3" s="659" t="s">
        <v>626</v>
      </c>
      <c r="K3" s="659" t="s">
        <v>627</v>
      </c>
      <c r="L3" s="659" t="s">
        <v>628</v>
      </c>
      <c r="M3" s="659" t="s">
        <v>629</v>
      </c>
      <c r="N3" s="659" t="s">
        <v>630</v>
      </c>
      <c r="O3" s="660" t="s">
        <v>308</v>
      </c>
      <c r="R3" s="715"/>
      <c r="S3" s="715"/>
      <c r="T3" s="715"/>
      <c r="U3" s="715"/>
      <c r="V3" s="715"/>
      <c r="W3" s="715"/>
    </row>
    <row r="4" spans="1:26" s="662" customFormat="1" ht="15" customHeight="1" thickBot="1">
      <c r="A4" s="661" t="s">
        <v>13</v>
      </c>
      <c r="B4" s="923" t="s">
        <v>170</v>
      </c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5"/>
      <c r="R4" s="715"/>
      <c r="S4" s="715"/>
      <c r="T4" s="715"/>
      <c r="U4" s="715"/>
      <c r="V4" s="715"/>
      <c r="W4" s="715"/>
    </row>
    <row r="5" spans="1:26" s="662" customFormat="1" ht="23.25" thickBot="1">
      <c r="A5" s="663" t="s">
        <v>26</v>
      </c>
      <c r="B5" s="664" t="s">
        <v>631</v>
      </c>
      <c r="C5" s="665">
        <v>87247780</v>
      </c>
      <c r="D5" s="665">
        <v>87247780</v>
      </c>
      <c r="E5" s="665">
        <v>87247780</v>
      </c>
      <c r="F5" s="665">
        <v>87247780</v>
      </c>
      <c r="G5" s="665">
        <v>87247780</v>
      </c>
      <c r="H5" s="665">
        <v>87247780</v>
      </c>
      <c r="I5" s="665">
        <v>87247780</v>
      </c>
      <c r="J5" s="665">
        <v>87247780</v>
      </c>
      <c r="K5" s="665">
        <v>87247780</v>
      </c>
      <c r="L5" s="665">
        <v>87247780</v>
      </c>
      <c r="M5" s="665">
        <v>87247780</v>
      </c>
      <c r="N5" s="665">
        <v>87247775</v>
      </c>
      <c r="O5" s="666">
        <f t="shared" ref="O5:O27" si="0">SUM(C5:N5)</f>
        <v>1046973355</v>
      </c>
      <c r="Q5" s="716">
        <f>R5-O5</f>
        <v>-168317777</v>
      </c>
      <c r="R5" s="715">
        <f>'1.1.sz.mell.'!D5</f>
        <v>878655578</v>
      </c>
      <c r="S5" s="715">
        <f>'1.1.sz.mell.'!F5</f>
        <v>35761804</v>
      </c>
      <c r="T5" s="715">
        <f>'1.1.sz.mell.'!G5</f>
        <v>1046973355</v>
      </c>
      <c r="U5" s="715" t="e">
        <f>'1.1.sz.mell.'!#REF!</f>
        <v>#REF!</v>
      </c>
      <c r="V5" s="715" t="e">
        <f>'1.1.sz.mell.'!#REF!</f>
        <v>#REF!</v>
      </c>
      <c r="W5" s="715" t="e">
        <f>O5-V5</f>
        <v>#REF!</v>
      </c>
      <c r="Y5" s="716">
        <f>R5/12</f>
        <v>73221298.166666672</v>
      </c>
      <c r="Z5" s="716">
        <f>ROUND(Y5,0)</f>
        <v>73221298</v>
      </c>
    </row>
    <row r="6" spans="1:26" s="671" customFormat="1" ht="23.25" thickBot="1">
      <c r="A6" s="667" t="s">
        <v>38</v>
      </c>
      <c r="B6" s="668" t="s">
        <v>632</v>
      </c>
      <c r="C6" s="669">
        <v>13822161</v>
      </c>
      <c r="D6" s="669">
        <v>13822161</v>
      </c>
      <c r="E6" s="669">
        <v>13822161</v>
      </c>
      <c r="F6" s="669">
        <v>13822161</v>
      </c>
      <c r="G6" s="669"/>
      <c r="H6" s="669">
        <v>13822161</v>
      </c>
      <c r="I6" s="669"/>
      <c r="J6" s="669">
        <v>13822161</v>
      </c>
      <c r="K6" s="669">
        <v>36433607</v>
      </c>
      <c r="L6" s="669">
        <v>9729644</v>
      </c>
      <c r="M6" s="669">
        <v>17762161</v>
      </c>
      <c r="N6" s="669">
        <v>21868982</v>
      </c>
      <c r="O6" s="670">
        <f t="shared" si="0"/>
        <v>168727360</v>
      </c>
      <c r="Q6" s="716">
        <f t="shared" ref="Q6:Q28" si="1">R6-O6</f>
        <v>-2861430</v>
      </c>
      <c r="R6" s="54">
        <f>'1.1.sz.mell.'!D12</f>
        <v>165865930</v>
      </c>
      <c r="S6" s="54">
        <f>'1.1.sz.mell.'!F12</f>
        <v>8046823</v>
      </c>
      <c r="T6" s="54">
        <f>'1.1.sz.mell.'!G12</f>
        <v>168727360</v>
      </c>
      <c r="U6" s="54" t="e">
        <f>'1.1.sz.mell.'!#REF!</f>
        <v>#REF!</v>
      </c>
      <c r="V6" s="54" t="e">
        <f>'1.1.sz.mell.'!#REF!</f>
        <v>#REF!</v>
      </c>
      <c r="W6" s="715" t="e">
        <f t="shared" ref="W6:W28" si="2">O6-V6</f>
        <v>#REF!</v>
      </c>
      <c r="Y6" s="716">
        <f t="shared" ref="Y6:Y28" si="3">R6/12</f>
        <v>13822160.833333334</v>
      </c>
      <c r="Z6" s="716">
        <f t="shared" ref="Z6:Z28" si="4">ROUND(Y6,0)</f>
        <v>13822161</v>
      </c>
    </row>
    <row r="7" spans="1:26" s="671" customFormat="1" ht="22.5">
      <c r="A7" s="667" t="s">
        <v>150</v>
      </c>
      <c r="B7" s="672" t="s">
        <v>633</v>
      </c>
      <c r="C7" s="673">
        <v>163153931</v>
      </c>
      <c r="D7" s="673">
        <v>163153931</v>
      </c>
      <c r="E7" s="673">
        <v>163153931</v>
      </c>
      <c r="F7" s="673">
        <v>163153931</v>
      </c>
      <c r="G7" s="673">
        <v>163153931</v>
      </c>
      <c r="H7" s="673">
        <v>163153931</v>
      </c>
      <c r="I7" s="673">
        <v>163153931</v>
      </c>
      <c r="J7" s="673">
        <v>163153931</v>
      </c>
      <c r="K7" s="673">
        <v>163153931</v>
      </c>
      <c r="L7" s="673">
        <v>203153931</v>
      </c>
      <c r="M7" s="673">
        <v>163153931</v>
      </c>
      <c r="N7" s="673">
        <v>168311879</v>
      </c>
      <c r="O7" s="674">
        <f t="shared" si="0"/>
        <v>2003005120</v>
      </c>
      <c r="Q7" s="716">
        <f t="shared" si="1"/>
        <v>-45157949</v>
      </c>
      <c r="R7" s="715">
        <f>'1.1.sz.mell.'!D19</f>
        <v>1957847171</v>
      </c>
      <c r="S7" s="715">
        <f>'1.1.sz.mell.'!F19</f>
        <v>4724949</v>
      </c>
      <c r="T7" s="715">
        <f>'1.1.sz.mell.'!G19</f>
        <v>2003005120</v>
      </c>
      <c r="U7" s="715" t="e">
        <f>'1.1.sz.mell.'!#REF!</f>
        <v>#REF!</v>
      </c>
      <c r="V7" s="715" t="e">
        <f>'1.1.sz.mell.'!#REF!</f>
        <v>#REF!</v>
      </c>
      <c r="W7" s="715" t="e">
        <f t="shared" si="2"/>
        <v>#REF!</v>
      </c>
      <c r="Y7" s="716">
        <f t="shared" si="3"/>
        <v>163153930.91666666</v>
      </c>
      <c r="Z7" s="716">
        <f t="shared" si="4"/>
        <v>163153931</v>
      </c>
    </row>
    <row r="8" spans="1:26" s="671" customFormat="1">
      <c r="A8" s="667" t="s">
        <v>52</v>
      </c>
      <c r="B8" s="672" t="s">
        <v>177</v>
      </c>
      <c r="C8" s="673">
        <v>61383333</v>
      </c>
      <c r="D8" s="673">
        <v>61383333</v>
      </c>
      <c r="E8" s="673">
        <v>217500000</v>
      </c>
      <c r="F8" s="673">
        <v>65000000</v>
      </c>
      <c r="G8" s="673">
        <v>30000000</v>
      </c>
      <c r="H8" s="673">
        <v>10000000</v>
      </c>
      <c r="I8" s="673">
        <v>5000000</v>
      </c>
      <c r="J8" s="673">
        <v>15000000</v>
      </c>
      <c r="K8" s="673">
        <v>96000000</v>
      </c>
      <c r="L8" s="673">
        <v>58000000</v>
      </c>
      <c r="M8" s="673">
        <v>15000000</v>
      </c>
      <c r="N8" s="673">
        <v>49833334</v>
      </c>
      <c r="O8" s="674">
        <f>SUM(C8:N8)</f>
        <v>684100000</v>
      </c>
      <c r="Q8" s="716">
        <f t="shared" si="1"/>
        <v>52500000</v>
      </c>
      <c r="R8" s="715">
        <f>'1.1.sz.mell.'!D26</f>
        <v>736600000</v>
      </c>
      <c r="S8" s="715">
        <f>'1.1.sz.mell.'!F26</f>
        <v>0</v>
      </c>
      <c r="T8" s="715">
        <f>'1.1.sz.mell.'!G26</f>
        <v>684100000</v>
      </c>
      <c r="U8" s="715" t="e">
        <f>'1.1.sz.mell.'!#REF!</f>
        <v>#REF!</v>
      </c>
      <c r="V8" s="715" t="e">
        <f>'1.1.sz.mell.'!#REF!</f>
        <v>#REF!</v>
      </c>
      <c r="W8" s="715" t="e">
        <f t="shared" si="2"/>
        <v>#REF!</v>
      </c>
      <c r="Y8" s="716">
        <f t="shared" si="3"/>
        <v>61383333.333333336</v>
      </c>
      <c r="Z8" s="716">
        <f t="shared" si="4"/>
        <v>61383333</v>
      </c>
    </row>
    <row r="9" spans="1:26" s="671" customFormat="1" ht="14.1" customHeight="1">
      <c r="A9" s="667" t="s">
        <v>74</v>
      </c>
      <c r="B9" s="675" t="s">
        <v>368</v>
      </c>
      <c r="C9" s="669">
        <v>23164917</v>
      </c>
      <c r="D9" s="669">
        <v>23164917</v>
      </c>
      <c r="E9" s="669">
        <v>23164917</v>
      </c>
      <c r="F9" s="669">
        <v>23164917</v>
      </c>
      <c r="G9" s="669">
        <v>23164917</v>
      </c>
      <c r="H9" s="669">
        <v>23164917</v>
      </c>
      <c r="I9" s="669">
        <v>18141676</v>
      </c>
      <c r="J9" s="669">
        <v>18141676</v>
      </c>
      <c r="K9" s="669">
        <v>18141676</v>
      </c>
      <c r="L9" s="669">
        <v>18141676</v>
      </c>
      <c r="M9" s="669">
        <v>18141676</v>
      </c>
      <c r="N9" s="669">
        <v>9147630</v>
      </c>
      <c r="O9" s="674">
        <f t="shared" si="0"/>
        <v>238845512</v>
      </c>
      <c r="Q9" s="716">
        <f t="shared" si="1"/>
        <v>39133488</v>
      </c>
      <c r="R9" s="715">
        <f>'1.1.sz.mell.'!D34</f>
        <v>277979000</v>
      </c>
      <c r="S9" s="715">
        <f>'1.1.sz.mell.'!F34</f>
        <v>375000</v>
      </c>
      <c r="T9" s="715">
        <f>'1.1.sz.mell.'!G34</f>
        <v>238845512</v>
      </c>
      <c r="U9" s="715" t="e">
        <f>'1.1.sz.mell.'!#REF!</f>
        <v>#REF!</v>
      </c>
      <c r="V9" s="715" t="e">
        <f>'1.1.sz.mell.'!#REF!</f>
        <v>#REF!</v>
      </c>
      <c r="W9" s="715" t="e">
        <f t="shared" si="2"/>
        <v>#REF!</v>
      </c>
      <c r="Y9" s="716">
        <f t="shared" si="3"/>
        <v>23164916.666666668</v>
      </c>
      <c r="Z9" s="716">
        <f>ROUND(Y9,0)</f>
        <v>23164917</v>
      </c>
    </row>
    <row r="10" spans="1:26" s="671" customFormat="1" ht="14.1" customHeight="1">
      <c r="A10" s="667" t="s">
        <v>157</v>
      </c>
      <c r="B10" s="675" t="s">
        <v>225</v>
      </c>
      <c r="C10" s="669"/>
      <c r="D10" s="669"/>
      <c r="E10" s="669"/>
      <c r="F10" s="669">
        <v>5000000</v>
      </c>
      <c r="G10" s="669"/>
      <c r="H10" s="669"/>
      <c r="I10" s="669">
        <v>132000</v>
      </c>
      <c r="J10" s="669">
        <v>6000000</v>
      </c>
      <c r="K10" s="669"/>
      <c r="L10" s="669"/>
      <c r="M10" s="669"/>
      <c r="N10" s="669"/>
      <c r="O10" s="670">
        <f t="shared" si="0"/>
        <v>11132000</v>
      </c>
      <c r="Q10" s="716">
        <f t="shared" si="1"/>
        <v>4868000</v>
      </c>
      <c r="R10" s="715">
        <f>'1.1.sz.mell.'!D46</f>
        <v>16000000</v>
      </c>
      <c r="S10" s="715">
        <f>'1.1.sz.mell.'!F46</f>
        <v>0</v>
      </c>
      <c r="T10" s="715">
        <f>'1.1.sz.mell.'!G46</f>
        <v>11132000</v>
      </c>
      <c r="U10" s="715" t="e">
        <f>'1.1.sz.mell.'!#REF!</f>
        <v>#REF!</v>
      </c>
      <c r="V10" s="715" t="e">
        <f>'1.1.sz.mell.'!#REF!</f>
        <v>#REF!</v>
      </c>
      <c r="W10" s="715" t="e">
        <f t="shared" si="2"/>
        <v>#REF!</v>
      </c>
      <c r="Y10" s="716">
        <f t="shared" si="3"/>
        <v>1333333.3333333333</v>
      </c>
      <c r="Z10" s="716">
        <f t="shared" si="4"/>
        <v>1333333</v>
      </c>
    </row>
    <row r="11" spans="1:26" s="671" customFormat="1" ht="14.1" customHeight="1">
      <c r="A11" s="667" t="s">
        <v>92</v>
      </c>
      <c r="B11" s="675" t="s">
        <v>178</v>
      </c>
      <c r="C11" s="669"/>
      <c r="D11" s="669"/>
      <c r="E11" s="669">
        <v>6400000</v>
      </c>
      <c r="F11" s="669"/>
      <c r="G11" s="669"/>
      <c r="H11" s="669"/>
      <c r="I11" s="669">
        <v>5832311</v>
      </c>
      <c r="J11" s="669"/>
      <c r="K11" s="669"/>
      <c r="L11" s="669"/>
      <c r="M11" s="669"/>
      <c r="N11" s="669"/>
      <c r="O11" s="670">
        <f t="shared" si="0"/>
        <v>12232311</v>
      </c>
      <c r="Q11" s="716">
        <f t="shared" si="1"/>
        <v>-5832311</v>
      </c>
      <c r="R11" s="715">
        <f>'1.1.sz.mell.'!D52</f>
        <v>6400000</v>
      </c>
      <c r="S11" s="715">
        <f>'1.1.sz.mell.'!F52</f>
        <v>0</v>
      </c>
      <c r="T11" s="715">
        <f>'1.1.sz.mell.'!G52</f>
        <v>12232311</v>
      </c>
      <c r="U11" s="715" t="e">
        <f>'1.1.sz.mell.'!#REF!</f>
        <v>#REF!</v>
      </c>
      <c r="V11" s="715" t="e">
        <f>'1.1.sz.mell.'!#REF!</f>
        <v>#REF!</v>
      </c>
      <c r="W11" s="715" t="e">
        <f t="shared" si="2"/>
        <v>#REF!</v>
      </c>
      <c r="Y11" s="716">
        <f t="shared" si="3"/>
        <v>533333.33333333337</v>
      </c>
      <c r="Z11" s="716">
        <f t="shared" si="4"/>
        <v>533333</v>
      </c>
    </row>
    <row r="12" spans="1:26" s="671" customFormat="1" ht="22.5">
      <c r="A12" s="667" t="s">
        <v>94</v>
      </c>
      <c r="B12" s="668" t="s">
        <v>272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  <c r="M12" s="669"/>
      <c r="N12" s="669"/>
      <c r="O12" s="670">
        <f t="shared" si="0"/>
        <v>0</v>
      </c>
      <c r="Q12" s="716">
        <f t="shared" si="1"/>
        <v>1000000</v>
      </c>
      <c r="R12" s="715">
        <f>'1.1.sz.mell.'!D59</f>
        <v>1000000</v>
      </c>
      <c r="S12" s="715">
        <f>'1.1.sz.mell.'!F59</f>
        <v>0</v>
      </c>
      <c r="T12" s="715">
        <f>'1.1.sz.mell.'!G59</f>
        <v>0</v>
      </c>
      <c r="U12" s="715" t="e">
        <f>'1.1.sz.mell.'!#REF!</f>
        <v>#REF!</v>
      </c>
      <c r="V12" s="715" t="e">
        <f>'1.1.sz.mell.'!#REF!</f>
        <v>#REF!</v>
      </c>
      <c r="W12" s="715" t="e">
        <f t="shared" si="2"/>
        <v>#REF!</v>
      </c>
      <c r="Y12" s="716">
        <f t="shared" si="3"/>
        <v>83333.333333333328</v>
      </c>
      <c r="Z12" s="716">
        <f t="shared" si="4"/>
        <v>83333</v>
      </c>
    </row>
    <row r="13" spans="1:26" s="671" customFormat="1" ht="14.1" customHeight="1" thickBot="1">
      <c r="A13" s="703" t="s">
        <v>163</v>
      </c>
      <c r="B13" s="675" t="s">
        <v>369</v>
      </c>
      <c r="C13" s="669"/>
      <c r="D13" s="669"/>
      <c r="E13" s="669">
        <v>839278</v>
      </c>
      <c r="F13" s="669"/>
      <c r="G13" s="669">
        <v>1577580634</v>
      </c>
      <c r="H13" s="669"/>
      <c r="I13" s="669"/>
      <c r="J13" s="669"/>
      <c r="K13" s="669"/>
      <c r="L13" s="669"/>
      <c r="M13" s="669"/>
      <c r="N13" s="669">
        <v>200000000</v>
      </c>
      <c r="O13" s="670">
        <f t="shared" si="0"/>
        <v>1778419912</v>
      </c>
      <c r="Q13" s="716">
        <f t="shared" si="1"/>
        <v>-200839278</v>
      </c>
      <c r="R13" s="715">
        <f>'1.1.sz.mell.'!D91</f>
        <v>1577580634</v>
      </c>
      <c r="S13" s="715">
        <f>'1.1.sz.mell.'!F91</f>
        <v>0</v>
      </c>
      <c r="T13" s="715">
        <f>'1.1.sz.mell.'!G91</f>
        <v>1778419912</v>
      </c>
      <c r="U13" s="715" t="e">
        <f>'1.1.sz.mell.'!#REF!</f>
        <v>#REF!</v>
      </c>
      <c r="V13" s="715" t="e">
        <f>'1.1.sz.mell.'!#REF!</f>
        <v>#REF!</v>
      </c>
      <c r="W13" s="715" t="e">
        <f t="shared" si="2"/>
        <v>#REF!</v>
      </c>
      <c r="Y13" s="716">
        <f t="shared" si="3"/>
        <v>131465052.83333333</v>
      </c>
      <c r="Z13" s="716">
        <f t="shared" si="4"/>
        <v>131465053</v>
      </c>
    </row>
    <row r="14" spans="1:26" s="662" customFormat="1" ht="15.95" customHeight="1" thickBot="1">
      <c r="A14" s="704" t="s">
        <v>181</v>
      </c>
      <c r="B14" s="702" t="s">
        <v>634</v>
      </c>
      <c r="C14" s="677">
        <f t="shared" ref="C14:N14" si="5">SUM(C5:C13)</f>
        <v>348772122</v>
      </c>
      <c r="D14" s="677">
        <f t="shared" si="5"/>
        <v>348772122</v>
      </c>
      <c r="E14" s="677">
        <f t="shared" si="5"/>
        <v>512128067</v>
      </c>
      <c r="F14" s="677">
        <f t="shared" si="5"/>
        <v>357388789</v>
      </c>
      <c r="G14" s="677">
        <f t="shared" si="5"/>
        <v>1881147262</v>
      </c>
      <c r="H14" s="677">
        <f t="shared" si="5"/>
        <v>297388789</v>
      </c>
      <c r="I14" s="677">
        <f t="shared" si="5"/>
        <v>279507698</v>
      </c>
      <c r="J14" s="677">
        <f t="shared" si="5"/>
        <v>303365548</v>
      </c>
      <c r="K14" s="677">
        <f t="shared" si="5"/>
        <v>400976994</v>
      </c>
      <c r="L14" s="677">
        <f t="shared" si="5"/>
        <v>376273031</v>
      </c>
      <c r="M14" s="677">
        <f t="shared" si="5"/>
        <v>301305548</v>
      </c>
      <c r="N14" s="677">
        <f t="shared" si="5"/>
        <v>536409600</v>
      </c>
      <c r="O14" s="678">
        <f>SUM(C14:N14)</f>
        <v>5943435570</v>
      </c>
      <c r="Q14" s="716">
        <f t="shared" si="1"/>
        <v>-325507257</v>
      </c>
      <c r="R14" s="715">
        <f>SUM(R5:R13)</f>
        <v>5617928313</v>
      </c>
      <c r="S14" s="715">
        <f t="shared" ref="S14:V14" si="6">SUM(S5:S13)</f>
        <v>48908576</v>
      </c>
      <c r="T14" s="715">
        <f t="shared" si="6"/>
        <v>5943435570</v>
      </c>
      <c r="U14" s="715" t="e">
        <f t="shared" si="6"/>
        <v>#REF!</v>
      </c>
      <c r="V14" s="715" t="e">
        <f t="shared" si="6"/>
        <v>#REF!</v>
      </c>
      <c r="W14" s="715" t="e">
        <f t="shared" si="2"/>
        <v>#REF!</v>
      </c>
      <c r="Y14" s="716">
        <f t="shared" si="3"/>
        <v>468160692.75</v>
      </c>
      <c r="Z14" s="716">
        <f t="shared" si="4"/>
        <v>468160693</v>
      </c>
    </row>
    <row r="15" spans="1:26" s="662" customFormat="1" ht="15" customHeight="1" thickBot="1">
      <c r="A15" s="704" t="s">
        <v>182</v>
      </c>
      <c r="B15" s="924" t="s">
        <v>171</v>
      </c>
      <c r="C15" s="924"/>
      <c r="D15" s="924"/>
      <c r="E15" s="924"/>
      <c r="F15" s="924"/>
      <c r="G15" s="924"/>
      <c r="H15" s="924"/>
      <c r="I15" s="924"/>
      <c r="J15" s="924"/>
      <c r="K15" s="924"/>
      <c r="L15" s="924"/>
      <c r="M15" s="924"/>
      <c r="N15" s="924"/>
      <c r="O15" s="925"/>
      <c r="Q15" s="716">
        <f t="shared" si="1"/>
        <v>0</v>
      </c>
      <c r="R15" s="715"/>
      <c r="S15" s="715"/>
      <c r="T15" s="715"/>
      <c r="U15" s="715"/>
      <c r="V15" s="715"/>
      <c r="W15" s="715">
        <f t="shared" si="2"/>
        <v>0</v>
      </c>
      <c r="Y15" s="716">
        <f t="shared" si="3"/>
        <v>0</v>
      </c>
      <c r="Z15" s="716">
        <f t="shared" si="4"/>
        <v>0</v>
      </c>
    </row>
    <row r="16" spans="1:26" s="671" customFormat="1" ht="14.1" customHeight="1">
      <c r="A16" s="679" t="s">
        <v>183</v>
      </c>
      <c r="B16" s="680" t="s">
        <v>174</v>
      </c>
      <c r="C16" s="673">
        <v>66872234</v>
      </c>
      <c r="D16" s="673">
        <v>66872234</v>
      </c>
      <c r="E16" s="673">
        <v>66872234</v>
      </c>
      <c r="F16" s="673">
        <v>66872234</v>
      </c>
      <c r="G16" s="673">
        <v>66872234</v>
      </c>
      <c r="H16" s="673">
        <v>66872234</v>
      </c>
      <c r="I16" s="673">
        <v>66872234</v>
      </c>
      <c r="J16" s="673">
        <v>66872234</v>
      </c>
      <c r="K16" s="673">
        <v>66872234</v>
      </c>
      <c r="L16" s="673">
        <v>66872234</v>
      </c>
      <c r="M16" s="673">
        <v>66872234</v>
      </c>
      <c r="N16" s="673">
        <v>66872234</v>
      </c>
      <c r="O16" s="674">
        <f t="shared" si="0"/>
        <v>802466808</v>
      </c>
      <c r="Q16" s="716">
        <f t="shared" si="1"/>
        <v>-18125808</v>
      </c>
      <c r="R16" s="715">
        <f>'1.1.sz.mell.'!D99</f>
        <v>784341000</v>
      </c>
      <c r="S16" s="715">
        <f>'1.1.sz.mell.'!F99</f>
        <v>5048255</v>
      </c>
      <c r="T16" s="715">
        <f>'1.1.sz.mell.'!G99</f>
        <v>802466808</v>
      </c>
      <c r="U16" s="715" t="e">
        <f>'1.1.sz.mell.'!#REF!</f>
        <v>#REF!</v>
      </c>
      <c r="V16" s="715" t="e">
        <f>'1.1.sz.mell.'!#REF!</f>
        <v>#REF!</v>
      </c>
      <c r="W16" s="715" t="e">
        <f t="shared" si="2"/>
        <v>#REF!</v>
      </c>
      <c r="Y16" s="716">
        <f>ROUND(R16/12,0)</f>
        <v>65361750</v>
      </c>
      <c r="Z16" s="716">
        <f t="shared" si="4"/>
        <v>65361750</v>
      </c>
    </row>
    <row r="17" spans="1:26" s="671" customFormat="1" ht="27" customHeight="1">
      <c r="A17" s="667" t="s">
        <v>186</v>
      </c>
      <c r="B17" s="668" t="s">
        <v>139</v>
      </c>
      <c r="C17" s="669">
        <v>11449442</v>
      </c>
      <c r="D17" s="669">
        <v>11449442</v>
      </c>
      <c r="E17" s="669">
        <v>11449442</v>
      </c>
      <c r="F17" s="669">
        <v>11449442</v>
      </c>
      <c r="G17" s="669">
        <v>11449442</v>
      </c>
      <c r="H17" s="669">
        <v>11449442</v>
      </c>
      <c r="I17" s="669">
        <v>11449442</v>
      </c>
      <c r="J17" s="669">
        <v>11449442</v>
      </c>
      <c r="K17" s="669">
        <v>11449442</v>
      </c>
      <c r="L17" s="669">
        <v>11449442</v>
      </c>
      <c r="M17" s="669">
        <v>11449442</v>
      </c>
      <c r="N17" s="669">
        <v>11449446</v>
      </c>
      <c r="O17" s="670">
        <f t="shared" si="0"/>
        <v>137393308</v>
      </c>
      <c r="Q17" s="716">
        <f t="shared" si="1"/>
        <v>5950692</v>
      </c>
      <c r="R17" s="715">
        <f>'1.1.sz.mell.'!D100</f>
        <v>143344000</v>
      </c>
      <c r="S17" s="715">
        <f>'1.1.sz.mell.'!F100</f>
        <v>346014</v>
      </c>
      <c r="T17" s="715">
        <f>'1.1.sz.mell.'!G100</f>
        <v>137393308</v>
      </c>
      <c r="U17" s="715" t="e">
        <f>'1.1.sz.mell.'!#REF!</f>
        <v>#REF!</v>
      </c>
      <c r="V17" s="715" t="e">
        <f>'1.1.sz.mell.'!#REF!</f>
        <v>#REF!</v>
      </c>
      <c r="W17" s="715" t="e">
        <f t="shared" si="2"/>
        <v>#REF!</v>
      </c>
      <c r="Y17" s="716">
        <f t="shared" ref="Y17:Y27" si="7">ROUND(R17/12,0)</f>
        <v>11945333</v>
      </c>
      <c r="Z17" s="716">
        <f t="shared" si="4"/>
        <v>11945333</v>
      </c>
    </row>
    <row r="18" spans="1:26" s="671" customFormat="1" ht="14.1" customHeight="1">
      <c r="A18" s="667" t="s">
        <v>189</v>
      </c>
      <c r="B18" s="675" t="s">
        <v>140</v>
      </c>
      <c r="C18" s="669">
        <v>77850202</v>
      </c>
      <c r="D18" s="669">
        <v>77850202</v>
      </c>
      <c r="E18" s="669">
        <v>77850202</v>
      </c>
      <c r="F18" s="669">
        <v>77850202</v>
      </c>
      <c r="G18" s="669">
        <v>77850202</v>
      </c>
      <c r="H18" s="669">
        <v>77850202</v>
      </c>
      <c r="I18" s="669">
        <v>77850202</v>
      </c>
      <c r="J18" s="669">
        <v>77850202</v>
      </c>
      <c r="K18" s="669">
        <v>77850202</v>
      </c>
      <c r="L18" s="669">
        <v>77850202</v>
      </c>
      <c r="M18" s="669">
        <v>77850202</v>
      </c>
      <c r="N18" s="669">
        <v>77850201</v>
      </c>
      <c r="O18" s="670">
        <f t="shared" si="0"/>
        <v>934202423</v>
      </c>
      <c r="Q18" s="716">
        <f t="shared" si="1"/>
        <v>-581468</v>
      </c>
      <c r="R18" s="715">
        <f>'1.1.sz.mell.'!D101</f>
        <v>933620955</v>
      </c>
      <c r="S18" s="715">
        <f>'1.1.sz.mell.'!F101</f>
        <v>22657905</v>
      </c>
      <c r="T18" s="715">
        <f>'1.1.sz.mell.'!G101</f>
        <v>934202423</v>
      </c>
      <c r="U18" s="715" t="e">
        <f>'1.1.sz.mell.'!#REF!</f>
        <v>#REF!</v>
      </c>
      <c r="V18" s="715" t="e">
        <f>'1.1.sz.mell.'!#REF!</f>
        <v>#REF!</v>
      </c>
      <c r="W18" s="715" t="e">
        <f t="shared" si="2"/>
        <v>#REF!</v>
      </c>
      <c r="Y18" s="716">
        <f t="shared" si="7"/>
        <v>77801746</v>
      </c>
      <c r="Z18" s="716">
        <f>ROUND(Y18,0)</f>
        <v>77801746</v>
      </c>
    </row>
    <row r="19" spans="1:26" s="671" customFormat="1" ht="14.1" customHeight="1">
      <c r="A19" s="667" t="s">
        <v>192</v>
      </c>
      <c r="B19" s="675" t="s">
        <v>141</v>
      </c>
      <c r="C19" s="669">
        <v>1131667</v>
      </c>
      <c r="D19" s="669">
        <v>1131667</v>
      </c>
      <c r="E19" s="669">
        <v>1131667</v>
      </c>
      <c r="F19" s="669">
        <v>1131667</v>
      </c>
      <c r="G19" s="669">
        <v>1131667</v>
      </c>
      <c r="H19" s="669">
        <v>1581667</v>
      </c>
      <c r="I19" s="669">
        <v>1131667</v>
      </c>
      <c r="J19" s="669">
        <v>1131667</v>
      </c>
      <c r="K19" s="669">
        <v>1131667</v>
      </c>
      <c r="L19" s="669">
        <v>1131667</v>
      </c>
      <c r="M19" s="669">
        <v>1131667</v>
      </c>
      <c r="N19" s="669">
        <v>3571663</v>
      </c>
      <c r="O19" s="670">
        <f t="shared" si="0"/>
        <v>16470000</v>
      </c>
      <c r="Q19" s="716">
        <f t="shared" si="1"/>
        <v>-2890000</v>
      </c>
      <c r="R19" s="715">
        <f>'1.1.sz.mell.'!D102</f>
        <v>13580000</v>
      </c>
      <c r="S19" s="715">
        <f>'1.1.sz.mell.'!F102</f>
        <v>0</v>
      </c>
      <c r="T19" s="715">
        <f>'1.1.sz.mell.'!G102</f>
        <v>16470000</v>
      </c>
      <c r="U19" s="715" t="e">
        <f>'1.1.sz.mell.'!#REF!</f>
        <v>#REF!</v>
      </c>
      <c r="V19" s="715" t="e">
        <f>'1.1.sz.mell.'!#REF!</f>
        <v>#REF!</v>
      </c>
      <c r="W19" s="715" t="e">
        <f t="shared" si="2"/>
        <v>#REF!</v>
      </c>
      <c r="Y19" s="716">
        <f t="shared" si="7"/>
        <v>1131667</v>
      </c>
      <c r="Z19" s="716">
        <f t="shared" si="4"/>
        <v>1131667</v>
      </c>
    </row>
    <row r="20" spans="1:26" s="671" customFormat="1" ht="14.1" customHeight="1">
      <c r="A20" s="667" t="s">
        <v>195</v>
      </c>
      <c r="B20" s="675" t="s">
        <v>143</v>
      </c>
      <c r="C20" s="669">
        <v>37639130</v>
      </c>
      <c r="D20" s="669">
        <v>37639130</v>
      </c>
      <c r="E20" s="669">
        <v>37639130</v>
      </c>
      <c r="F20" s="669">
        <v>37639130</v>
      </c>
      <c r="G20" s="669">
        <v>37639130</v>
      </c>
      <c r="H20" s="669">
        <v>37639130</v>
      </c>
      <c r="I20" s="669">
        <v>37639130</v>
      </c>
      <c r="J20" s="669">
        <v>37639130</v>
      </c>
      <c r="K20" s="669">
        <v>37639130</v>
      </c>
      <c r="L20" s="669">
        <v>37639130</v>
      </c>
      <c r="M20" s="669">
        <v>37639130</v>
      </c>
      <c r="N20" s="669">
        <v>37639132</v>
      </c>
      <c r="O20" s="670">
        <f>SUM(C20:N20)</f>
        <v>451669562</v>
      </c>
      <c r="Q20" s="716">
        <f t="shared" si="1"/>
        <v>-56211731</v>
      </c>
      <c r="R20" s="715">
        <f>'1.1.sz.mell.'!D103</f>
        <v>395457831</v>
      </c>
      <c r="S20" s="715">
        <f>'1.1.sz.mell.'!F103</f>
        <v>14807433</v>
      </c>
      <c r="T20" s="715">
        <f>'1.1.sz.mell.'!G103</f>
        <v>451669562</v>
      </c>
      <c r="U20" s="715" t="e">
        <f>'1.1.sz.mell.'!#REF!</f>
        <v>#REF!</v>
      </c>
      <c r="V20" s="715" t="e">
        <f>'1.1.sz.mell.'!#REF!</f>
        <v>#REF!</v>
      </c>
      <c r="W20" s="715" t="e">
        <f t="shared" si="2"/>
        <v>#REF!</v>
      </c>
      <c r="Y20" s="716">
        <f t="shared" si="7"/>
        <v>32954819</v>
      </c>
      <c r="Z20" s="716">
        <f t="shared" si="4"/>
        <v>32954819</v>
      </c>
    </row>
    <row r="21" spans="1:26" s="671" customFormat="1" ht="14.1" customHeight="1">
      <c r="A21" s="667" t="s">
        <v>198</v>
      </c>
      <c r="B21" s="675" t="s">
        <v>144</v>
      </c>
      <c r="C21" s="669">
        <v>100000000</v>
      </c>
      <c r="D21" s="669">
        <v>150000000</v>
      </c>
      <c r="E21" s="669">
        <v>300000000</v>
      </c>
      <c r="F21" s="669">
        <v>190000000</v>
      </c>
      <c r="G21" s="669">
        <v>304369875</v>
      </c>
      <c r="H21" s="669">
        <v>200000000</v>
      </c>
      <c r="I21" s="669">
        <v>200000000</v>
      </c>
      <c r="J21" s="669">
        <v>80000000</v>
      </c>
      <c r="K21" s="669">
        <v>30000000</v>
      </c>
      <c r="L21" s="669">
        <v>50000000</v>
      </c>
      <c r="M21" s="669">
        <v>30000000</v>
      </c>
      <c r="N21" s="669">
        <v>29214891</v>
      </c>
      <c r="O21" s="670">
        <f t="shared" si="0"/>
        <v>1663584766</v>
      </c>
      <c r="Q21" s="716">
        <f t="shared" si="1"/>
        <v>103567324</v>
      </c>
      <c r="R21" s="715">
        <f>'1.1.sz.mell.'!D109</f>
        <v>1767152090</v>
      </c>
      <c r="S21" s="715">
        <f>'1.1.sz.mell.'!F109</f>
        <v>2413674</v>
      </c>
      <c r="T21" s="715">
        <f>'1.1.sz.mell.'!G109</f>
        <v>1663584766</v>
      </c>
      <c r="U21" s="715" t="e">
        <f>'1.1.sz.mell.'!#REF!</f>
        <v>#REF!</v>
      </c>
      <c r="V21" s="715" t="e">
        <f>'1.1.sz.mell.'!#REF!</f>
        <v>#REF!</v>
      </c>
      <c r="W21" s="715" t="e">
        <f t="shared" si="2"/>
        <v>#REF!</v>
      </c>
      <c r="Y21" s="716">
        <f t="shared" si="7"/>
        <v>147262674</v>
      </c>
      <c r="Z21" s="716">
        <f t="shared" si="4"/>
        <v>147262674</v>
      </c>
    </row>
    <row r="22" spans="1:26" s="671" customFormat="1">
      <c r="A22" s="667" t="s">
        <v>201</v>
      </c>
      <c r="B22" s="668" t="s">
        <v>146</v>
      </c>
      <c r="C22" s="669"/>
      <c r="D22" s="669"/>
      <c r="E22" s="669">
        <v>300000000</v>
      </c>
      <c r="F22" s="669"/>
      <c r="G22" s="669">
        <v>456925784</v>
      </c>
      <c r="H22" s="669">
        <v>300000000</v>
      </c>
      <c r="I22" s="669">
        <v>200000000</v>
      </c>
      <c r="J22" s="669">
        <v>100000000</v>
      </c>
      <c r="K22" s="669">
        <v>50000000</v>
      </c>
      <c r="L22" s="669">
        <v>40000000</v>
      </c>
      <c r="M22" s="669">
        <v>22934014</v>
      </c>
      <c r="N22" s="669">
        <v>3107925</v>
      </c>
      <c r="O22" s="670">
        <f t="shared" si="0"/>
        <v>1472967723</v>
      </c>
      <c r="Q22" s="716">
        <f t="shared" si="1"/>
        <v>-33709</v>
      </c>
      <c r="R22" s="715">
        <f>'1.1.sz.mell.'!D111</f>
        <v>1472934014</v>
      </c>
      <c r="S22" s="715">
        <f>'1.1.sz.mell.'!F111</f>
        <v>-10276000</v>
      </c>
      <c r="T22" s="715">
        <f>'1.1.sz.mell.'!G111</f>
        <v>1472967723</v>
      </c>
      <c r="U22" s="715" t="e">
        <f>'1.1.sz.mell.'!#REF!</f>
        <v>#REF!</v>
      </c>
      <c r="V22" s="715" t="e">
        <f>'1.1.sz.mell.'!#REF!</f>
        <v>#REF!</v>
      </c>
      <c r="W22" s="715" t="e">
        <f t="shared" si="2"/>
        <v>#REF!</v>
      </c>
      <c r="Y22" s="716">
        <f t="shared" si="7"/>
        <v>122744501</v>
      </c>
      <c r="Z22" s="716">
        <f t="shared" si="4"/>
        <v>122744501</v>
      </c>
    </row>
    <row r="23" spans="1:26" s="671" customFormat="1" ht="14.1" customHeight="1">
      <c r="A23" s="667" t="s">
        <v>204</v>
      </c>
      <c r="B23" s="675" t="s">
        <v>148</v>
      </c>
      <c r="C23" s="669"/>
      <c r="D23" s="669"/>
      <c r="E23" s="669"/>
      <c r="F23" s="669"/>
      <c r="G23" s="669">
        <v>5400000</v>
      </c>
      <c r="H23" s="669"/>
      <c r="I23" s="669">
        <v>8227486</v>
      </c>
      <c r="J23" s="669"/>
      <c r="K23" s="669"/>
      <c r="L23" s="669"/>
      <c r="M23" s="669"/>
      <c r="N23" s="669"/>
      <c r="O23" s="670">
        <f t="shared" si="0"/>
        <v>13627486</v>
      </c>
      <c r="Q23" s="716">
        <f t="shared" si="1"/>
        <v>-8227486</v>
      </c>
      <c r="R23" s="715">
        <f>'1.1.sz.mell.'!D113</f>
        <v>5400000</v>
      </c>
      <c r="S23" s="715">
        <f>'1.1.sz.mell.'!F113</f>
        <v>153270</v>
      </c>
      <c r="T23" s="715">
        <f>'1.1.sz.mell.'!G113</f>
        <v>13627486</v>
      </c>
      <c r="U23" s="715" t="e">
        <f>'1.1.sz.mell.'!#REF!</f>
        <v>#REF!</v>
      </c>
      <c r="V23" s="715" t="e">
        <f>'1.1.sz.mell.'!#REF!</f>
        <v>#REF!</v>
      </c>
      <c r="W23" s="715" t="e">
        <f t="shared" si="2"/>
        <v>#REF!</v>
      </c>
      <c r="Y23" s="716">
        <f t="shared" si="7"/>
        <v>450000</v>
      </c>
      <c r="Z23" s="716">
        <f t="shared" si="4"/>
        <v>450000</v>
      </c>
    </row>
    <row r="24" spans="1:26" s="671" customFormat="1" ht="14.1" customHeight="1">
      <c r="A24" s="667" t="s">
        <v>207</v>
      </c>
      <c r="B24" s="675" t="s">
        <v>180</v>
      </c>
      <c r="C24" s="669"/>
      <c r="D24" s="669"/>
      <c r="E24" s="669"/>
      <c r="F24" s="669"/>
      <c r="G24" s="669"/>
      <c r="H24" s="669"/>
      <c r="I24" s="669"/>
      <c r="J24" s="669"/>
      <c r="K24" s="669"/>
      <c r="L24" s="669"/>
      <c r="M24" s="669"/>
      <c r="N24" s="669">
        <v>184208993</v>
      </c>
      <c r="O24" s="670">
        <f t="shared" si="0"/>
        <v>184208993</v>
      </c>
      <c r="Q24" s="716">
        <f t="shared" si="1"/>
        <v>-148115793</v>
      </c>
      <c r="R24" s="715">
        <f>'1.1.sz.mell.'!D104</f>
        <v>36093200</v>
      </c>
      <c r="S24" s="715">
        <f>'1.1.sz.mell.'!F104</f>
        <v>13758025</v>
      </c>
      <c r="T24" s="715">
        <f>'1.1.sz.mell.'!G104</f>
        <v>184208993</v>
      </c>
      <c r="U24" s="715" t="e">
        <f>'1.1.sz.mell.'!#REF!</f>
        <v>#REF!</v>
      </c>
      <c r="V24" s="715" t="e">
        <f>'1.1.sz.mell.'!#REF!</f>
        <v>#REF!</v>
      </c>
      <c r="W24" s="715" t="e">
        <f t="shared" si="2"/>
        <v>#REF!</v>
      </c>
      <c r="Y24" s="716">
        <f t="shared" si="7"/>
        <v>3007767</v>
      </c>
      <c r="Z24" s="716">
        <f t="shared" si="4"/>
        <v>3007767</v>
      </c>
    </row>
    <row r="25" spans="1:26" s="671" customFormat="1" ht="14.1" customHeight="1">
      <c r="A25" s="667" t="s">
        <v>209</v>
      </c>
      <c r="B25" s="675" t="s">
        <v>635</v>
      </c>
      <c r="C25" s="669"/>
      <c r="D25" s="669"/>
      <c r="E25" s="669"/>
      <c r="F25" s="669"/>
      <c r="G25" s="669"/>
      <c r="H25" s="669"/>
      <c r="I25" s="669"/>
      <c r="J25" s="669"/>
      <c r="K25" s="669"/>
      <c r="L25" s="669"/>
      <c r="M25" s="669"/>
      <c r="N25" s="669"/>
      <c r="O25" s="670">
        <f t="shared" si="0"/>
        <v>0</v>
      </c>
      <c r="Q25" s="716">
        <f t="shared" si="1"/>
        <v>0</v>
      </c>
      <c r="R25" s="715"/>
      <c r="S25" s="715"/>
      <c r="T25" s="715"/>
      <c r="U25" s="715"/>
      <c r="V25" s="715"/>
      <c r="W25" s="715">
        <f t="shared" si="2"/>
        <v>0</v>
      </c>
      <c r="Y25" s="716">
        <f t="shared" si="7"/>
        <v>0</v>
      </c>
      <c r="Z25" s="716">
        <f t="shared" si="4"/>
        <v>0</v>
      </c>
    </row>
    <row r="26" spans="1:26" s="671" customFormat="1" ht="14.1" customHeight="1" thickBot="1">
      <c r="A26" s="703" t="s">
        <v>212</v>
      </c>
      <c r="B26" s="675" t="s">
        <v>370</v>
      </c>
      <c r="C26" s="669">
        <v>35026223</v>
      </c>
      <c r="D26" s="669"/>
      <c r="E26" s="669">
        <v>8584028</v>
      </c>
      <c r="F26" s="669"/>
      <c r="G26" s="669"/>
      <c r="H26" s="669">
        <v>7744750</v>
      </c>
      <c r="I26" s="669"/>
      <c r="J26" s="669"/>
      <c r="K26" s="669">
        <v>7744750</v>
      </c>
      <c r="L26" s="669">
        <v>200000000</v>
      </c>
      <c r="M26" s="669"/>
      <c r="N26" s="669">
        <v>7744750</v>
      </c>
      <c r="O26" s="670">
        <f t="shared" si="0"/>
        <v>266844501</v>
      </c>
      <c r="Q26" s="716">
        <f t="shared" si="1"/>
        <v>-200839278</v>
      </c>
      <c r="R26" s="715">
        <f>'1.1.sz.mell.'!D138</f>
        <v>66005223</v>
      </c>
      <c r="S26" s="715">
        <f>'1.1.sz.mell.'!F138</f>
        <v>0</v>
      </c>
      <c r="T26" s="715">
        <f>'1.1.sz.mell.'!G138</f>
        <v>266844501</v>
      </c>
      <c r="U26" s="715" t="e">
        <f>'1.1.sz.mell.'!#REF!</f>
        <v>#REF!</v>
      </c>
      <c r="V26" s="715" t="e">
        <f>'1.1.sz.mell.'!#REF!</f>
        <v>#REF!</v>
      </c>
      <c r="W26" s="715" t="e">
        <f t="shared" si="2"/>
        <v>#REF!</v>
      </c>
      <c r="Y26" s="716">
        <f t="shared" si="7"/>
        <v>5500435</v>
      </c>
      <c r="Z26" s="716">
        <f t="shared" si="4"/>
        <v>5500435</v>
      </c>
    </row>
    <row r="27" spans="1:26" s="662" customFormat="1" ht="15.95" customHeight="1" thickBot="1">
      <c r="A27" s="706" t="s">
        <v>215</v>
      </c>
      <c r="B27" s="702" t="s">
        <v>636</v>
      </c>
      <c r="C27" s="677">
        <f t="shared" ref="C27:N27" si="8">SUM(C16:C26)</f>
        <v>329968898</v>
      </c>
      <c r="D27" s="677">
        <f t="shared" si="8"/>
        <v>344942675</v>
      </c>
      <c r="E27" s="677">
        <f t="shared" si="8"/>
        <v>803526703</v>
      </c>
      <c r="F27" s="677">
        <f t="shared" si="8"/>
        <v>384942675</v>
      </c>
      <c r="G27" s="677">
        <f t="shared" si="8"/>
        <v>961638334</v>
      </c>
      <c r="H27" s="677">
        <f t="shared" si="8"/>
        <v>703137425</v>
      </c>
      <c r="I27" s="677">
        <f t="shared" si="8"/>
        <v>603170161</v>
      </c>
      <c r="J27" s="677">
        <f t="shared" si="8"/>
        <v>374942675</v>
      </c>
      <c r="K27" s="677">
        <f t="shared" si="8"/>
        <v>282687425</v>
      </c>
      <c r="L27" s="677">
        <f t="shared" si="8"/>
        <v>484942675</v>
      </c>
      <c r="M27" s="677">
        <f t="shared" si="8"/>
        <v>247876689</v>
      </c>
      <c r="N27" s="677">
        <f t="shared" si="8"/>
        <v>421659235</v>
      </c>
      <c r="O27" s="678">
        <f t="shared" si="0"/>
        <v>5943435570</v>
      </c>
      <c r="Q27" s="716">
        <f t="shared" si="1"/>
        <v>-5943435570</v>
      </c>
      <c r="R27" s="715"/>
      <c r="S27" s="715"/>
      <c r="T27" s="715"/>
      <c r="U27" s="715"/>
      <c r="V27" s="715"/>
      <c r="W27" s="715">
        <f t="shared" si="2"/>
        <v>5943435570</v>
      </c>
      <c r="Y27" s="716">
        <f t="shared" si="7"/>
        <v>0</v>
      </c>
      <c r="Z27" s="716">
        <f t="shared" si="4"/>
        <v>0</v>
      </c>
    </row>
    <row r="28" spans="1:26" ht="16.5" thickBot="1">
      <c r="A28" s="707" t="s">
        <v>218</v>
      </c>
      <c r="B28" s="705" t="s">
        <v>637</v>
      </c>
      <c r="C28" s="683">
        <f t="shared" ref="C28:O28" si="9">C14-C27</f>
        <v>18803224</v>
      </c>
      <c r="D28" s="683">
        <f t="shared" si="9"/>
        <v>3829447</v>
      </c>
      <c r="E28" s="683">
        <f t="shared" si="9"/>
        <v>-291398636</v>
      </c>
      <c r="F28" s="683">
        <f t="shared" si="9"/>
        <v>-27553886</v>
      </c>
      <c r="G28" s="683">
        <f t="shared" si="9"/>
        <v>919508928</v>
      </c>
      <c r="H28" s="683">
        <f t="shared" si="9"/>
        <v>-405748636</v>
      </c>
      <c r="I28" s="683">
        <f t="shared" si="9"/>
        <v>-323662463</v>
      </c>
      <c r="J28" s="683">
        <f t="shared" si="9"/>
        <v>-71577127</v>
      </c>
      <c r="K28" s="683">
        <f t="shared" si="9"/>
        <v>118289569</v>
      </c>
      <c r="L28" s="683">
        <f t="shared" si="9"/>
        <v>-108669644</v>
      </c>
      <c r="M28" s="683">
        <f t="shared" si="9"/>
        <v>53428859</v>
      </c>
      <c r="N28" s="683">
        <f t="shared" si="9"/>
        <v>114750365</v>
      </c>
      <c r="O28" s="684">
        <f t="shared" si="9"/>
        <v>0</v>
      </c>
      <c r="Q28" s="716">
        <f t="shared" si="1"/>
        <v>5617928313</v>
      </c>
      <c r="R28" s="715">
        <f>SUM(R16:R26)</f>
        <v>5617928313</v>
      </c>
      <c r="S28" s="715">
        <f t="shared" ref="S28:V28" si="10">SUM(S16:S26)</f>
        <v>48908576</v>
      </c>
      <c r="T28" s="715">
        <f t="shared" si="10"/>
        <v>5943435570</v>
      </c>
      <c r="U28" s="715" t="e">
        <f t="shared" si="10"/>
        <v>#REF!</v>
      </c>
      <c r="V28" s="715" t="e">
        <f t="shared" si="10"/>
        <v>#REF!</v>
      </c>
      <c r="W28" s="715" t="e">
        <f t="shared" si="2"/>
        <v>#REF!</v>
      </c>
      <c r="Y28" s="716">
        <f t="shared" si="3"/>
        <v>468160692.75</v>
      </c>
      <c r="Z28" s="716">
        <f t="shared" si="4"/>
        <v>468160693</v>
      </c>
    </row>
    <row r="29" spans="1:26">
      <c r="A29" s="685"/>
    </row>
    <row r="30" spans="1:26">
      <c r="B30" s="686"/>
      <c r="C30" s="687"/>
      <c r="D30" s="687"/>
      <c r="O30" s="656"/>
    </row>
    <row r="31" spans="1:26">
      <c r="O31" s="656"/>
    </row>
    <row r="32" spans="1:26">
      <c r="O32" s="656"/>
    </row>
    <row r="33" spans="15:15">
      <c r="O33" s="656"/>
    </row>
    <row r="34" spans="15:15">
      <c r="O34" s="656"/>
    </row>
    <row r="35" spans="15:15">
      <c r="O35" s="656"/>
    </row>
    <row r="36" spans="15:15">
      <c r="O36" s="656"/>
    </row>
    <row r="37" spans="15:15">
      <c r="O37" s="656"/>
    </row>
    <row r="38" spans="15:15">
      <c r="O38" s="656"/>
    </row>
    <row r="39" spans="15:15">
      <c r="O39" s="656"/>
    </row>
    <row r="40" spans="15:15">
      <c r="O40" s="656"/>
    </row>
    <row r="41" spans="15:15">
      <c r="O41" s="656"/>
    </row>
    <row r="42" spans="15:15">
      <c r="O42" s="656"/>
    </row>
    <row r="43" spans="15:15">
      <c r="O43" s="656"/>
    </row>
    <row r="44" spans="15:15">
      <c r="O44" s="656"/>
    </row>
    <row r="45" spans="15:15">
      <c r="O45" s="656"/>
    </row>
    <row r="46" spans="15:15">
      <c r="O46" s="656"/>
    </row>
    <row r="47" spans="15:15">
      <c r="O47" s="656"/>
    </row>
    <row r="48" spans="15:15">
      <c r="O48" s="656"/>
    </row>
    <row r="49" spans="15:15">
      <c r="O49" s="656"/>
    </row>
    <row r="50" spans="15:15">
      <c r="O50" s="656"/>
    </row>
    <row r="51" spans="15:15">
      <c r="O51" s="656"/>
    </row>
    <row r="52" spans="15:15">
      <c r="O52" s="656"/>
    </row>
    <row r="53" spans="15:15">
      <c r="O53" s="656"/>
    </row>
    <row r="54" spans="15:15">
      <c r="O54" s="656"/>
    </row>
    <row r="55" spans="15:15">
      <c r="O55" s="656"/>
    </row>
    <row r="56" spans="15:15">
      <c r="O56" s="656"/>
    </row>
    <row r="57" spans="15:15">
      <c r="O57" s="656"/>
    </row>
    <row r="58" spans="15:15">
      <c r="O58" s="656"/>
    </row>
    <row r="59" spans="15:15">
      <c r="O59" s="656"/>
    </row>
    <row r="60" spans="15:15">
      <c r="O60" s="656"/>
    </row>
    <row r="61" spans="15:15">
      <c r="O61" s="656"/>
    </row>
    <row r="62" spans="15:15">
      <c r="O62" s="656"/>
    </row>
    <row r="63" spans="15:15">
      <c r="O63" s="656"/>
    </row>
    <row r="64" spans="15:15">
      <c r="O64" s="656"/>
    </row>
    <row r="65" spans="15:15">
      <c r="O65" s="656"/>
    </row>
    <row r="66" spans="15:15">
      <c r="O66" s="656"/>
    </row>
    <row r="67" spans="15:15">
      <c r="O67" s="656"/>
    </row>
    <row r="68" spans="15:15">
      <c r="O68" s="656"/>
    </row>
    <row r="69" spans="15:15">
      <c r="O69" s="656"/>
    </row>
    <row r="70" spans="15:15">
      <c r="O70" s="656"/>
    </row>
    <row r="71" spans="15:15">
      <c r="O71" s="656"/>
    </row>
    <row r="72" spans="15:15">
      <c r="O72" s="656"/>
    </row>
    <row r="73" spans="15:15">
      <c r="O73" s="656"/>
    </row>
    <row r="74" spans="15:15">
      <c r="O74" s="656"/>
    </row>
    <row r="75" spans="15:15">
      <c r="O75" s="656"/>
    </row>
    <row r="76" spans="15:15">
      <c r="O76" s="656"/>
    </row>
    <row r="77" spans="15:15">
      <c r="O77" s="656"/>
    </row>
    <row r="78" spans="15:15">
      <c r="O78" s="656"/>
    </row>
    <row r="79" spans="15:15">
      <c r="O79" s="656"/>
    </row>
    <row r="80" spans="15:15">
      <c r="O80" s="656"/>
    </row>
    <row r="81" spans="15:15">
      <c r="O81" s="656"/>
    </row>
    <row r="82" spans="15:15">
      <c r="O82" s="656"/>
    </row>
    <row r="83" spans="15:15">
      <c r="O83" s="656"/>
    </row>
  </sheetData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85" orientation="landscape" r:id="rId1"/>
  <headerFooter alignWithMargins="0">
    <oddHeader>&amp;R&amp;"Times New Roman CE,Félkövér dőlt" 14. melléklet</oddHeader>
  </headerFooter>
  <colBreaks count="1" manualBreakCount="1">
    <brk id="1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E7" sqref="E7"/>
    </sheetView>
  </sheetViews>
  <sheetFormatPr defaultColWidth="9.140625" defaultRowHeight="12.75"/>
  <cols>
    <col min="1" max="1" width="5.85546875" style="124" customWidth="1"/>
    <col min="2" max="2" width="42.5703125" style="52" customWidth="1"/>
    <col min="3" max="4" width="12.42578125" style="52" customWidth="1"/>
    <col min="5" max="5" width="11" style="52" customWidth="1"/>
    <col min="6" max="6" width="11.85546875" style="52" customWidth="1"/>
    <col min="7" max="7" width="13.28515625" style="52" customWidth="1"/>
    <col min="8" max="8" width="14.42578125" style="52" customWidth="1"/>
    <col min="9" max="16384" width="9.140625" style="52"/>
  </cols>
  <sheetData>
    <row r="1" spans="1:8" s="308" customFormat="1" ht="15.75" thickBot="1">
      <c r="A1" s="307"/>
      <c r="H1" s="125" t="s">
        <v>944</v>
      </c>
    </row>
    <row r="2" spans="1:8" s="262" customFormat="1" ht="26.25" customHeight="1">
      <c r="A2" s="897" t="s">
        <v>11</v>
      </c>
      <c r="B2" s="899" t="s">
        <v>371</v>
      </c>
      <c r="C2" s="897" t="s">
        <v>372</v>
      </c>
      <c r="D2" s="897" t="s">
        <v>373</v>
      </c>
      <c r="E2" s="328" t="s">
        <v>374</v>
      </c>
      <c r="F2" s="329"/>
      <c r="G2" s="329"/>
      <c r="H2" s="330"/>
    </row>
    <row r="3" spans="1:8" s="265" customFormat="1" ht="32.25" customHeight="1" thickBot="1">
      <c r="A3" s="898"/>
      <c r="B3" s="900"/>
      <c r="C3" s="900"/>
      <c r="D3" s="898"/>
      <c r="E3" s="331" t="s">
        <v>1065</v>
      </c>
      <c r="F3" s="331" t="s">
        <v>1113</v>
      </c>
      <c r="G3" s="331" t="s">
        <v>1259</v>
      </c>
      <c r="H3" s="264" t="s">
        <v>1260</v>
      </c>
    </row>
    <row r="4" spans="1:8" s="271" customFormat="1" ht="12.95" customHeight="1" thickBot="1">
      <c r="A4" s="266">
        <v>1</v>
      </c>
      <c r="B4" s="267">
        <v>2</v>
      </c>
      <c r="C4" s="267">
        <v>3</v>
      </c>
      <c r="D4" s="268">
        <v>4</v>
      </c>
      <c r="E4" s="266">
        <v>5</v>
      </c>
      <c r="F4" s="268">
        <v>6</v>
      </c>
      <c r="G4" s="268">
        <v>7</v>
      </c>
      <c r="H4" s="269">
        <v>8</v>
      </c>
    </row>
    <row r="5" spans="1:8" ht="13.5" thickBot="1">
      <c r="A5" s="272" t="s">
        <v>13</v>
      </c>
      <c r="B5" s="273" t="s">
        <v>375</v>
      </c>
      <c r="C5" s="332"/>
      <c r="D5" s="333"/>
      <c r="E5" s="334">
        <f>SUM(E6:E9)</f>
        <v>61055000</v>
      </c>
      <c r="F5" s="335">
        <f>SUM(F6:F9)</f>
        <v>0</v>
      </c>
      <c r="G5" s="335">
        <f>SUM(G6:G9)</f>
        <v>0</v>
      </c>
      <c r="H5" s="336">
        <f>SUM(H6:H9)</f>
        <v>0</v>
      </c>
    </row>
    <row r="6" spans="1:8" ht="20.100000000000001" customHeight="1">
      <c r="A6" s="279" t="s">
        <v>26</v>
      </c>
      <c r="B6" s="280" t="s">
        <v>605</v>
      </c>
      <c r="C6" s="337"/>
      <c r="D6" s="338"/>
      <c r="E6" s="283">
        <v>1255000</v>
      </c>
      <c r="F6" s="284"/>
      <c r="G6" s="284"/>
      <c r="H6" s="285"/>
    </row>
    <row r="7" spans="1:8" ht="25.5">
      <c r="A7" s="279" t="s">
        <v>38</v>
      </c>
      <c r="B7" s="280" t="s">
        <v>8</v>
      </c>
      <c r="C7" s="337" t="s">
        <v>1036</v>
      </c>
      <c r="D7" s="338"/>
      <c r="E7" s="283">
        <v>59800000</v>
      </c>
      <c r="F7" s="284"/>
      <c r="G7" s="284"/>
      <c r="H7" s="285"/>
    </row>
    <row r="8" spans="1:8">
      <c r="A8" s="279" t="s">
        <v>150</v>
      </c>
      <c r="B8" s="280"/>
      <c r="C8" s="337"/>
      <c r="D8" s="338"/>
      <c r="E8" s="283"/>
      <c r="F8" s="284"/>
      <c r="G8" s="284"/>
      <c r="H8" s="285"/>
    </row>
    <row r="9" spans="1:8" ht="20.100000000000001" customHeight="1" thickBot="1">
      <c r="A9" s="279" t="s">
        <v>52</v>
      </c>
      <c r="B9" s="280" t="s">
        <v>341</v>
      </c>
      <c r="C9" s="337"/>
      <c r="D9" s="338"/>
      <c r="E9" s="283"/>
      <c r="F9" s="284"/>
      <c r="G9" s="284"/>
      <c r="H9" s="285"/>
    </row>
    <row r="10" spans="1:8" ht="20.100000000000001" customHeight="1" thickBot="1">
      <c r="A10" s="272" t="s">
        <v>74</v>
      </c>
      <c r="B10" s="273" t="s">
        <v>376</v>
      </c>
      <c r="C10" s="332"/>
      <c r="D10" s="333"/>
      <c r="E10" s="334">
        <f>SUM(E11:E14)</f>
        <v>107984</v>
      </c>
      <c r="F10" s="335">
        <f>SUM(F11:F14)</f>
        <v>0</v>
      </c>
      <c r="G10" s="335">
        <f>SUM(G11:G14)</f>
        <v>0</v>
      </c>
      <c r="H10" s="336">
        <f>SUM(H11:H14)</f>
        <v>0</v>
      </c>
    </row>
    <row r="11" spans="1:8" ht="20.100000000000001" customHeight="1">
      <c r="A11" s="279" t="s">
        <v>157</v>
      </c>
      <c r="B11" s="280" t="s">
        <v>377</v>
      </c>
      <c r="C11" s="337"/>
      <c r="D11" s="338" t="s">
        <v>1042</v>
      </c>
      <c r="E11" s="283">
        <v>107984</v>
      </c>
      <c r="F11" s="284"/>
      <c r="G11" s="284"/>
      <c r="H11" s="285"/>
    </row>
    <row r="12" spans="1:8" ht="20.100000000000001" customHeight="1">
      <c r="A12" s="279" t="s">
        <v>92</v>
      </c>
      <c r="B12" s="280" t="s">
        <v>341</v>
      </c>
      <c r="C12" s="337"/>
      <c r="D12" s="338"/>
      <c r="E12" s="283"/>
      <c r="F12" s="284"/>
      <c r="G12" s="284"/>
      <c r="H12" s="285"/>
    </row>
    <row r="13" spans="1:8" ht="20.100000000000001" customHeight="1">
      <c r="A13" s="279" t="s">
        <v>94</v>
      </c>
      <c r="B13" s="280" t="s">
        <v>341</v>
      </c>
      <c r="C13" s="337"/>
      <c r="D13" s="338"/>
      <c r="E13" s="283"/>
      <c r="F13" s="284"/>
      <c r="G13" s="284"/>
      <c r="H13" s="285"/>
    </row>
    <row r="14" spans="1:8" ht="20.100000000000001" customHeight="1" thickBot="1">
      <c r="A14" s="279" t="s">
        <v>163</v>
      </c>
      <c r="B14" s="280" t="s">
        <v>341</v>
      </c>
      <c r="C14" s="337"/>
      <c r="D14" s="338"/>
      <c r="E14" s="283"/>
      <c r="F14" s="284"/>
      <c r="G14" s="284"/>
      <c r="H14" s="285"/>
    </row>
    <row r="15" spans="1:8" ht="20.100000000000001" customHeight="1" thickBot="1">
      <c r="A15" s="272" t="s">
        <v>181</v>
      </c>
      <c r="B15" s="339" t="s">
        <v>378</v>
      </c>
      <c r="C15" s="340"/>
      <c r="D15" s="341"/>
      <c r="E15" s="334">
        <f>E5+E10</f>
        <v>61162984</v>
      </c>
      <c r="F15" s="335">
        <f>F5+F10</f>
        <v>0</v>
      </c>
      <c r="G15" s="335">
        <f>G5+G10</f>
        <v>0</v>
      </c>
      <c r="H15" s="336">
        <f>H5+H10</f>
        <v>0</v>
      </c>
    </row>
    <row r="16" spans="1:8" ht="20.100000000000001" customHeight="1"/>
  </sheetData>
  <mergeCells count="4">
    <mergeCell ref="A2:A3"/>
    <mergeCell ref="B2:B3"/>
    <mergeCell ref="C2:C3"/>
    <mergeCell ref="D2:D3"/>
  </mergeCells>
  <phoneticPr fontId="3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7"/>
  <sheetViews>
    <sheetView view="pageBreakPreview" zoomScale="130" zoomScaleNormal="120" zoomScaleSheetLayoutView="130" workbookViewId="0">
      <selection activeCell="D2" sqref="D1:F1048576"/>
    </sheetView>
  </sheetViews>
  <sheetFormatPr defaultColWidth="9.140625" defaultRowHeight="15.75"/>
  <cols>
    <col min="1" max="2" width="8.140625" style="62" customWidth="1"/>
    <col min="3" max="3" width="65.85546875" style="62" customWidth="1"/>
    <col min="4" max="5" width="14.140625" style="118" hidden="1" customWidth="1"/>
    <col min="6" max="6" width="12.7109375" style="118" hidden="1" customWidth="1"/>
    <col min="7" max="7" width="14.140625" style="118" customWidth="1"/>
    <col min="8" max="8" width="11.140625" style="118" hidden="1" customWidth="1"/>
    <col min="9" max="9" width="14.5703125" style="817" bestFit="1" customWidth="1"/>
    <col min="10" max="13" width="12" style="817" bestFit="1" customWidth="1"/>
    <col min="14" max="14" width="12" style="62" bestFit="1" customWidth="1"/>
    <col min="15" max="16384" width="9.140625" style="62"/>
  </cols>
  <sheetData>
    <row r="1" spans="1:14" ht="15.95" customHeight="1">
      <c r="A1" s="857" t="s">
        <v>9</v>
      </c>
      <c r="B1" s="857"/>
      <c r="C1" s="857"/>
      <c r="D1" s="857"/>
      <c r="E1" s="823"/>
      <c r="F1" s="62"/>
      <c r="G1" s="62"/>
      <c r="H1" s="62"/>
    </row>
    <row r="2" spans="1:14" ht="15.95" customHeight="1" thickBot="1">
      <c r="A2" s="856" t="s">
        <v>10</v>
      </c>
      <c r="B2" s="856"/>
      <c r="C2" s="856"/>
      <c r="D2" s="63"/>
      <c r="E2" s="63"/>
      <c r="F2" s="63"/>
      <c r="G2" s="63" t="s">
        <v>935</v>
      </c>
      <c r="H2" s="63"/>
    </row>
    <row r="3" spans="1:14" ht="48.75" thickBot="1">
      <c r="A3" s="64" t="s">
        <v>11</v>
      </c>
      <c r="B3" s="176" t="s">
        <v>385</v>
      </c>
      <c r="C3" s="65" t="s">
        <v>12</v>
      </c>
      <c r="D3" s="66" t="s">
        <v>1167</v>
      </c>
      <c r="E3" s="826" t="s">
        <v>1336</v>
      </c>
      <c r="F3" s="51" t="s">
        <v>1311</v>
      </c>
      <c r="G3" s="51" t="s">
        <v>1299</v>
      </c>
      <c r="H3" s="51" t="s">
        <v>1313</v>
      </c>
    </row>
    <row r="4" spans="1:14" s="70" customFormat="1" ht="12" customHeight="1" thickBot="1">
      <c r="A4" s="67">
        <v>1</v>
      </c>
      <c r="B4" s="67">
        <v>2</v>
      </c>
      <c r="C4" s="68">
        <v>2</v>
      </c>
      <c r="D4" s="69">
        <v>3</v>
      </c>
      <c r="E4" s="69">
        <v>7</v>
      </c>
      <c r="F4" s="69">
        <v>4</v>
      </c>
      <c r="G4" s="69">
        <v>7</v>
      </c>
      <c r="H4" s="69">
        <v>6</v>
      </c>
      <c r="I4" s="817"/>
      <c r="J4" s="817"/>
      <c r="K4" s="817"/>
      <c r="L4" s="817"/>
      <c r="M4" s="817"/>
    </row>
    <row r="5" spans="1:14" s="73" customFormat="1" ht="12" customHeight="1" thickBot="1">
      <c r="A5" s="71" t="s">
        <v>13</v>
      </c>
      <c r="B5" s="417" t="s">
        <v>411</v>
      </c>
      <c r="C5" s="72" t="s">
        <v>14</v>
      </c>
      <c r="D5" s="54">
        <f>+D6+D7+D8+D9+D10+D11</f>
        <v>878655578</v>
      </c>
      <c r="E5" s="54">
        <f t="shared" ref="E5:G5" si="0">+E6+E7+E8+E9+E10+E11</f>
        <v>1009924417</v>
      </c>
      <c r="F5" s="54">
        <f t="shared" si="0"/>
        <v>35553559</v>
      </c>
      <c r="G5" s="54">
        <f t="shared" si="0"/>
        <v>1045477976</v>
      </c>
      <c r="H5" s="54">
        <f t="shared" ref="H5" si="1">+H6+H7+H8+H9+H10+H11</f>
        <v>527288588</v>
      </c>
      <c r="I5" s="817"/>
      <c r="J5" s="817"/>
      <c r="K5" s="817"/>
      <c r="L5" s="817"/>
      <c r="M5" s="817"/>
    </row>
    <row r="6" spans="1:14" s="73" customFormat="1" ht="12" customHeight="1">
      <c r="A6" s="74" t="s">
        <v>15</v>
      </c>
      <c r="B6" s="418" t="s">
        <v>412</v>
      </c>
      <c r="C6" s="75" t="s">
        <v>16</v>
      </c>
      <c r="D6" s="76">
        <v>247055998</v>
      </c>
      <c r="E6" s="76">
        <v>306947756</v>
      </c>
      <c r="F6" s="76">
        <f>G6-E6</f>
        <v>26599639</v>
      </c>
      <c r="G6" s="76">
        <v>333547395</v>
      </c>
      <c r="H6" s="76">
        <f>'[1]1.1.PMINFO.'!F6-'1.3.sz.mell.'!H6-'1.4.sz.mell.'!H6</f>
        <v>172927312</v>
      </c>
      <c r="I6" s="817"/>
      <c r="J6" s="817"/>
      <c r="K6" s="817"/>
      <c r="L6" s="817"/>
      <c r="M6" s="817"/>
    </row>
    <row r="7" spans="1:14" s="73" customFormat="1" ht="12" customHeight="1">
      <c r="A7" s="77" t="s">
        <v>17</v>
      </c>
      <c r="B7" s="419" t="s">
        <v>413</v>
      </c>
      <c r="C7" s="78" t="s">
        <v>18</v>
      </c>
      <c r="D7" s="79">
        <v>299534030</v>
      </c>
      <c r="E7" s="79">
        <v>331388300</v>
      </c>
      <c r="F7" s="79">
        <f t="shared" ref="F7:F11" si="2">G7-E7</f>
        <v>-560810</v>
      </c>
      <c r="G7" s="79">
        <v>330827490</v>
      </c>
      <c r="H7" s="79">
        <f>'[1]1.1.PMINFO.'!F7-'1.3.sz.mell.'!H7-'1.4.sz.mell.'!H7</f>
        <v>155757693</v>
      </c>
      <c r="I7" s="817"/>
      <c r="J7" s="817"/>
      <c r="K7" s="817"/>
      <c r="L7" s="817"/>
      <c r="M7" s="817"/>
    </row>
    <row r="8" spans="1:14" s="73" customFormat="1" ht="12" customHeight="1">
      <c r="A8" s="77" t="s">
        <v>19</v>
      </c>
      <c r="B8" s="419" t="s">
        <v>414</v>
      </c>
      <c r="C8" s="78" t="s">
        <v>651</v>
      </c>
      <c r="D8" s="79">
        <v>312727490</v>
      </c>
      <c r="E8" s="79">
        <v>341180728</v>
      </c>
      <c r="F8" s="79">
        <f t="shared" si="2"/>
        <v>5210150</v>
      </c>
      <c r="G8" s="79">
        <v>346390878</v>
      </c>
      <c r="H8" s="79">
        <f>'[1]1.1.PMINFO.'!F8-'1.3.sz.mell.'!H8-'1.4.sz.mell.'!H8</f>
        <v>183363353</v>
      </c>
      <c r="I8" s="817"/>
      <c r="J8" s="817"/>
      <c r="K8" s="817"/>
      <c r="L8" s="817"/>
      <c r="M8" s="817"/>
    </row>
    <row r="9" spans="1:14" s="73" customFormat="1" ht="12" customHeight="1">
      <c r="A9" s="77" t="s">
        <v>21</v>
      </c>
      <c r="B9" s="419" t="s">
        <v>415</v>
      </c>
      <c r="C9" s="78" t="s">
        <v>22</v>
      </c>
      <c r="D9" s="79">
        <v>19338060</v>
      </c>
      <c r="E9" s="79">
        <v>28303024</v>
      </c>
      <c r="F9" s="79">
        <f t="shared" si="2"/>
        <v>931584</v>
      </c>
      <c r="G9" s="79">
        <v>29234608</v>
      </c>
      <c r="H9" s="79">
        <f>'[1]1.1.PMINFO.'!F9-'1.3.sz.mell.'!H9-'1.4.sz.mell.'!H9</f>
        <v>13135621</v>
      </c>
      <c r="I9" s="817"/>
      <c r="J9" s="817"/>
      <c r="K9" s="817"/>
      <c r="L9" s="817"/>
      <c r="M9" s="817"/>
    </row>
    <row r="10" spans="1:14" s="73" customFormat="1" ht="12" customHeight="1">
      <c r="A10" s="77" t="s">
        <v>23</v>
      </c>
      <c r="B10" s="419" t="s">
        <v>416</v>
      </c>
      <c r="C10" s="78" t="s">
        <v>652</v>
      </c>
      <c r="D10" s="79"/>
      <c r="E10" s="79">
        <v>0</v>
      </c>
      <c r="F10" s="79">
        <f t="shared" si="2"/>
        <v>3372996</v>
      </c>
      <c r="G10" s="79">
        <v>3372996</v>
      </c>
      <c r="H10" s="79">
        <f>'[1]1.1.PMINFO.'!F10-'1.3.sz.mell.'!H10-'1.4.sz.mell.'!H10</f>
        <v>0</v>
      </c>
      <c r="I10" s="817"/>
      <c r="J10" s="817"/>
      <c r="K10" s="817"/>
      <c r="L10" s="817"/>
      <c r="M10" s="817"/>
    </row>
    <row r="11" spans="1:14" s="73" customFormat="1" ht="12" customHeight="1" thickBot="1">
      <c r="A11" s="80" t="s">
        <v>25</v>
      </c>
      <c r="B11" s="420" t="s">
        <v>417</v>
      </c>
      <c r="C11" s="81" t="s">
        <v>653</v>
      </c>
      <c r="D11" s="79">
        <v>0</v>
      </c>
      <c r="E11" s="79">
        <v>2104609</v>
      </c>
      <c r="F11" s="79">
        <f t="shared" si="2"/>
        <v>0</v>
      </c>
      <c r="G11" s="79">
        <v>2104609</v>
      </c>
      <c r="H11" s="79">
        <f>'[1]1.1.PMINFO.'!F11-'1.3.sz.mell.'!H11-'1.4.sz.mell.'!H11</f>
        <v>2104609</v>
      </c>
      <c r="I11" s="817"/>
      <c r="J11" s="817"/>
      <c r="K11" s="817"/>
      <c r="L11" s="817"/>
      <c r="M11" s="817"/>
    </row>
    <row r="12" spans="1:14" s="73" customFormat="1" ht="12" customHeight="1" thickBot="1">
      <c r="A12" s="71" t="s">
        <v>26</v>
      </c>
      <c r="B12" s="417"/>
      <c r="C12" s="82" t="s">
        <v>27</v>
      </c>
      <c r="D12" s="54">
        <f>+D13+D14+D15+D16+D17</f>
        <v>94063000</v>
      </c>
      <c r="E12" s="54">
        <f t="shared" ref="E12:G12" si="3">+E13+E14+E15+E16+E17</f>
        <v>68257385</v>
      </c>
      <c r="F12" s="54">
        <f t="shared" si="3"/>
        <v>3046823</v>
      </c>
      <c r="G12" s="54">
        <f t="shared" si="3"/>
        <v>71304208</v>
      </c>
      <c r="H12" s="54">
        <f t="shared" ref="H12" si="4">+H13+H14+H15+H16+H17</f>
        <v>30876453</v>
      </c>
      <c r="I12" s="817"/>
      <c r="J12" s="817"/>
      <c r="K12" s="817"/>
      <c r="L12" s="817"/>
      <c r="M12" s="817"/>
    </row>
    <row r="13" spans="1:14" s="73" customFormat="1" ht="12" customHeight="1">
      <c r="A13" s="74" t="s">
        <v>28</v>
      </c>
      <c r="B13" s="418" t="s">
        <v>418</v>
      </c>
      <c r="C13" s="75" t="s">
        <v>29</v>
      </c>
      <c r="D13" s="76">
        <v>0</v>
      </c>
      <c r="E13" s="76">
        <v>0</v>
      </c>
      <c r="F13" s="76">
        <f t="shared" ref="F13:F18" si="5">G13-E13</f>
        <v>0</v>
      </c>
      <c r="G13" s="76">
        <v>0</v>
      </c>
      <c r="H13" s="76">
        <f>'[1]1.1.PMINFO.'!F13-'1.3.sz.mell.'!H13-'1.4.sz.mell.'!H13</f>
        <v>0</v>
      </c>
      <c r="I13" s="817">
        <f>'3. sz. mell'!BH17+'4. sz. mell'!C18+'5.sz.mell.'!C12</f>
        <v>0</v>
      </c>
      <c r="J13" s="817">
        <f>'3. sz. mell'!BI17+'4. sz. mell'!D18+'5.sz.mell.'!D12</f>
        <v>0</v>
      </c>
      <c r="K13" s="817">
        <f>'3. sz. mell'!BJ17+'4. sz. mell'!E18+'5.sz.mell.'!E12</f>
        <v>0</v>
      </c>
      <c r="L13" s="817">
        <f>'3. sz. mell'!BK17+'4. sz. mell'!F18+'5.sz.mell.'!F12</f>
        <v>0</v>
      </c>
      <c r="M13" s="817" t="e">
        <f>'3. sz. mell'!BL17+'4. sz. mell'!#REF!+'5.sz.mell.'!#REF!</f>
        <v>#REF!</v>
      </c>
      <c r="N13" s="817" t="e">
        <f>'3. sz. mell'!BM17+'4. sz. mell'!#REF!+'5.sz.mell.'!#REF!</f>
        <v>#REF!</v>
      </c>
    </row>
    <row r="14" spans="1:14" s="73" customFormat="1" ht="12" customHeight="1">
      <c r="A14" s="77" t="s">
        <v>30</v>
      </c>
      <c r="B14" s="419" t="s">
        <v>419</v>
      </c>
      <c r="C14" s="78" t="s">
        <v>31</v>
      </c>
      <c r="D14" s="79">
        <v>0</v>
      </c>
      <c r="E14" s="79">
        <v>0</v>
      </c>
      <c r="F14" s="79">
        <f t="shared" si="5"/>
        <v>0</v>
      </c>
      <c r="G14" s="79">
        <v>0</v>
      </c>
      <c r="H14" s="79">
        <f>'[1]1.1.PMINFO.'!F14-'1.3.sz.mell.'!H14-'1.4.sz.mell.'!H14</f>
        <v>0</v>
      </c>
      <c r="I14" s="817">
        <f>'3. sz. mell'!BH18+'4. sz. mell'!C19+'5.sz.mell.'!C13</f>
        <v>0</v>
      </c>
      <c r="J14" s="817">
        <f>'3. sz. mell'!BI18+'4. sz. mell'!D19+'5.sz.mell.'!D13</f>
        <v>0</v>
      </c>
      <c r="K14" s="817">
        <f>'3. sz. mell'!BJ18+'4. sz. mell'!E19+'5.sz.mell.'!E13</f>
        <v>0</v>
      </c>
      <c r="L14" s="817">
        <f>'3. sz. mell'!BK18+'4. sz. mell'!F19+'5.sz.mell.'!F13</f>
        <v>0</v>
      </c>
      <c r="M14" s="817" t="e">
        <f>'3. sz. mell'!BL18+'4. sz. mell'!#REF!+'5.sz.mell.'!#REF!</f>
        <v>#REF!</v>
      </c>
      <c r="N14" s="817" t="e">
        <f>'3. sz. mell'!BM18+'4. sz. mell'!#REF!+'5.sz.mell.'!#REF!</f>
        <v>#REF!</v>
      </c>
    </row>
    <row r="15" spans="1:14" s="73" customFormat="1" ht="12" customHeight="1">
      <c r="A15" s="77" t="s">
        <v>32</v>
      </c>
      <c r="B15" s="419" t="s">
        <v>420</v>
      </c>
      <c r="C15" s="78" t="s">
        <v>33</v>
      </c>
      <c r="D15" s="79">
        <v>0</v>
      </c>
      <c r="E15" s="79">
        <v>0</v>
      </c>
      <c r="F15" s="79">
        <f t="shared" si="5"/>
        <v>0</v>
      </c>
      <c r="G15" s="79">
        <v>0</v>
      </c>
      <c r="H15" s="79">
        <f>'[1]1.1.PMINFO.'!F15-'1.3.sz.mell.'!H15-'1.4.sz.mell.'!H15</f>
        <v>0</v>
      </c>
      <c r="I15" s="817">
        <f>'3. sz. mell'!BH19+'4. sz. mell'!C20+'5.sz.mell.'!C14</f>
        <v>0</v>
      </c>
      <c r="J15" s="817">
        <f>'3. sz. mell'!BI19+'4. sz. mell'!D20+'5.sz.mell.'!D14</f>
        <v>0</v>
      </c>
      <c r="K15" s="817">
        <f>'3. sz. mell'!BJ19+'4. sz. mell'!E20+'5.sz.mell.'!E14</f>
        <v>0</v>
      </c>
      <c r="L15" s="817">
        <f>'3. sz. mell'!BK19+'4. sz. mell'!F20+'5.sz.mell.'!F14</f>
        <v>0</v>
      </c>
      <c r="M15" s="817" t="e">
        <f>'3. sz. mell'!BL19+'4. sz. mell'!#REF!+'5.sz.mell.'!#REF!</f>
        <v>#REF!</v>
      </c>
      <c r="N15" s="817" t="e">
        <f>'3. sz. mell'!BM19+'4. sz. mell'!#REF!+'5.sz.mell.'!#REF!</f>
        <v>#REF!</v>
      </c>
    </row>
    <row r="16" spans="1:14" s="73" customFormat="1" ht="12" customHeight="1">
      <c r="A16" s="77" t="s">
        <v>34</v>
      </c>
      <c r="B16" s="419" t="s">
        <v>421</v>
      </c>
      <c r="C16" s="78" t="s">
        <v>35</v>
      </c>
      <c r="D16" s="79">
        <v>0</v>
      </c>
      <c r="E16" s="79">
        <v>0</v>
      </c>
      <c r="F16" s="79">
        <f t="shared" si="5"/>
        <v>0</v>
      </c>
      <c r="G16" s="79">
        <v>0</v>
      </c>
      <c r="H16" s="79">
        <f>'[1]1.1.PMINFO.'!F16-'1.3.sz.mell.'!H16-'1.4.sz.mell.'!H16</f>
        <v>0</v>
      </c>
      <c r="I16" s="817">
        <f>'3. sz. mell'!BH20+'4. sz. mell'!C21+'5.sz.mell.'!C15</f>
        <v>0</v>
      </c>
      <c r="J16" s="817">
        <f>'3. sz. mell'!BI20+'4. sz. mell'!D21+'5.sz.mell.'!D15</f>
        <v>0</v>
      </c>
      <c r="K16" s="817">
        <f>'3. sz. mell'!BJ20+'4. sz. mell'!E21+'5.sz.mell.'!E15</f>
        <v>0</v>
      </c>
      <c r="L16" s="817">
        <f>'3. sz. mell'!BK20+'4. sz. mell'!F21+'5.sz.mell.'!F15</f>
        <v>0</v>
      </c>
      <c r="M16" s="817" t="e">
        <f>'3. sz. mell'!BL20+'4. sz. mell'!#REF!+'5.sz.mell.'!#REF!</f>
        <v>#REF!</v>
      </c>
      <c r="N16" s="817" t="e">
        <f>'3. sz. mell'!BM20+'4. sz. mell'!#REF!+'5.sz.mell.'!#REF!</f>
        <v>#REF!</v>
      </c>
    </row>
    <row r="17" spans="1:14" s="73" customFormat="1" ht="12" customHeight="1">
      <c r="A17" s="77" t="s">
        <v>36</v>
      </c>
      <c r="B17" s="419" t="s">
        <v>422</v>
      </c>
      <c r="C17" s="78" t="s">
        <v>37</v>
      </c>
      <c r="D17" s="79">
        <v>94063000</v>
      </c>
      <c r="E17" s="79">
        <v>68257385</v>
      </c>
      <c r="F17" s="79">
        <f t="shared" si="5"/>
        <v>3046823</v>
      </c>
      <c r="G17" s="79">
        <v>71304208</v>
      </c>
      <c r="H17" s="79">
        <f>'[1]1.1.PMINFO.'!F17-'1.3.sz.mell.'!H17-'1.4.sz.mell.'!H17</f>
        <v>30876453</v>
      </c>
      <c r="I17" s="817">
        <f>'3. sz. mell'!BH21+'4. sz. mell'!C22+'5.sz.mell.'!C16</f>
        <v>94063000</v>
      </c>
      <c r="J17" s="817">
        <f>'3. sz. mell'!BI21+'4. sz. mell'!D22+'5.sz.mell.'!D16</f>
        <v>68257385</v>
      </c>
      <c r="K17" s="817">
        <f>'3. sz. mell'!BJ21+'4. sz. mell'!E22+'5.sz.mell.'!E16</f>
        <v>3046823</v>
      </c>
      <c r="L17" s="817">
        <f>'3. sz. mell'!BK21+'4. sz. mell'!F22+'5.sz.mell.'!F16</f>
        <v>71304208</v>
      </c>
      <c r="M17" s="817" t="e">
        <f>'3. sz. mell'!BL21+'4. sz. mell'!#REF!+'5.sz.mell.'!#REF!</f>
        <v>#REF!</v>
      </c>
      <c r="N17" s="817" t="e">
        <f>'3. sz. mell'!BM21+'4. sz. mell'!#REF!+'5.sz.mell.'!#REF!</f>
        <v>#REF!</v>
      </c>
    </row>
    <row r="18" spans="1:14" s="73" customFormat="1" ht="12" customHeight="1" thickBot="1">
      <c r="A18" s="80" t="s">
        <v>1102</v>
      </c>
      <c r="B18" s="419" t="s">
        <v>422</v>
      </c>
      <c r="C18" s="749" t="s">
        <v>1103</v>
      </c>
      <c r="D18" s="83"/>
      <c r="E18" s="83">
        <v>40433000</v>
      </c>
      <c r="F18" s="83">
        <f t="shared" si="5"/>
        <v>4724949</v>
      </c>
      <c r="G18" s="83">
        <v>45157949</v>
      </c>
      <c r="H18" s="83">
        <f>'[1]1.1.PMINFO.'!F18-'1.3.sz.mell.'!H18-'1.4.sz.mell.'!H18</f>
        <v>0</v>
      </c>
      <c r="I18" s="817">
        <f>'3. sz. mell'!BH22+'4. sz. mell'!C23+'5.sz.mell.'!C17</f>
        <v>0</v>
      </c>
      <c r="J18" s="817">
        <f>'3. sz. mell'!BI22+'4. sz. mell'!D23+'5.sz.mell.'!D17</f>
        <v>40433000</v>
      </c>
      <c r="K18" s="817">
        <f>'3. sz. mell'!BJ22+'4. sz. mell'!E23+'5.sz.mell.'!E17</f>
        <v>4724949</v>
      </c>
      <c r="L18" s="817">
        <f>'3. sz. mell'!BK22+'4. sz. mell'!F23+'5.sz.mell.'!F17</f>
        <v>45157949</v>
      </c>
      <c r="M18" s="817" t="e">
        <f>'3. sz. mell'!BL22+'4. sz. mell'!#REF!+'5.sz.mell.'!#REF!</f>
        <v>#REF!</v>
      </c>
      <c r="N18" s="817" t="e">
        <f>'3. sz. mell'!BM22+'4. sz. mell'!#REF!+'5.sz.mell.'!#REF!</f>
        <v>#REF!</v>
      </c>
    </row>
    <row r="19" spans="1:14" s="73" customFormat="1" ht="12" customHeight="1" thickBot="1">
      <c r="A19" s="71" t="s">
        <v>38</v>
      </c>
      <c r="B19" s="417" t="s">
        <v>423</v>
      </c>
      <c r="C19" s="72" t="s">
        <v>39</v>
      </c>
      <c r="D19" s="54">
        <f>+D20+D21+D22+D23+D24</f>
        <v>0</v>
      </c>
      <c r="E19" s="54">
        <f t="shared" ref="E19:G19" si="6">+E20+E21+E22+E23+E24</f>
        <v>40433000</v>
      </c>
      <c r="F19" s="54">
        <f t="shared" si="6"/>
        <v>4724949</v>
      </c>
      <c r="G19" s="54">
        <f t="shared" si="6"/>
        <v>45157949</v>
      </c>
      <c r="H19" s="54">
        <f t="shared" ref="H19" si="7">+H20+H21+H22+H23+H24</f>
        <v>417642156</v>
      </c>
      <c r="I19" s="817"/>
      <c r="J19" s="817"/>
      <c r="K19" s="817"/>
      <c r="L19" s="817"/>
      <c r="M19" s="817"/>
    </row>
    <row r="20" spans="1:14" s="73" customFormat="1" ht="12" customHeight="1">
      <c r="A20" s="74" t="s">
        <v>40</v>
      </c>
      <c r="B20" s="418" t="s">
        <v>424</v>
      </c>
      <c r="C20" s="75" t="s">
        <v>41</v>
      </c>
      <c r="D20" s="76"/>
      <c r="E20" s="76">
        <v>40433000</v>
      </c>
      <c r="F20" s="76">
        <f t="shared" ref="F20:F25" si="8">G20-E20</f>
        <v>4724949</v>
      </c>
      <c r="G20" s="76">
        <v>45157949</v>
      </c>
      <c r="H20" s="76">
        <f>'[1]1.1.PMINFO.'!F20-'1.3.sz.mell.'!H20-'1.4.sz.mell.'!H20</f>
        <v>0</v>
      </c>
      <c r="I20" s="817"/>
      <c r="J20" s="817"/>
      <c r="K20" s="817"/>
      <c r="L20" s="817"/>
      <c r="M20" s="817"/>
    </row>
    <row r="21" spans="1:14" s="73" customFormat="1" ht="12" customHeight="1">
      <c r="A21" s="77" t="s">
        <v>42</v>
      </c>
      <c r="B21" s="419" t="s">
        <v>425</v>
      </c>
      <c r="C21" s="78" t="s">
        <v>43</v>
      </c>
      <c r="D21" s="79"/>
      <c r="E21" s="79">
        <v>0</v>
      </c>
      <c r="F21" s="79">
        <f t="shared" si="8"/>
        <v>0</v>
      </c>
      <c r="G21" s="79">
        <v>0</v>
      </c>
      <c r="H21" s="79">
        <f>'[1]1.1.PMINFO.'!F21-'1.3.sz.mell.'!H21-'1.4.sz.mell.'!H21</f>
        <v>0</v>
      </c>
      <c r="I21" s="817"/>
      <c r="J21" s="817"/>
      <c r="K21" s="817"/>
      <c r="L21" s="817"/>
      <c r="M21" s="817"/>
    </row>
    <row r="22" spans="1:14" s="73" customFormat="1" ht="12" customHeight="1">
      <c r="A22" s="77" t="s">
        <v>44</v>
      </c>
      <c r="B22" s="419" t="s">
        <v>426</v>
      </c>
      <c r="C22" s="78" t="s">
        <v>45</v>
      </c>
      <c r="D22" s="79"/>
      <c r="E22" s="79">
        <v>0</v>
      </c>
      <c r="F22" s="79">
        <f t="shared" si="8"/>
        <v>0</v>
      </c>
      <c r="G22" s="79">
        <v>0</v>
      </c>
      <c r="H22" s="79">
        <f>'[1]1.1.PMINFO.'!F22-'1.3.sz.mell.'!H22-'1.4.sz.mell.'!H22</f>
        <v>0</v>
      </c>
      <c r="I22" s="817"/>
      <c r="J22" s="817"/>
      <c r="K22" s="817"/>
      <c r="L22" s="817"/>
      <c r="M22" s="817"/>
    </row>
    <row r="23" spans="1:14" s="73" customFormat="1" ht="12" customHeight="1">
      <c r="A23" s="77" t="s">
        <v>46</v>
      </c>
      <c r="B23" s="419" t="s">
        <v>427</v>
      </c>
      <c r="C23" s="78" t="s">
        <v>47</v>
      </c>
      <c r="D23" s="79"/>
      <c r="E23" s="79">
        <v>0</v>
      </c>
      <c r="F23" s="79">
        <f t="shared" si="8"/>
        <v>0</v>
      </c>
      <c r="G23" s="79">
        <v>0</v>
      </c>
      <c r="H23" s="79">
        <f>'[1]1.1.PMINFO.'!F23-'1.3.sz.mell.'!H23-'1.4.sz.mell.'!H23</f>
        <v>0</v>
      </c>
      <c r="I23" s="817"/>
      <c r="J23" s="817"/>
      <c r="K23" s="817"/>
      <c r="L23" s="817"/>
      <c r="M23" s="817"/>
    </row>
    <row r="24" spans="1:14" s="73" customFormat="1" ht="12" customHeight="1">
      <c r="A24" s="77" t="s">
        <v>48</v>
      </c>
      <c r="B24" s="419" t="s">
        <v>428</v>
      </c>
      <c r="C24" s="78" t="s">
        <v>49</v>
      </c>
      <c r="D24" s="79"/>
      <c r="E24" s="79">
        <v>0</v>
      </c>
      <c r="F24" s="79">
        <f t="shared" si="8"/>
        <v>0</v>
      </c>
      <c r="G24" s="79">
        <v>0</v>
      </c>
      <c r="H24" s="79">
        <f>'[1]1.1.PMINFO.'!F24-'1.3.sz.mell.'!H24-'1.4.sz.mell.'!H24</f>
        <v>417642156</v>
      </c>
      <c r="I24" s="817"/>
      <c r="J24" s="817"/>
      <c r="K24" s="817"/>
      <c r="L24" s="817"/>
      <c r="M24" s="817"/>
    </row>
    <row r="25" spans="1:14" s="752" customFormat="1" ht="12" customHeight="1" thickBot="1">
      <c r="A25" s="77" t="s">
        <v>1104</v>
      </c>
      <c r="B25" s="419" t="s">
        <v>428</v>
      </c>
      <c r="C25" s="750" t="s">
        <v>1105</v>
      </c>
      <c r="D25" s="751"/>
      <c r="E25" s="751">
        <v>0</v>
      </c>
      <c r="F25" s="751">
        <f t="shared" si="8"/>
        <v>0</v>
      </c>
      <c r="G25" s="751">
        <v>0</v>
      </c>
      <c r="H25" s="751">
        <f>'[1]1.1.PMINFO.'!F25-'1.3.sz.mell.'!H25-'1.4.sz.mell.'!H25</f>
        <v>0</v>
      </c>
      <c r="I25" s="818"/>
      <c r="J25" s="818"/>
      <c r="K25" s="818"/>
      <c r="L25" s="818"/>
      <c r="M25" s="818"/>
    </row>
    <row r="26" spans="1:14" s="73" customFormat="1" ht="12" customHeight="1" thickBot="1">
      <c r="A26" s="71" t="s">
        <v>50</v>
      </c>
      <c r="B26" s="417" t="s">
        <v>429</v>
      </c>
      <c r="C26" s="72" t="s">
        <v>51</v>
      </c>
      <c r="D26" s="61">
        <f>SUM(D27:D33)</f>
        <v>259700000</v>
      </c>
      <c r="E26" s="61">
        <f t="shared" ref="E26:G26" si="9">SUM(E27:E33)</f>
        <v>218290300</v>
      </c>
      <c r="F26" s="61">
        <f t="shared" si="9"/>
        <v>-2048641</v>
      </c>
      <c r="G26" s="61">
        <f t="shared" si="9"/>
        <v>216241659</v>
      </c>
      <c r="H26" s="61">
        <f t="shared" ref="H26" si="10">SUM(H27:H33)</f>
        <v>301408478</v>
      </c>
      <c r="I26" s="817"/>
      <c r="J26" s="817"/>
      <c r="K26" s="817"/>
      <c r="L26" s="817"/>
      <c r="M26" s="817"/>
    </row>
    <row r="27" spans="1:14" s="73" customFormat="1" ht="12" customHeight="1">
      <c r="A27" s="74" t="s">
        <v>494</v>
      </c>
      <c r="B27" s="418" t="s">
        <v>430</v>
      </c>
      <c r="C27" s="75" t="s">
        <v>657</v>
      </c>
      <c r="D27" s="84">
        <v>57000000</v>
      </c>
      <c r="E27" s="84">
        <v>57000000</v>
      </c>
      <c r="F27" s="84">
        <f t="shared" ref="F27:F33" si="11">G27-E27</f>
        <v>0</v>
      </c>
      <c r="G27" s="84">
        <v>57000000</v>
      </c>
      <c r="H27" s="84">
        <f>'[1]1.1.PMINFO.'!F27-'1.3.sz.mell.'!H27-'1.4.sz.mell.'!H27</f>
        <v>27309869</v>
      </c>
      <c r="I27" s="817"/>
      <c r="J27" s="817"/>
      <c r="K27" s="817"/>
      <c r="L27" s="817"/>
      <c r="M27" s="817"/>
    </row>
    <row r="28" spans="1:14" s="73" customFormat="1" ht="12" customHeight="1">
      <c r="A28" s="74" t="s">
        <v>495</v>
      </c>
      <c r="B28" s="418" t="s">
        <v>705</v>
      </c>
      <c r="C28" s="75" t="s">
        <v>704</v>
      </c>
      <c r="D28" s="84">
        <v>100000</v>
      </c>
      <c r="E28" s="84">
        <v>100000</v>
      </c>
      <c r="F28" s="84">
        <f t="shared" si="11"/>
        <v>0</v>
      </c>
      <c r="G28" s="84">
        <v>100000</v>
      </c>
      <c r="H28" s="84">
        <f>'[1]1.1.PMINFO.'!F28-'1.3.sz.mell.'!H28-'1.4.sz.mell.'!H28</f>
        <v>76411</v>
      </c>
      <c r="I28" s="817"/>
      <c r="J28" s="817"/>
      <c r="K28" s="817"/>
      <c r="L28" s="817"/>
      <c r="M28" s="817"/>
    </row>
    <row r="29" spans="1:14" s="73" customFormat="1" ht="12" customHeight="1">
      <c r="A29" s="74" t="s">
        <v>496</v>
      </c>
      <c r="B29" s="419" t="s">
        <v>654</v>
      </c>
      <c r="C29" s="78" t="s">
        <v>658</v>
      </c>
      <c r="D29" s="84">
        <v>148100000</v>
      </c>
      <c r="E29" s="84">
        <v>159190300</v>
      </c>
      <c r="F29" s="84">
        <f t="shared" si="11"/>
        <v>-2048641</v>
      </c>
      <c r="G29" s="84">
        <v>157141659</v>
      </c>
      <c r="H29" s="84">
        <f>'[1]1.1.PMINFO.'!F29-'1.3.sz.mell.'!H29-'1.4.sz.mell.'!H29</f>
        <v>272493598</v>
      </c>
      <c r="I29" s="817"/>
      <c r="J29" s="817"/>
      <c r="K29" s="817"/>
      <c r="L29" s="817"/>
      <c r="M29" s="817"/>
    </row>
    <row r="30" spans="1:14" s="73" customFormat="1" ht="12" customHeight="1">
      <c r="A30" s="74" t="s">
        <v>497</v>
      </c>
      <c r="B30" s="419" t="s">
        <v>655</v>
      </c>
      <c r="C30" s="78" t="s">
        <v>659</v>
      </c>
      <c r="D30" s="79"/>
      <c r="E30" s="79">
        <v>0</v>
      </c>
      <c r="F30" s="79">
        <f t="shared" si="11"/>
        <v>0</v>
      </c>
      <c r="G30" s="79">
        <v>0</v>
      </c>
      <c r="H30" s="79">
        <f>'[1]1.1.PMINFO.'!F30-'1.3.sz.mell.'!H30-'1.4.sz.mell.'!H30</f>
        <v>0</v>
      </c>
      <c r="I30" s="817"/>
      <c r="J30" s="817"/>
      <c r="K30" s="817"/>
      <c r="L30" s="817"/>
      <c r="M30" s="817"/>
    </row>
    <row r="31" spans="1:14" s="73" customFormat="1" ht="12" customHeight="1">
      <c r="A31" s="74" t="s">
        <v>498</v>
      </c>
      <c r="B31" s="419" t="s">
        <v>431</v>
      </c>
      <c r="C31" s="78" t="s">
        <v>660</v>
      </c>
      <c r="D31" s="79">
        <v>52500000</v>
      </c>
      <c r="E31" s="79">
        <v>0</v>
      </c>
      <c r="F31" s="79">
        <f t="shared" si="11"/>
        <v>0</v>
      </c>
      <c r="G31" s="79">
        <v>0</v>
      </c>
      <c r="H31" s="79">
        <f>'[1]1.1.PMINFO.'!F31-'1.3.sz.mell.'!H31-'1.4.sz.mell.'!H31</f>
        <v>565396</v>
      </c>
      <c r="I31" s="817"/>
      <c r="J31" s="817"/>
      <c r="K31" s="817"/>
      <c r="L31" s="817"/>
      <c r="M31" s="817"/>
    </row>
    <row r="32" spans="1:14" s="73" customFormat="1" ht="12" customHeight="1">
      <c r="A32" s="74" t="s">
        <v>499</v>
      </c>
      <c r="B32" s="420" t="s">
        <v>432</v>
      </c>
      <c r="C32" s="81" t="s">
        <v>661</v>
      </c>
      <c r="D32" s="79">
        <v>800000</v>
      </c>
      <c r="E32" s="79">
        <v>800000</v>
      </c>
      <c r="F32" s="79">
        <f t="shared" si="11"/>
        <v>0</v>
      </c>
      <c r="G32" s="79">
        <v>800000</v>
      </c>
      <c r="H32" s="79">
        <f>'[1]1.1.PMINFO.'!F32-'1.3.sz.mell.'!H32-'1.4.sz.mell.'!H32</f>
        <v>387300</v>
      </c>
      <c r="I32" s="817"/>
      <c r="J32" s="817"/>
      <c r="K32" s="817"/>
      <c r="L32" s="817"/>
      <c r="M32" s="817"/>
    </row>
    <row r="33" spans="1:14" s="73" customFormat="1" ht="12" customHeight="1" thickBot="1">
      <c r="A33" s="74" t="s">
        <v>706</v>
      </c>
      <c r="B33" s="420" t="s">
        <v>433</v>
      </c>
      <c r="C33" s="81" t="s">
        <v>656</v>
      </c>
      <c r="D33" s="83">
        <v>1200000</v>
      </c>
      <c r="E33" s="83">
        <v>1200000</v>
      </c>
      <c r="F33" s="83">
        <f t="shared" si="11"/>
        <v>0</v>
      </c>
      <c r="G33" s="83">
        <v>1200000</v>
      </c>
      <c r="H33" s="83">
        <f>'[1]1.1.PMINFO.'!F33-'1.3.sz.mell.'!H33-'1.4.sz.mell.'!H33</f>
        <v>575904</v>
      </c>
      <c r="I33" s="817"/>
      <c r="J33" s="817"/>
      <c r="K33" s="817"/>
      <c r="L33" s="817"/>
      <c r="M33" s="817"/>
    </row>
    <row r="34" spans="1:14" s="73" customFormat="1" ht="12" customHeight="1" thickBot="1">
      <c r="A34" s="71" t="s">
        <v>52</v>
      </c>
      <c r="B34" s="417" t="s">
        <v>434</v>
      </c>
      <c r="C34" s="72" t="s">
        <v>53</v>
      </c>
      <c r="D34" s="54">
        <f>SUM(D35:D45)</f>
        <v>257269000</v>
      </c>
      <c r="E34" s="54">
        <f t="shared" ref="E34:G34" si="12">SUM(E35:E45)</f>
        <v>192078125</v>
      </c>
      <c r="F34" s="54">
        <f t="shared" si="12"/>
        <v>2175000</v>
      </c>
      <c r="G34" s="54">
        <f t="shared" si="12"/>
        <v>194253125</v>
      </c>
      <c r="H34" s="54">
        <f>SUM(H35:H45)</f>
        <v>73198421</v>
      </c>
      <c r="I34" s="817"/>
      <c r="J34" s="817"/>
      <c r="K34" s="817"/>
      <c r="L34" s="817"/>
      <c r="M34" s="817"/>
    </row>
    <row r="35" spans="1:14" s="73" customFormat="1" ht="12" customHeight="1">
      <c r="A35" s="74" t="s">
        <v>54</v>
      </c>
      <c r="B35" s="418" t="s">
        <v>435</v>
      </c>
      <c r="C35" s="75" t="s">
        <v>55</v>
      </c>
      <c r="D35" s="76">
        <v>0</v>
      </c>
      <c r="E35" s="76">
        <v>58000</v>
      </c>
      <c r="F35" s="76">
        <f t="shared" ref="F35:F45" si="13">G35-E35</f>
        <v>0</v>
      </c>
      <c r="G35" s="76">
        <v>58000</v>
      </c>
      <c r="H35" s="76">
        <f>'[1]1.1.PMINFO.'!F35-'1.3.sz.mell.'!H35-'1.4.sz.mell.'!H35</f>
        <v>0</v>
      </c>
      <c r="I35" s="817">
        <f>'3. sz. mell'!BH5+'4. sz. mell'!C6+'5.sz.mell.'!C32</f>
        <v>0</v>
      </c>
      <c r="J35" s="817">
        <f>'3. sz. mell'!BI5+'4. sz. mell'!D6+'5.sz.mell.'!D32</f>
        <v>58000</v>
      </c>
      <c r="K35" s="817">
        <f>'3. sz. mell'!BJ5+'4. sz. mell'!E6+'5.sz.mell.'!E32</f>
        <v>0</v>
      </c>
      <c r="L35" s="817">
        <f>'3. sz. mell'!BK5+'4. sz. mell'!F6+'5.sz.mell.'!F32</f>
        <v>58000</v>
      </c>
      <c r="M35" s="817" t="e">
        <f>'3. sz. mell'!BL5+'4. sz. mell'!#REF!+'5.sz.mell.'!#REF!</f>
        <v>#REF!</v>
      </c>
      <c r="N35" s="817" t="e">
        <f>'3. sz. mell'!BM5+'4. sz. mell'!#REF!+'5.sz.mell.'!#REF!</f>
        <v>#REF!</v>
      </c>
    </row>
    <row r="36" spans="1:14" s="73" customFormat="1" ht="12" customHeight="1">
      <c r="A36" s="77" t="s">
        <v>56</v>
      </c>
      <c r="B36" s="419" t="s">
        <v>436</v>
      </c>
      <c r="C36" s="78" t="s">
        <v>57</v>
      </c>
      <c r="D36" s="79">
        <v>0</v>
      </c>
      <c r="E36" s="79">
        <v>20671000</v>
      </c>
      <c r="F36" s="79">
        <f t="shared" si="13"/>
        <v>3512000</v>
      </c>
      <c r="G36" s="79">
        <v>24183000</v>
      </c>
      <c r="H36" s="79">
        <f>'[1]1.1.PMINFO.'!F36-'1.3.sz.mell.'!H36-'1.4.sz.mell.'!H36</f>
        <v>22756588</v>
      </c>
      <c r="I36" s="817">
        <f>'3. sz. mell'!BH6+'4. sz. mell'!C7+'5.sz.mell.'!C33</f>
        <v>0</v>
      </c>
      <c r="J36" s="817">
        <f>'3. sz. mell'!BI6+'4. sz. mell'!D7+'5.sz.mell.'!D33</f>
        <v>19401000</v>
      </c>
      <c r="K36" s="817">
        <f>'3. sz. mell'!BJ6+'4. sz. mell'!E7+'5.sz.mell.'!E33</f>
        <v>4782000</v>
      </c>
      <c r="L36" s="817">
        <f>'3. sz. mell'!BK6+'4. sz. mell'!F7+'5.sz.mell.'!F33</f>
        <v>24183000</v>
      </c>
      <c r="M36" s="817" t="e">
        <f>'3. sz. mell'!BL6+'4. sz. mell'!#REF!+'5.sz.mell.'!#REF!</f>
        <v>#REF!</v>
      </c>
      <c r="N36" s="817" t="e">
        <f>'3. sz. mell'!BM6+'4. sz. mell'!#REF!+'5.sz.mell.'!#REF!</f>
        <v>#REF!</v>
      </c>
    </row>
    <row r="37" spans="1:14" s="73" customFormat="1" ht="12" customHeight="1">
      <c r="A37" s="77" t="s">
        <v>58</v>
      </c>
      <c r="B37" s="419" t="s">
        <v>437</v>
      </c>
      <c r="C37" s="78" t="s">
        <v>59</v>
      </c>
      <c r="D37" s="79">
        <v>0</v>
      </c>
      <c r="E37" s="79">
        <v>2300000</v>
      </c>
      <c r="F37" s="79">
        <f t="shared" si="13"/>
        <v>-1000000</v>
      </c>
      <c r="G37" s="79">
        <v>1300000</v>
      </c>
      <c r="H37" s="79">
        <f>'[1]1.1.PMINFO.'!F37-'1.3.sz.mell.'!H37-'1.4.sz.mell.'!H37</f>
        <v>2364727</v>
      </c>
      <c r="I37" s="817">
        <f>'3. sz. mell'!BH7+'4. sz. mell'!C8+'5.sz.mell.'!C34</f>
        <v>0</v>
      </c>
      <c r="J37" s="817">
        <f>'3. sz. mell'!BI7+'4. sz. mell'!D8+'5.sz.mell.'!D34</f>
        <v>2300000</v>
      </c>
      <c r="K37" s="817">
        <f>'3. sz. mell'!BJ7+'4. sz. mell'!E8+'5.sz.mell.'!E34</f>
        <v>-1000000</v>
      </c>
      <c r="L37" s="817">
        <f>'3. sz. mell'!BK7+'4. sz. mell'!F8+'5.sz.mell.'!F34</f>
        <v>1300000</v>
      </c>
      <c r="M37" s="817" t="e">
        <f>'3. sz. mell'!BL7+'4. sz. mell'!#REF!+'5.sz.mell.'!#REF!</f>
        <v>#REF!</v>
      </c>
      <c r="N37" s="817" t="e">
        <f>'3. sz. mell'!BM7+'4. sz. mell'!#REF!+'5.sz.mell.'!#REF!</f>
        <v>#REF!</v>
      </c>
    </row>
    <row r="38" spans="1:14" s="73" customFormat="1" ht="12" customHeight="1">
      <c r="A38" s="77" t="s">
        <v>60</v>
      </c>
      <c r="B38" s="419" t="s">
        <v>438</v>
      </c>
      <c r="C38" s="78" t="s">
        <v>61</v>
      </c>
      <c r="D38" s="79">
        <v>60100000</v>
      </c>
      <c r="E38" s="79">
        <v>52535125</v>
      </c>
      <c r="F38" s="79">
        <f t="shared" si="13"/>
        <v>0</v>
      </c>
      <c r="G38" s="79">
        <v>52535125</v>
      </c>
      <c r="H38" s="79">
        <f>'[1]1.1.PMINFO.'!F38-'1.3.sz.mell.'!H38-'1.4.sz.mell.'!H38</f>
        <v>24494027</v>
      </c>
      <c r="I38" s="817">
        <f>'3. sz. mell'!BH8+'4. sz. mell'!C9+'5.sz.mell.'!C35</f>
        <v>60100000</v>
      </c>
      <c r="J38" s="817">
        <f>'3. sz. mell'!BI8+'4. sz. mell'!D9+'5.sz.mell.'!D35</f>
        <v>52535125</v>
      </c>
      <c r="K38" s="817">
        <f>'3. sz. mell'!BJ8+'4. sz. mell'!E9+'5.sz.mell.'!E35</f>
        <v>0</v>
      </c>
      <c r="L38" s="817">
        <f>'3. sz. mell'!BK8+'4. sz. mell'!F9+'5.sz.mell.'!F35</f>
        <v>52535125</v>
      </c>
      <c r="M38" s="817" t="e">
        <f>'3. sz. mell'!BL8+'4. sz. mell'!#REF!+'5.sz.mell.'!#REF!</f>
        <v>#REF!</v>
      </c>
      <c r="N38" s="817" t="e">
        <f>'3. sz. mell'!BM8+'4. sz. mell'!#REF!+'5.sz.mell.'!#REF!</f>
        <v>#REF!</v>
      </c>
    </row>
    <row r="39" spans="1:14" s="73" customFormat="1" ht="12" customHeight="1">
      <c r="A39" s="77" t="s">
        <v>62</v>
      </c>
      <c r="B39" s="419" t="s">
        <v>439</v>
      </c>
      <c r="C39" s="78" t="s">
        <v>63</v>
      </c>
      <c r="D39" s="79">
        <v>0</v>
      </c>
      <c r="E39" s="79">
        <v>11377000</v>
      </c>
      <c r="F39" s="79">
        <f t="shared" si="13"/>
        <v>8137000</v>
      </c>
      <c r="G39" s="79">
        <v>19514000</v>
      </c>
      <c r="H39" s="79">
        <f>'[1]1.1.PMINFO.'!F39-'1.3.sz.mell.'!H39-'1.4.sz.mell.'!H39</f>
        <v>12157145</v>
      </c>
      <c r="I39" s="817">
        <f>'3. sz. mell'!BH9+'4. sz. mell'!C10+'5.sz.mell.'!C36</f>
        <v>0</v>
      </c>
      <c r="J39" s="817">
        <f>'3. sz. mell'!BI9+'4. sz. mell'!D10+'5.sz.mell.'!D36</f>
        <v>12647000</v>
      </c>
      <c r="K39" s="817">
        <f>'3. sz. mell'!BJ9+'4. sz. mell'!E10+'5.sz.mell.'!E36</f>
        <v>6867000</v>
      </c>
      <c r="L39" s="817">
        <f>'3. sz. mell'!BK9+'4. sz. mell'!F10+'5.sz.mell.'!F36</f>
        <v>19514000</v>
      </c>
      <c r="M39" s="817" t="e">
        <f>'3. sz. mell'!BL9+'4. sz. mell'!#REF!+'5.sz.mell.'!#REF!</f>
        <v>#REF!</v>
      </c>
      <c r="N39" s="817" t="e">
        <f>'3. sz. mell'!BM9+'4. sz. mell'!#REF!+'5.sz.mell.'!#REF!</f>
        <v>#REF!</v>
      </c>
    </row>
    <row r="40" spans="1:14" s="73" customFormat="1" ht="12" customHeight="1">
      <c r="A40" s="77" t="s">
        <v>64</v>
      </c>
      <c r="B40" s="419" t="s">
        <v>440</v>
      </c>
      <c r="C40" s="78" t="s">
        <v>65</v>
      </c>
      <c r="D40" s="79">
        <v>0</v>
      </c>
      <c r="E40" s="79">
        <v>13547000</v>
      </c>
      <c r="F40" s="79">
        <f t="shared" si="13"/>
        <v>-4155000</v>
      </c>
      <c r="G40" s="79">
        <v>9392000</v>
      </c>
      <c r="H40" s="79">
        <f>'[1]1.1.PMINFO.'!F40-'1.3.sz.mell.'!H40-'1.4.sz.mell.'!H40</f>
        <v>5194069</v>
      </c>
      <c r="I40" s="817">
        <f>'3. sz. mell'!BH10+'4. sz. mell'!C11+'5.sz.mell.'!C37</f>
        <v>0</v>
      </c>
      <c r="J40" s="817">
        <f>'3. sz. mell'!BI10+'4. sz. mell'!D11+'5.sz.mell.'!D37</f>
        <v>13547000</v>
      </c>
      <c r="K40" s="817">
        <f>'3. sz. mell'!BJ10+'4. sz. mell'!E11+'5.sz.mell.'!E37</f>
        <v>-4155000</v>
      </c>
      <c r="L40" s="817">
        <f>'3. sz. mell'!BK10+'4. sz. mell'!F11+'5.sz.mell.'!F37</f>
        <v>9392000</v>
      </c>
      <c r="M40" s="817" t="e">
        <f>'3. sz. mell'!BL10+'4. sz. mell'!#REF!+'5.sz.mell.'!#REF!</f>
        <v>#REF!</v>
      </c>
      <c r="N40" s="817" t="e">
        <f>'3. sz. mell'!BM10+'4. sz. mell'!#REF!+'5.sz.mell.'!#REF!</f>
        <v>#REF!</v>
      </c>
    </row>
    <row r="41" spans="1:14" s="73" customFormat="1" ht="12" customHeight="1">
      <c r="A41" s="77" t="s">
        <v>66</v>
      </c>
      <c r="B41" s="419" t="s">
        <v>441</v>
      </c>
      <c r="C41" s="78" t="s">
        <v>67</v>
      </c>
      <c r="D41" s="79">
        <v>0</v>
      </c>
      <c r="E41" s="79">
        <v>7100000</v>
      </c>
      <c r="F41" s="79">
        <f t="shared" si="13"/>
        <v>-4319000</v>
      </c>
      <c r="G41" s="79">
        <v>2781000</v>
      </c>
      <c r="H41" s="79">
        <f>'[1]1.1.PMINFO.'!F41-'1.3.sz.mell.'!H41-'1.4.sz.mell.'!H41</f>
        <v>0</v>
      </c>
      <c r="I41" s="817">
        <f>'3. sz. mell'!BH11+'4. sz. mell'!C12+'5.sz.mell.'!C38</f>
        <v>0</v>
      </c>
      <c r="J41" s="817">
        <f>'3. sz. mell'!BI11+'4. sz. mell'!D12+'5.sz.mell.'!D38</f>
        <v>7100000</v>
      </c>
      <c r="K41" s="817">
        <f>'3. sz. mell'!BJ11+'4. sz. mell'!E12+'5.sz.mell.'!E38</f>
        <v>-4319000</v>
      </c>
      <c r="L41" s="817">
        <f>'3. sz. mell'!BK11+'4. sz. mell'!F12+'5.sz.mell.'!F38</f>
        <v>2781000</v>
      </c>
      <c r="M41" s="817" t="e">
        <f>'3. sz. mell'!BL11+'4. sz. mell'!#REF!+'5.sz.mell.'!#REF!</f>
        <v>#REF!</v>
      </c>
      <c r="N41" s="817" t="e">
        <f>'3. sz. mell'!BM11+'4. sz. mell'!#REF!+'5.sz.mell.'!#REF!</f>
        <v>#REF!</v>
      </c>
    </row>
    <row r="42" spans="1:14" s="73" customFormat="1" ht="12" customHeight="1">
      <c r="A42" s="77" t="s">
        <v>68</v>
      </c>
      <c r="B42" s="419" t="s">
        <v>442</v>
      </c>
      <c r="C42" s="78" t="s">
        <v>69</v>
      </c>
      <c r="D42" s="79">
        <v>0</v>
      </c>
      <c r="E42" s="79">
        <v>3000</v>
      </c>
      <c r="F42" s="79">
        <f t="shared" si="13"/>
        <v>0</v>
      </c>
      <c r="G42" s="79">
        <v>3000</v>
      </c>
      <c r="H42" s="79">
        <f>'[1]1.1.PMINFO.'!F42-'1.3.sz.mell.'!H42-'1.4.sz.mell.'!H42</f>
        <v>547</v>
      </c>
      <c r="I42" s="817">
        <f>'3. sz. mell'!BH12+'4. sz. mell'!C13+'5.sz.mell.'!C39</f>
        <v>0</v>
      </c>
      <c r="J42" s="817">
        <f>'3. sz. mell'!BI12+'4. sz. mell'!D13+'5.sz.mell.'!D39</f>
        <v>3000</v>
      </c>
      <c r="K42" s="817">
        <f>'3. sz. mell'!BJ12+'4. sz. mell'!E13+'5.sz.mell.'!E39</f>
        <v>0</v>
      </c>
      <c r="L42" s="817">
        <f>'3. sz. mell'!BK12+'4. sz. mell'!F13+'5.sz.mell.'!F39</f>
        <v>3000</v>
      </c>
      <c r="M42" s="817" t="e">
        <f>'3. sz. mell'!BL12+'4. sz. mell'!#REF!+'5.sz.mell.'!#REF!</f>
        <v>#REF!</v>
      </c>
      <c r="N42" s="817" t="e">
        <f>'3. sz. mell'!BM12+'4. sz. mell'!#REF!+'5.sz.mell.'!#REF!</f>
        <v>#REF!</v>
      </c>
    </row>
    <row r="43" spans="1:14" s="73" customFormat="1" ht="12" customHeight="1">
      <c r="A43" s="77" t="s">
        <v>70</v>
      </c>
      <c r="B43" s="419" t="s">
        <v>443</v>
      </c>
      <c r="C43" s="78" t="s">
        <v>71</v>
      </c>
      <c r="D43" s="85">
        <v>0</v>
      </c>
      <c r="E43" s="85">
        <v>0</v>
      </c>
      <c r="F43" s="85">
        <f t="shared" si="13"/>
        <v>0</v>
      </c>
      <c r="G43" s="85">
        <v>0</v>
      </c>
      <c r="H43" s="85">
        <f>'[1]1.1.PMINFO.'!F43-'1.3.sz.mell.'!H43-'1.4.sz.mell.'!H43</f>
        <v>0</v>
      </c>
      <c r="I43" s="817">
        <f>'3. sz. mell'!BH13+'4. sz. mell'!C14+'5.sz.mell.'!C40</f>
        <v>0</v>
      </c>
      <c r="J43" s="817">
        <f>'3. sz. mell'!BI13+'4. sz. mell'!D14+'5.sz.mell.'!D40</f>
        <v>0</v>
      </c>
      <c r="K43" s="817">
        <f>'3. sz. mell'!BJ13+'4. sz. mell'!E14+'5.sz.mell.'!E40</f>
        <v>0</v>
      </c>
      <c r="L43" s="817">
        <f>'3. sz. mell'!BK13+'4. sz. mell'!F14+'5.sz.mell.'!F40</f>
        <v>0</v>
      </c>
      <c r="M43" s="817" t="e">
        <f>'3. sz. mell'!BL13+'4. sz. mell'!#REF!+'5.sz.mell.'!#REF!</f>
        <v>#REF!</v>
      </c>
      <c r="N43" s="817" t="e">
        <f>'3. sz. mell'!BM13+'4. sz. mell'!#REF!+'5.sz.mell.'!#REF!</f>
        <v>#REF!</v>
      </c>
    </row>
    <row r="44" spans="1:14" s="73" customFormat="1" ht="12" customHeight="1">
      <c r="A44" s="80" t="s">
        <v>72</v>
      </c>
      <c r="B44" s="419" t="s">
        <v>444</v>
      </c>
      <c r="C44" s="753" t="s">
        <v>1106</v>
      </c>
      <c r="D44" s="86">
        <v>10000000</v>
      </c>
      <c r="E44" s="86">
        <v>6000000</v>
      </c>
      <c r="F44" s="86">
        <f t="shared" si="13"/>
        <v>0</v>
      </c>
      <c r="G44" s="86">
        <v>6000000</v>
      </c>
      <c r="H44" s="86">
        <f>'[1]1.1.PMINFO.'!F44-'1.3.sz.mell.'!H44-'1.4.sz.mell.'!H44</f>
        <v>5634026</v>
      </c>
      <c r="I44" s="817">
        <f>'3. sz. mell'!BH14+'4. sz. mell'!C15+'5.sz.mell.'!C41</f>
        <v>10000000</v>
      </c>
      <c r="J44" s="817">
        <f>'3. sz. mell'!BI14+'4. sz. mell'!D15+'5.sz.mell.'!D41</f>
        <v>6000000</v>
      </c>
      <c r="K44" s="817">
        <f>'3. sz. mell'!BJ14+'4. sz. mell'!E15+'5.sz.mell.'!E41</f>
        <v>0</v>
      </c>
      <c r="L44" s="817">
        <f>'3. sz. mell'!BK14+'4. sz. mell'!F15+'5.sz.mell.'!F41</f>
        <v>6000000</v>
      </c>
      <c r="M44" s="817" t="e">
        <f>'3. sz. mell'!BL14+'4. sz. mell'!#REF!+'5.sz.mell.'!#REF!</f>
        <v>#REF!</v>
      </c>
      <c r="N44" s="817" t="e">
        <f>'3. sz. mell'!BM14+'4. sz. mell'!#REF!+'5.sz.mell.'!#REF!</f>
        <v>#REF!</v>
      </c>
    </row>
    <row r="45" spans="1:14" s="73" customFormat="1" ht="12" customHeight="1" thickBot="1">
      <c r="A45" s="80" t="s">
        <v>1107</v>
      </c>
      <c r="B45" s="419" t="s">
        <v>1108</v>
      </c>
      <c r="C45" s="81" t="s">
        <v>73</v>
      </c>
      <c r="D45" s="86">
        <v>187169000</v>
      </c>
      <c r="E45" s="86">
        <v>78487000</v>
      </c>
      <c r="F45" s="86">
        <f t="shared" si="13"/>
        <v>0</v>
      </c>
      <c r="G45" s="86">
        <v>78487000</v>
      </c>
      <c r="H45" s="86">
        <f>'[1]1.1.PMINFO.'!F45-'1.3.sz.mell.'!H45-'1.4.sz.mell.'!H45</f>
        <v>597292</v>
      </c>
      <c r="I45" s="817">
        <f>'3. sz. mell'!BH15+'4. sz. mell'!C16+'5.sz.mell.'!C42</f>
        <v>187169000</v>
      </c>
      <c r="J45" s="817">
        <f>'3. sz. mell'!BI15+'4. sz. mell'!D16+'5.sz.mell.'!D42</f>
        <v>78487000</v>
      </c>
      <c r="K45" s="817">
        <f>'3. sz. mell'!BJ15+'4. sz. mell'!E16+'5.sz.mell.'!E42</f>
        <v>0</v>
      </c>
      <c r="L45" s="817">
        <f>'3. sz. mell'!BK15+'4. sz. mell'!F16+'5.sz.mell.'!F42</f>
        <v>78487000</v>
      </c>
      <c r="M45" s="817" t="e">
        <f>'3. sz. mell'!BL15+'4. sz. mell'!#REF!+'5.sz.mell.'!#REF!</f>
        <v>#REF!</v>
      </c>
      <c r="N45" s="817" t="e">
        <f>'3. sz. mell'!BM15+'4. sz. mell'!#REF!+'5.sz.mell.'!#REF!</f>
        <v>#REF!</v>
      </c>
    </row>
    <row r="46" spans="1:14" s="73" customFormat="1" ht="12" customHeight="1" thickBot="1">
      <c r="A46" s="71" t="s">
        <v>74</v>
      </c>
      <c r="B46" s="417" t="s">
        <v>445</v>
      </c>
      <c r="C46" s="72" t="s">
        <v>75</v>
      </c>
      <c r="D46" s="54">
        <f>SUM(D47:D51)</f>
        <v>0</v>
      </c>
      <c r="E46" s="54">
        <v>0</v>
      </c>
      <c r="F46" s="54">
        <f t="shared" ref="F46" si="14">SUM(F47:F51)</f>
        <v>0</v>
      </c>
      <c r="G46" s="54">
        <v>0</v>
      </c>
      <c r="H46" s="54">
        <f t="shared" ref="H46" si="15">SUM(H47:H51)</f>
        <v>12373</v>
      </c>
      <c r="I46" s="817"/>
      <c r="J46" s="817"/>
      <c r="K46" s="817"/>
      <c r="L46" s="817"/>
      <c r="M46" s="817"/>
    </row>
    <row r="47" spans="1:14" s="73" customFormat="1" ht="12" customHeight="1">
      <c r="A47" s="74" t="s">
        <v>76</v>
      </c>
      <c r="B47" s="418" t="s">
        <v>446</v>
      </c>
      <c r="C47" s="75" t="s">
        <v>77</v>
      </c>
      <c r="D47" s="87"/>
      <c r="E47" s="87">
        <v>0</v>
      </c>
      <c r="F47" s="87">
        <f t="shared" ref="F47:F51" si="16">G47-E47</f>
        <v>0</v>
      </c>
      <c r="G47" s="87">
        <v>0</v>
      </c>
      <c r="H47" s="87">
        <f>'[1]1.1.PMINFO.'!F47-'1.3.sz.mell.'!H47-'1.4.sz.mell.'!H47</f>
        <v>0</v>
      </c>
      <c r="I47" s="817"/>
      <c r="J47" s="817"/>
      <c r="K47" s="817"/>
      <c r="L47" s="817"/>
      <c r="M47" s="817"/>
    </row>
    <row r="48" spans="1:14" s="73" customFormat="1" ht="12" customHeight="1">
      <c r="A48" s="77" t="s">
        <v>78</v>
      </c>
      <c r="B48" s="419" t="s">
        <v>447</v>
      </c>
      <c r="C48" s="78" t="s">
        <v>79</v>
      </c>
      <c r="D48" s="85"/>
      <c r="E48" s="85">
        <v>0</v>
      </c>
      <c r="F48" s="85">
        <f t="shared" si="16"/>
        <v>0</v>
      </c>
      <c r="G48" s="85">
        <v>0</v>
      </c>
      <c r="H48" s="85">
        <f>'[1]1.1.PMINFO.'!F48-'1.3.sz.mell.'!H48-'1.4.sz.mell.'!H48</f>
        <v>12373</v>
      </c>
      <c r="I48" s="817"/>
      <c r="J48" s="817"/>
      <c r="K48" s="817"/>
      <c r="L48" s="817"/>
      <c r="M48" s="817"/>
    </row>
    <row r="49" spans="1:14" s="73" customFormat="1" ht="12" customHeight="1">
      <c r="A49" s="77" t="s">
        <v>80</v>
      </c>
      <c r="B49" s="419" t="s">
        <v>448</v>
      </c>
      <c r="C49" s="78" t="s">
        <v>81</v>
      </c>
      <c r="D49" s="85"/>
      <c r="E49" s="85">
        <v>0</v>
      </c>
      <c r="F49" s="85">
        <f t="shared" si="16"/>
        <v>0</v>
      </c>
      <c r="G49" s="85">
        <v>0</v>
      </c>
      <c r="H49" s="85">
        <f>'[1]1.1.PMINFO.'!F49-'1.3.sz.mell.'!H49-'1.4.sz.mell.'!H49</f>
        <v>0</v>
      </c>
      <c r="I49" s="817"/>
      <c r="J49" s="817"/>
      <c r="K49" s="817"/>
      <c r="L49" s="817"/>
      <c r="M49" s="817"/>
    </row>
    <row r="50" spans="1:14" s="73" customFormat="1" ht="12" customHeight="1">
      <c r="A50" s="77" t="s">
        <v>82</v>
      </c>
      <c r="B50" s="419" t="s">
        <v>449</v>
      </c>
      <c r="C50" s="78" t="s">
        <v>83</v>
      </c>
      <c r="D50" s="85"/>
      <c r="E50" s="85">
        <v>0</v>
      </c>
      <c r="F50" s="85">
        <f t="shared" si="16"/>
        <v>0</v>
      </c>
      <c r="G50" s="85">
        <v>0</v>
      </c>
      <c r="H50" s="85">
        <f>'[1]1.1.PMINFO.'!F50-'1.3.sz.mell.'!H50-'1.4.sz.mell.'!H50</f>
        <v>0</v>
      </c>
      <c r="I50" s="817"/>
      <c r="J50" s="817"/>
      <c r="K50" s="817"/>
      <c r="L50" s="817"/>
      <c r="M50" s="817"/>
    </row>
    <row r="51" spans="1:14" s="73" customFormat="1" ht="12" customHeight="1" thickBot="1">
      <c r="A51" s="80" t="s">
        <v>84</v>
      </c>
      <c r="B51" s="419" t="s">
        <v>450</v>
      </c>
      <c r="C51" s="81" t="s">
        <v>85</v>
      </c>
      <c r="D51" s="86"/>
      <c r="E51" s="86">
        <v>0</v>
      </c>
      <c r="F51" s="86">
        <f t="shared" si="16"/>
        <v>0</v>
      </c>
      <c r="G51" s="86">
        <v>0</v>
      </c>
      <c r="H51" s="86">
        <f>'[1]1.1.PMINFO.'!F51-'1.3.sz.mell.'!H51-'1.4.sz.mell.'!H51</f>
        <v>0</v>
      </c>
      <c r="I51" s="817"/>
      <c r="J51" s="817"/>
      <c r="K51" s="817"/>
      <c r="L51" s="817"/>
      <c r="M51" s="817"/>
    </row>
    <row r="52" spans="1:14" s="73" customFormat="1" ht="12" customHeight="1" thickBot="1">
      <c r="A52" s="71" t="s">
        <v>86</v>
      </c>
      <c r="B52" s="417" t="s">
        <v>451</v>
      </c>
      <c r="C52" s="72" t="s">
        <v>87</v>
      </c>
      <c r="D52" s="54">
        <f>SUM(D53:D58)</f>
        <v>0</v>
      </c>
      <c r="E52" s="54">
        <v>5832311</v>
      </c>
      <c r="F52" s="54">
        <f t="shared" ref="F52" si="17">SUM(F53:F58)</f>
        <v>0</v>
      </c>
      <c r="G52" s="54">
        <v>5832311</v>
      </c>
      <c r="H52" s="54">
        <f t="shared" ref="H52" si="18">SUM(H53:H57)</f>
        <v>5935527</v>
      </c>
      <c r="I52" s="817"/>
      <c r="J52" s="817"/>
      <c r="K52" s="817"/>
      <c r="L52" s="817"/>
      <c r="M52" s="817"/>
    </row>
    <row r="53" spans="1:14" s="73" customFormat="1" ht="12" customHeight="1">
      <c r="A53" s="74" t="s">
        <v>666</v>
      </c>
      <c r="B53" s="418" t="s">
        <v>452</v>
      </c>
      <c r="C53" s="75" t="s">
        <v>663</v>
      </c>
      <c r="D53" s="76"/>
      <c r="E53" s="76">
        <v>0</v>
      </c>
      <c r="F53" s="76">
        <f t="shared" ref="F53:F58" si="19">G53-E53</f>
        <v>0</v>
      </c>
      <c r="G53" s="76">
        <v>0</v>
      </c>
      <c r="H53" s="76">
        <f>'[1]1.1.PMINFO.'!F53-'1.3.sz.mell.'!H53-'1.4.sz.mell.'!H53</f>
        <v>0</v>
      </c>
      <c r="I53" s="817">
        <f>'3. sz. mell'!BH34+'4. sz. mell'!C35+'5.sz.mell.'!C50</f>
        <v>0</v>
      </c>
      <c r="J53" s="817">
        <f>'3. sz. mell'!BI34+'4. sz. mell'!D35+'5.sz.mell.'!D50</f>
        <v>0</v>
      </c>
      <c r="K53" s="817">
        <f>'3. sz. mell'!BJ34+'4. sz. mell'!E35+'5.sz.mell.'!E50</f>
        <v>0</v>
      </c>
      <c r="L53" s="817">
        <f>'3. sz. mell'!BK34+'4. sz. mell'!F35+'5.sz.mell.'!F50</f>
        <v>0</v>
      </c>
      <c r="M53" s="817" t="e">
        <f>'3. sz. mell'!BL34+'4. sz. mell'!#REF!+'5.sz.mell.'!#REF!</f>
        <v>#REF!</v>
      </c>
      <c r="N53" s="817" t="e">
        <f>'3. sz. mell'!BM34+'4. sz. mell'!#REF!+'5.sz.mell.'!#REF!</f>
        <v>#REF!</v>
      </c>
    </row>
    <row r="54" spans="1:14" s="73" customFormat="1" ht="12" customHeight="1">
      <c r="A54" s="74" t="s">
        <v>667</v>
      </c>
      <c r="B54" s="419" t="s">
        <v>453</v>
      </c>
      <c r="C54" s="78" t="s">
        <v>664</v>
      </c>
      <c r="D54" s="76"/>
      <c r="E54" s="76">
        <v>0</v>
      </c>
      <c r="F54" s="76">
        <f t="shared" si="19"/>
        <v>0</v>
      </c>
      <c r="G54" s="76">
        <v>0</v>
      </c>
      <c r="H54" s="76">
        <f>'[1]1.1.PMINFO.'!F54-'1.3.sz.mell.'!H54-'1.4.sz.mell.'!H54</f>
        <v>0</v>
      </c>
      <c r="I54" s="817">
        <f>'3. sz. mell'!BH35+'4. sz. mell'!C36+'5.sz.mell.'!C51</f>
        <v>0</v>
      </c>
      <c r="J54" s="817">
        <f>'3. sz. mell'!BI35+'4. sz. mell'!D36+'5.sz.mell.'!D51</f>
        <v>0</v>
      </c>
      <c r="K54" s="817">
        <f>'3. sz. mell'!BJ35+'4. sz. mell'!E36+'5.sz.mell.'!E51</f>
        <v>0</v>
      </c>
      <c r="L54" s="817">
        <f>'3. sz. mell'!BK35+'4. sz. mell'!F36+'5.sz.mell.'!F51</f>
        <v>0</v>
      </c>
      <c r="M54" s="817" t="e">
        <f>'3. sz. mell'!BL35+'4. sz. mell'!#REF!+'5.sz.mell.'!#REF!</f>
        <v>#REF!</v>
      </c>
      <c r="N54" s="817" t="e">
        <f>'3. sz. mell'!BM35+'4. sz. mell'!#REF!+'5.sz.mell.'!#REF!</f>
        <v>#REF!</v>
      </c>
    </row>
    <row r="55" spans="1:14" s="73" customFormat="1" ht="13.5" customHeight="1">
      <c r="A55" s="74" t="s">
        <v>668</v>
      </c>
      <c r="B55" s="419" t="s">
        <v>454</v>
      </c>
      <c r="C55" s="78" t="s">
        <v>694</v>
      </c>
      <c r="D55" s="76"/>
      <c r="E55" s="76">
        <v>0</v>
      </c>
      <c r="F55" s="76">
        <f t="shared" si="19"/>
        <v>0</v>
      </c>
      <c r="G55" s="76">
        <v>0</v>
      </c>
      <c r="H55" s="76">
        <f>'[1]1.1.PMINFO.'!F55-'1.3.sz.mell.'!H55-'1.4.sz.mell.'!H55</f>
        <v>0</v>
      </c>
      <c r="I55" s="817">
        <f>'3. sz. mell'!BH36+'4. sz. mell'!C37+'5.sz.mell.'!C52</f>
        <v>0</v>
      </c>
      <c r="J55" s="817">
        <f>'3. sz. mell'!BI36+'4. sz. mell'!D37+'5.sz.mell.'!D52</f>
        <v>0</v>
      </c>
      <c r="K55" s="817">
        <f>'3. sz. mell'!BJ36+'4. sz. mell'!E37+'5.sz.mell.'!E52</f>
        <v>0</v>
      </c>
      <c r="L55" s="817">
        <f>'3. sz. mell'!BK36+'4. sz. mell'!F37+'5.sz.mell.'!F52</f>
        <v>0</v>
      </c>
      <c r="M55" s="817" t="e">
        <f>'3. sz. mell'!BL36+'4. sz. mell'!#REF!+'5.sz.mell.'!#REF!</f>
        <v>#REF!</v>
      </c>
      <c r="N55" s="817" t="e">
        <f>'3. sz. mell'!BM36+'4. sz. mell'!#REF!+'5.sz.mell.'!#REF!</f>
        <v>#REF!</v>
      </c>
    </row>
    <row r="56" spans="1:14" s="73" customFormat="1" ht="12" customHeight="1">
      <c r="A56" s="80" t="s">
        <v>669</v>
      </c>
      <c r="B56" s="420" t="s">
        <v>665</v>
      </c>
      <c r="C56" s="81" t="s">
        <v>671</v>
      </c>
      <c r="D56" s="83"/>
      <c r="E56" s="83">
        <v>0</v>
      </c>
      <c r="F56" s="83">
        <f t="shared" si="19"/>
        <v>0</v>
      </c>
      <c r="G56" s="83">
        <v>0</v>
      </c>
      <c r="H56" s="83">
        <f>'[1]1.1.PMINFO.'!F56-'1.3.sz.mell.'!H56-'1.4.sz.mell.'!H56</f>
        <v>1000</v>
      </c>
      <c r="I56" s="817">
        <f>'3. sz. mell'!BH37+'4. sz. mell'!C38+'5.sz.mell.'!C53</f>
        <v>0</v>
      </c>
      <c r="J56" s="817">
        <f>'3. sz. mell'!BI37+'4. sz. mell'!D38+'5.sz.mell.'!D53</f>
        <v>0</v>
      </c>
      <c r="K56" s="817">
        <f>'3. sz. mell'!BJ37+'4. sz. mell'!E38+'5.sz.mell.'!E53</f>
        <v>0</v>
      </c>
      <c r="L56" s="817">
        <f>'3. sz. mell'!BK37+'4. sz. mell'!F38+'5.sz.mell.'!F53</f>
        <v>0</v>
      </c>
      <c r="M56" s="817" t="e">
        <f>'3. sz. mell'!BL37+'4. sz. mell'!#REF!+'5.sz.mell.'!#REF!</f>
        <v>#REF!</v>
      </c>
      <c r="N56" s="817" t="e">
        <f>'3. sz. mell'!BM37+'4. sz. mell'!#REF!+'5.sz.mell.'!#REF!</f>
        <v>#REF!</v>
      </c>
    </row>
    <row r="57" spans="1:14" s="73" customFormat="1" ht="12" customHeight="1">
      <c r="A57" s="80" t="s">
        <v>670</v>
      </c>
      <c r="B57" s="420" t="s">
        <v>662</v>
      </c>
      <c r="C57" s="81" t="s">
        <v>672</v>
      </c>
      <c r="D57" s="83"/>
      <c r="E57" s="83">
        <v>5832311</v>
      </c>
      <c r="F57" s="83">
        <f t="shared" si="19"/>
        <v>0</v>
      </c>
      <c r="G57" s="83">
        <v>5832311</v>
      </c>
      <c r="H57" s="83">
        <f>'[1]1.1.PMINFO.'!F57-'1.3.sz.mell.'!H57-'1.4.sz.mell.'!H57</f>
        <v>5934527</v>
      </c>
      <c r="I57" s="817">
        <f>'3. sz. mell'!BH38+'4. sz. mell'!C39+'5.sz.mell.'!C54</f>
        <v>0</v>
      </c>
      <c r="J57" s="817">
        <f>'3. sz. mell'!BI38+'4. sz. mell'!D39+'5.sz.mell.'!D54</f>
        <v>5832311</v>
      </c>
      <c r="K57" s="817">
        <f>'3. sz. mell'!BJ38+'4. sz. mell'!E39+'5.sz.mell.'!E54</f>
        <v>0</v>
      </c>
      <c r="L57" s="817">
        <f>'3. sz. mell'!BK38+'4. sz. mell'!F39+'5.sz.mell.'!F54</f>
        <v>5832311</v>
      </c>
      <c r="M57" s="817" t="e">
        <f>'3. sz. mell'!BL38+'4. sz. mell'!#REF!+'5.sz.mell.'!#REF!</f>
        <v>#REF!</v>
      </c>
      <c r="N57" s="817" t="e">
        <f>'3. sz. mell'!BM38+'4. sz. mell'!#REF!+'5.sz.mell.'!#REF!</f>
        <v>#REF!</v>
      </c>
    </row>
    <row r="58" spans="1:14" s="73" customFormat="1" ht="12" customHeight="1" thickBot="1">
      <c r="A58" s="80" t="s">
        <v>1109</v>
      </c>
      <c r="B58" s="420" t="s">
        <v>662</v>
      </c>
      <c r="C58" s="749" t="s">
        <v>1110</v>
      </c>
      <c r="D58" s="83"/>
      <c r="E58" s="83">
        <v>0</v>
      </c>
      <c r="F58" s="83">
        <f t="shared" si="19"/>
        <v>0</v>
      </c>
      <c r="G58" s="83">
        <v>0</v>
      </c>
      <c r="H58" s="83">
        <f>'[1]1.1.PMINFO.'!F58-'1.3.sz.mell.'!H58-'1.4.sz.mell.'!H58</f>
        <v>0</v>
      </c>
      <c r="I58" s="817">
        <f>'3. sz. mell'!BH39+'4. sz. mell'!C40+'5.sz.mell.'!C55</f>
        <v>0</v>
      </c>
      <c r="J58" s="817">
        <f>'3. sz. mell'!BI39+'4. sz. mell'!D40+'5.sz.mell.'!D55</f>
        <v>0</v>
      </c>
      <c r="K58" s="817">
        <f>'3. sz. mell'!BJ39+'4. sz. mell'!E40+'5.sz.mell.'!E55</f>
        <v>0</v>
      </c>
      <c r="L58" s="817">
        <f>'3. sz. mell'!BK39+'4. sz. mell'!F40+'5.sz.mell.'!F55</f>
        <v>0</v>
      </c>
      <c r="M58" s="817" t="e">
        <f>'3. sz. mell'!BL39+'4. sz. mell'!#REF!+'5.sz.mell.'!#REF!</f>
        <v>#REF!</v>
      </c>
      <c r="N58" s="817" t="e">
        <f>'3. sz. mell'!BM39+'4. sz. mell'!#REF!+'5.sz.mell.'!#REF!</f>
        <v>#REF!</v>
      </c>
    </row>
    <row r="59" spans="1:14" s="73" customFormat="1" ht="12" customHeight="1" thickBot="1">
      <c r="A59" s="71" t="s">
        <v>92</v>
      </c>
      <c r="B59" s="417" t="s">
        <v>455</v>
      </c>
      <c r="C59" s="82" t="s">
        <v>93</v>
      </c>
      <c r="D59" s="54">
        <f>SUM(D60:D65)</f>
        <v>0</v>
      </c>
      <c r="E59" s="54">
        <v>0</v>
      </c>
      <c r="F59" s="54">
        <f t="shared" ref="F59" si="20">SUM(F60:F65)</f>
        <v>0</v>
      </c>
      <c r="G59" s="54">
        <v>0</v>
      </c>
      <c r="H59" s="54">
        <f t="shared" ref="H59" si="21">SUM(H60:H64)</f>
        <v>59627</v>
      </c>
      <c r="I59" s="817"/>
      <c r="J59" s="817"/>
      <c r="K59" s="817"/>
      <c r="L59" s="817"/>
      <c r="M59" s="817"/>
    </row>
    <row r="60" spans="1:14" s="73" customFormat="1" ht="12" customHeight="1">
      <c r="A60" s="74" t="s">
        <v>678</v>
      </c>
      <c r="B60" s="418" t="s">
        <v>456</v>
      </c>
      <c r="C60" s="75" t="s">
        <v>673</v>
      </c>
      <c r="D60" s="85"/>
      <c r="E60" s="85">
        <v>0</v>
      </c>
      <c r="F60" s="85">
        <f t="shared" ref="F60:F65" si="22">G60-E60</f>
        <v>0</v>
      </c>
      <c r="G60" s="85">
        <v>0</v>
      </c>
      <c r="H60" s="85">
        <f>'[1]1.1.PMINFO.'!F60-'1.3.sz.mell.'!H60-'1.4.sz.mell.'!H60</f>
        <v>0</v>
      </c>
      <c r="I60" s="817"/>
      <c r="J60" s="817"/>
      <c r="K60" s="817"/>
      <c r="L60" s="817"/>
      <c r="M60" s="817"/>
    </row>
    <row r="61" spans="1:14" s="73" customFormat="1" ht="12" customHeight="1">
      <c r="A61" s="74" t="s">
        <v>679</v>
      </c>
      <c r="B61" s="418" t="s">
        <v>457</v>
      </c>
      <c r="C61" s="78" t="s">
        <v>674</v>
      </c>
      <c r="D61" s="85"/>
      <c r="E61" s="85">
        <v>0</v>
      </c>
      <c r="F61" s="85">
        <f t="shared" si="22"/>
        <v>0</v>
      </c>
      <c r="G61" s="85">
        <v>0</v>
      </c>
      <c r="H61" s="85">
        <f>'[1]1.1.PMINFO.'!F61-'1.3.sz.mell.'!H61-'1.4.sz.mell.'!H61</f>
        <v>0</v>
      </c>
      <c r="I61" s="817"/>
      <c r="J61" s="817"/>
      <c r="K61" s="817"/>
      <c r="L61" s="817"/>
      <c r="M61" s="817"/>
    </row>
    <row r="62" spans="1:14" s="73" customFormat="1" ht="11.25" customHeight="1">
      <c r="A62" s="74" t="s">
        <v>680</v>
      </c>
      <c r="B62" s="418" t="s">
        <v>458</v>
      </c>
      <c r="C62" s="78" t="s">
        <v>695</v>
      </c>
      <c r="D62" s="85"/>
      <c r="E62" s="85">
        <v>0</v>
      </c>
      <c r="F62" s="85">
        <f t="shared" si="22"/>
        <v>0</v>
      </c>
      <c r="G62" s="85">
        <v>0</v>
      </c>
      <c r="H62" s="85">
        <f>'[1]1.1.PMINFO.'!F62-'1.3.sz.mell.'!H62-'1.4.sz.mell.'!H62</f>
        <v>0</v>
      </c>
      <c r="I62" s="817"/>
      <c r="J62" s="817"/>
      <c r="K62" s="817"/>
      <c r="L62" s="817"/>
      <c r="M62" s="817"/>
    </row>
    <row r="63" spans="1:14" s="73" customFormat="1" ht="12" customHeight="1">
      <c r="A63" s="74" t="s">
        <v>679</v>
      </c>
      <c r="B63" s="424" t="s">
        <v>676</v>
      </c>
      <c r="C63" s="81" t="s">
        <v>675</v>
      </c>
      <c r="D63" s="85"/>
      <c r="E63" s="85">
        <v>0</v>
      </c>
      <c r="F63" s="85">
        <f t="shared" si="22"/>
        <v>0</v>
      </c>
      <c r="G63" s="85">
        <v>0</v>
      </c>
      <c r="H63" s="85">
        <f>'[1]1.1.PMINFO.'!F63-'1.3.sz.mell.'!H63-'1.4.sz.mell.'!H63</f>
        <v>59627</v>
      </c>
      <c r="I63" s="817"/>
      <c r="J63" s="817"/>
      <c r="K63" s="817"/>
      <c r="L63" s="817"/>
      <c r="M63" s="817"/>
    </row>
    <row r="64" spans="1:14" s="73" customFormat="1" ht="12" customHeight="1">
      <c r="A64" s="74" t="s">
        <v>680</v>
      </c>
      <c r="B64" s="420" t="s">
        <v>683</v>
      </c>
      <c r="C64" s="81" t="s">
        <v>677</v>
      </c>
      <c r="D64" s="85"/>
      <c r="E64" s="85">
        <v>0</v>
      </c>
      <c r="F64" s="85">
        <f t="shared" si="22"/>
        <v>0</v>
      </c>
      <c r="G64" s="85">
        <v>0</v>
      </c>
      <c r="H64" s="85">
        <f>'[1]1.1.PMINFO.'!F64-'1.3.sz.mell.'!H64-'1.4.sz.mell.'!H64</f>
        <v>0</v>
      </c>
      <c r="I64" s="817"/>
      <c r="J64" s="817"/>
      <c r="K64" s="817"/>
      <c r="L64" s="817"/>
      <c r="M64" s="817"/>
    </row>
    <row r="65" spans="1:13" s="73" customFormat="1" ht="12" customHeight="1" thickBot="1">
      <c r="A65" s="74" t="s">
        <v>1111</v>
      </c>
      <c r="B65" s="420" t="s">
        <v>683</v>
      </c>
      <c r="C65" s="749" t="s">
        <v>1112</v>
      </c>
      <c r="D65" s="85"/>
      <c r="E65" s="85">
        <v>0</v>
      </c>
      <c r="F65" s="85">
        <f t="shared" si="22"/>
        <v>0</v>
      </c>
      <c r="G65" s="85">
        <v>0</v>
      </c>
      <c r="H65" s="85">
        <f>'[1]1.1.PMINFO.'!F65-'1.3.sz.mell.'!H65-'1.4.sz.mell.'!H65</f>
        <v>0</v>
      </c>
      <c r="I65" s="817"/>
      <c r="J65" s="817"/>
      <c r="K65" s="817"/>
      <c r="L65" s="817"/>
      <c r="M65" s="817"/>
    </row>
    <row r="66" spans="1:13" s="73" customFormat="1" ht="12" customHeight="1" thickBot="1">
      <c r="A66" s="71" t="s">
        <v>94</v>
      </c>
      <c r="B66" s="417"/>
      <c r="C66" s="72" t="s">
        <v>95</v>
      </c>
      <c r="D66" s="61">
        <f>+D5+D12+D19+D26+D34+D46+D52+D59</f>
        <v>1489687578</v>
      </c>
      <c r="E66" s="61">
        <f t="shared" ref="E66:H66" si="23">+E5+E12+E19+E26+E34+E46+E52+E59</f>
        <v>1534815538</v>
      </c>
      <c r="F66" s="61">
        <f t="shared" si="23"/>
        <v>43451690</v>
      </c>
      <c r="G66" s="61">
        <f t="shared" si="23"/>
        <v>1578267228</v>
      </c>
      <c r="H66" s="61">
        <f t="shared" si="23"/>
        <v>1356421623</v>
      </c>
      <c r="I66" s="817"/>
      <c r="J66" s="817"/>
      <c r="K66" s="817"/>
      <c r="L66" s="817"/>
      <c r="M66" s="817"/>
    </row>
    <row r="67" spans="1:13" s="73" customFormat="1" ht="12" customHeight="1" thickBot="1">
      <c r="A67" s="88" t="s">
        <v>96</v>
      </c>
      <c r="B67" s="417" t="s">
        <v>460</v>
      </c>
      <c r="C67" s="82" t="s">
        <v>97</v>
      </c>
      <c r="D67" s="54">
        <f>SUM(D68:D70)</f>
        <v>0</v>
      </c>
      <c r="E67" s="54">
        <f t="shared" ref="E67:H67" si="24">SUM(E68:E70)</f>
        <v>0</v>
      </c>
      <c r="F67" s="54">
        <f t="shared" si="24"/>
        <v>0</v>
      </c>
      <c r="G67" s="54">
        <f t="shared" si="24"/>
        <v>0</v>
      </c>
      <c r="H67" s="54">
        <f t="shared" si="24"/>
        <v>0</v>
      </c>
      <c r="I67" s="817"/>
      <c r="J67" s="817"/>
      <c r="K67" s="817"/>
      <c r="L67" s="817"/>
      <c r="M67" s="817"/>
    </row>
    <row r="68" spans="1:13" s="73" customFormat="1" ht="12" customHeight="1">
      <c r="A68" s="74" t="s">
        <v>98</v>
      </c>
      <c r="B68" s="418" t="s">
        <v>461</v>
      </c>
      <c r="C68" s="75" t="s">
        <v>99</v>
      </c>
      <c r="D68" s="85"/>
      <c r="E68" s="85">
        <v>0</v>
      </c>
      <c r="F68" s="85">
        <f t="shared" ref="F68:F70" si="25">G68-E68</f>
        <v>0</v>
      </c>
      <c r="G68" s="85">
        <v>0</v>
      </c>
      <c r="H68" s="85">
        <f>'[1]1.1.PMINFO.'!F68-'1.3.sz.mell.'!H68-'1.4.sz.mell.'!H68</f>
        <v>0</v>
      </c>
      <c r="I68" s="817"/>
      <c r="J68" s="817"/>
      <c r="K68" s="817"/>
      <c r="L68" s="817"/>
      <c r="M68" s="817"/>
    </row>
    <row r="69" spans="1:13" s="73" customFormat="1" ht="12" customHeight="1">
      <c r="A69" s="77" t="s">
        <v>100</v>
      </c>
      <c r="B69" s="418" t="s">
        <v>462</v>
      </c>
      <c r="C69" s="78" t="s">
        <v>101</v>
      </c>
      <c r="D69" s="85"/>
      <c r="E69" s="85">
        <v>0</v>
      </c>
      <c r="F69" s="85">
        <f t="shared" si="25"/>
        <v>0</v>
      </c>
      <c r="G69" s="85">
        <v>0</v>
      </c>
      <c r="H69" s="85">
        <f>'[1]1.1.PMINFO.'!F69-'1.3.sz.mell.'!H69-'1.4.sz.mell.'!H69</f>
        <v>0</v>
      </c>
      <c r="I69" s="817"/>
      <c r="J69" s="817"/>
      <c r="K69" s="817"/>
      <c r="L69" s="817"/>
      <c r="M69" s="817"/>
    </row>
    <row r="70" spans="1:13" s="73" customFormat="1" ht="12" customHeight="1" thickBot="1">
      <c r="A70" s="80" t="s">
        <v>102</v>
      </c>
      <c r="B70" s="418" t="s">
        <v>463</v>
      </c>
      <c r="C70" s="89" t="s">
        <v>103</v>
      </c>
      <c r="D70" s="85"/>
      <c r="E70" s="85">
        <v>0</v>
      </c>
      <c r="F70" s="85">
        <f t="shared" si="25"/>
        <v>0</v>
      </c>
      <c r="G70" s="85">
        <v>0</v>
      </c>
      <c r="H70" s="85">
        <f>'[1]1.1.PMINFO.'!F70-'1.3.sz.mell.'!H70-'1.4.sz.mell.'!H70</f>
        <v>0</v>
      </c>
      <c r="I70" s="817"/>
      <c r="J70" s="817"/>
      <c r="K70" s="817"/>
      <c r="L70" s="817"/>
      <c r="M70" s="817"/>
    </row>
    <row r="71" spans="1:13" s="73" customFormat="1" ht="12" customHeight="1" thickBot="1">
      <c r="A71" s="88" t="s">
        <v>104</v>
      </c>
      <c r="B71" s="417" t="s">
        <v>464</v>
      </c>
      <c r="C71" s="82" t="s">
        <v>105</v>
      </c>
      <c r="D71" s="54">
        <f>SUM(D72:D75)</f>
        <v>0</v>
      </c>
      <c r="E71" s="54">
        <v>0</v>
      </c>
      <c r="F71" s="54">
        <f t="shared" ref="F71" si="26">SUM(F72:F75)</f>
        <v>0</v>
      </c>
      <c r="G71" s="54">
        <v>0</v>
      </c>
      <c r="H71" s="54">
        <f t="shared" ref="H71" si="27">SUM(H72:H75)</f>
        <v>0</v>
      </c>
      <c r="I71" s="817"/>
      <c r="J71" s="817"/>
      <c r="K71" s="817"/>
      <c r="L71" s="817"/>
      <c r="M71" s="817"/>
    </row>
    <row r="72" spans="1:13" s="73" customFormat="1" ht="12" customHeight="1">
      <c r="A72" s="74" t="s">
        <v>106</v>
      </c>
      <c r="B72" s="418" t="s">
        <v>465</v>
      </c>
      <c r="C72" s="75" t="s">
        <v>107</v>
      </c>
      <c r="D72" s="85"/>
      <c r="E72" s="85">
        <v>0</v>
      </c>
      <c r="F72" s="85">
        <f t="shared" ref="F72:F75" si="28">G72-E72</f>
        <v>0</v>
      </c>
      <c r="G72" s="85">
        <v>0</v>
      </c>
      <c r="H72" s="85">
        <f>'[1]1.1.PMINFO.'!F72-'1.3.sz.mell.'!H72-'1.4.sz.mell.'!H72</f>
        <v>0</v>
      </c>
      <c r="I72" s="817"/>
      <c r="J72" s="817"/>
      <c r="K72" s="817"/>
      <c r="L72" s="817"/>
      <c r="M72" s="817"/>
    </row>
    <row r="73" spans="1:13" s="73" customFormat="1" ht="12" customHeight="1">
      <c r="A73" s="77" t="s">
        <v>108</v>
      </c>
      <c r="B73" s="418" t="s">
        <v>466</v>
      </c>
      <c r="C73" s="78" t="s">
        <v>109</v>
      </c>
      <c r="D73" s="85"/>
      <c r="E73" s="85">
        <v>0</v>
      </c>
      <c r="F73" s="85">
        <f t="shared" si="28"/>
        <v>0</v>
      </c>
      <c r="G73" s="85">
        <v>0</v>
      </c>
      <c r="H73" s="85">
        <f>'[1]1.1.PMINFO.'!F73-'1.3.sz.mell.'!H73-'1.4.sz.mell.'!H73</f>
        <v>0</v>
      </c>
      <c r="I73" s="817"/>
      <c r="J73" s="817"/>
      <c r="K73" s="817"/>
      <c r="L73" s="817"/>
      <c r="M73" s="817"/>
    </row>
    <row r="74" spans="1:13" s="73" customFormat="1" ht="12" customHeight="1">
      <c r="A74" s="77" t="s">
        <v>110</v>
      </c>
      <c r="B74" s="418" t="s">
        <v>467</v>
      </c>
      <c r="C74" s="78" t="s">
        <v>111</v>
      </c>
      <c r="D74" s="85"/>
      <c r="E74" s="85">
        <v>0</v>
      </c>
      <c r="F74" s="85">
        <f t="shared" si="28"/>
        <v>0</v>
      </c>
      <c r="G74" s="85">
        <v>0</v>
      </c>
      <c r="H74" s="85">
        <f>'[1]1.1.PMINFO.'!F74-'1.3.sz.mell.'!H74-'1.4.sz.mell.'!H74</f>
        <v>0</v>
      </c>
      <c r="I74" s="817"/>
      <c r="J74" s="817"/>
      <c r="K74" s="817"/>
      <c r="L74" s="817"/>
      <c r="M74" s="817"/>
    </row>
    <row r="75" spans="1:13" s="73" customFormat="1" ht="12" customHeight="1" thickBot="1">
      <c r="A75" s="80" t="s">
        <v>112</v>
      </c>
      <c r="B75" s="418" t="s">
        <v>468</v>
      </c>
      <c r="C75" s="81" t="s">
        <v>113</v>
      </c>
      <c r="D75" s="85"/>
      <c r="E75" s="85">
        <v>0</v>
      </c>
      <c r="F75" s="85">
        <f t="shared" si="28"/>
        <v>0</v>
      </c>
      <c r="G75" s="85">
        <v>0</v>
      </c>
      <c r="H75" s="85">
        <f>'[1]1.1.PMINFO.'!F75-'1.3.sz.mell.'!H75-'1.4.sz.mell.'!H75</f>
        <v>0</v>
      </c>
      <c r="I75" s="817"/>
      <c r="J75" s="817"/>
      <c r="K75" s="817"/>
      <c r="L75" s="817"/>
      <c r="M75" s="817"/>
    </row>
    <row r="76" spans="1:13" s="73" customFormat="1" ht="12" customHeight="1" thickBot="1">
      <c r="A76" s="88" t="s">
        <v>114</v>
      </c>
      <c r="B76" s="417" t="s">
        <v>469</v>
      </c>
      <c r="C76" s="82" t="s">
        <v>115</v>
      </c>
      <c r="D76" s="54">
        <f>SUM(D77:D78)</f>
        <v>85638027</v>
      </c>
      <c r="E76" s="54">
        <v>85638027</v>
      </c>
      <c r="F76" s="54">
        <f t="shared" ref="F76:H76" si="29">SUM(F77:F78)</f>
        <v>0</v>
      </c>
      <c r="G76" s="54">
        <v>85638027</v>
      </c>
      <c r="H76" s="54">
        <f t="shared" si="29"/>
        <v>85638027</v>
      </c>
      <c r="I76" s="817"/>
      <c r="J76" s="817"/>
      <c r="K76" s="817"/>
      <c r="L76" s="817"/>
      <c r="M76" s="817"/>
    </row>
    <row r="77" spans="1:13" s="73" customFormat="1" ht="12" customHeight="1">
      <c r="A77" s="74" t="s">
        <v>116</v>
      </c>
      <c r="B77" s="418" t="s">
        <v>470</v>
      </c>
      <c r="C77" s="75" t="s">
        <v>117</v>
      </c>
      <c r="D77" s="85">
        <v>85638027</v>
      </c>
      <c r="E77" s="85">
        <v>85638027</v>
      </c>
      <c r="F77" s="85">
        <f t="shared" ref="F77:F78" si="30">G77-E77</f>
        <v>0</v>
      </c>
      <c r="G77" s="85">
        <v>85638027</v>
      </c>
      <c r="H77" s="85">
        <f>'[1]1.1.PMINFO.'!F77-'1.3.sz.mell.'!H77-'1.4.sz.mell.'!H77</f>
        <v>85638027</v>
      </c>
      <c r="I77" s="817"/>
      <c r="J77" s="817"/>
      <c r="K77" s="817"/>
      <c r="L77" s="817"/>
      <c r="M77" s="817"/>
    </row>
    <row r="78" spans="1:13" s="73" customFormat="1" ht="12" customHeight="1" thickBot="1">
      <c r="A78" s="80" t="s">
        <v>118</v>
      </c>
      <c r="B78" s="418" t="s">
        <v>471</v>
      </c>
      <c r="C78" s="81" t="s">
        <v>119</v>
      </c>
      <c r="D78" s="85"/>
      <c r="E78" s="85">
        <v>0</v>
      </c>
      <c r="F78" s="85">
        <f t="shared" si="30"/>
        <v>0</v>
      </c>
      <c r="G78" s="85">
        <v>0</v>
      </c>
      <c r="H78" s="85">
        <f>'[1]1.1.PMINFO.'!F78-'1.3.sz.mell.'!H78-'1.4.sz.mell.'!H78</f>
        <v>0</v>
      </c>
      <c r="I78" s="817"/>
      <c r="J78" s="817"/>
      <c r="K78" s="817"/>
      <c r="L78" s="817"/>
      <c r="M78" s="817"/>
    </row>
    <row r="79" spans="1:13" s="73" customFormat="1" ht="12" customHeight="1" thickBot="1">
      <c r="A79" s="88" t="s">
        <v>120</v>
      </c>
      <c r="B79" s="417"/>
      <c r="C79" s="82" t="s">
        <v>1150</v>
      </c>
      <c r="D79" s="54">
        <f>SUM(D80:D83)</f>
        <v>0</v>
      </c>
      <c r="E79" s="54">
        <v>839278</v>
      </c>
      <c r="F79" s="54">
        <f>SUM(F80:F83)</f>
        <v>0</v>
      </c>
      <c r="G79" s="54">
        <v>839278</v>
      </c>
      <c r="H79" s="54">
        <f>SUM(H80:H83)</f>
        <v>839278</v>
      </c>
      <c r="I79" s="817"/>
      <c r="J79" s="817"/>
      <c r="K79" s="817"/>
      <c r="L79" s="817"/>
      <c r="M79" s="817"/>
    </row>
    <row r="80" spans="1:13" s="73" customFormat="1" ht="12" customHeight="1">
      <c r="A80" s="74" t="s">
        <v>685</v>
      </c>
      <c r="B80" s="418" t="s">
        <v>472</v>
      </c>
      <c r="C80" s="75" t="s">
        <v>122</v>
      </c>
      <c r="D80" s="85"/>
      <c r="E80" s="85">
        <v>839278</v>
      </c>
      <c r="F80" s="85">
        <f t="shared" ref="F80:F83" si="31">G80-E80</f>
        <v>0</v>
      </c>
      <c r="G80" s="85">
        <v>839278</v>
      </c>
      <c r="H80" s="85">
        <f>'[1]1.1.PMINFO.'!F80-'1.3.sz.mell.'!H80-'1.4.sz.mell.'!H80</f>
        <v>839278</v>
      </c>
      <c r="I80" s="817"/>
      <c r="J80" s="817"/>
      <c r="K80" s="817"/>
      <c r="L80" s="817"/>
      <c r="M80" s="817"/>
    </row>
    <row r="81" spans="1:13" s="73" customFormat="1" ht="12" customHeight="1">
      <c r="A81" s="77" t="s">
        <v>686</v>
      </c>
      <c r="B81" s="419" t="s">
        <v>473</v>
      </c>
      <c r="C81" s="78" t="s">
        <v>123</v>
      </c>
      <c r="D81" s="85"/>
      <c r="E81" s="85">
        <v>0</v>
      </c>
      <c r="F81" s="85">
        <f t="shared" si="31"/>
        <v>0</v>
      </c>
      <c r="G81" s="85">
        <v>0</v>
      </c>
      <c r="H81" s="85">
        <f>'[1]1.1.PMINFO.'!F81-'1.3.sz.mell.'!H81-'1.4.sz.mell.'!H81</f>
        <v>0</v>
      </c>
      <c r="I81" s="817"/>
      <c r="J81" s="817"/>
      <c r="K81" s="817"/>
      <c r="L81" s="817"/>
      <c r="M81" s="817"/>
    </row>
    <row r="82" spans="1:13" s="73" customFormat="1" ht="12" customHeight="1">
      <c r="A82" s="80" t="s">
        <v>687</v>
      </c>
      <c r="B82" s="420" t="s">
        <v>684</v>
      </c>
      <c r="C82" s="81" t="s">
        <v>905</v>
      </c>
      <c r="D82" s="85"/>
      <c r="E82" s="85">
        <v>0</v>
      </c>
      <c r="F82" s="85">
        <f t="shared" si="31"/>
        <v>0</v>
      </c>
      <c r="G82" s="85">
        <v>0</v>
      </c>
      <c r="H82" s="85">
        <f>'[1]1.1.PMINFO.'!F83-'1.3.sz.mell.'!H82-'1.4.sz.mell.'!H82</f>
        <v>0</v>
      </c>
      <c r="I82" s="817"/>
      <c r="J82" s="817"/>
      <c r="K82" s="817"/>
      <c r="L82" s="817"/>
      <c r="M82" s="817"/>
    </row>
    <row r="83" spans="1:13" s="73" customFormat="1" ht="12" customHeight="1" thickBot="1">
      <c r="A83" s="80" t="s">
        <v>1148</v>
      </c>
      <c r="B83" s="420" t="s">
        <v>1149</v>
      </c>
      <c r="C83" s="81" t="s">
        <v>1147</v>
      </c>
      <c r="D83" s="85"/>
      <c r="E83" s="85">
        <v>0</v>
      </c>
      <c r="F83" s="85">
        <f t="shared" si="31"/>
        <v>0</v>
      </c>
      <c r="G83" s="85">
        <v>0</v>
      </c>
      <c r="H83" s="85">
        <f>'[1]1.1.PMINFO.'!F84-'1.3.sz.mell.'!H83-'1.4.sz.mell.'!H83</f>
        <v>0</v>
      </c>
      <c r="I83" s="817"/>
      <c r="J83" s="817"/>
      <c r="K83" s="817"/>
      <c r="L83" s="817"/>
      <c r="M83" s="817"/>
    </row>
    <row r="84" spans="1:13" s="73" customFormat="1" ht="12" customHeight="1" thickBot="1">
      <c r="A84" s="88" t="s">
        <v>124</v>
      </c>
      <c r="B84" s="417" t="s">
        <v>474</v>
      </c>
      <c r="C84" s="82" t="s">
        <v>125</v>
      </c>
      <c r="D84" s="54">
        <f>SUM(D85:D88)</f>
        <v>0</v>
      </c>
      <c r="E84" s="54">
        <v>0</v>
      </c>
      <c r="F84" s="54">
        <f>SUM(F85:F88)</f>
        <v>0</v>
      </c>
      <c r="G84" s="54">
        <v>0</v>
      </c>
      <c r="H84" s="54">
        <f>SUM(H85:H88)</f>
        <v>0</v>
      </c>
      <c r="I84" s="817"/>
      <c r="J84" s="817"/>
      <c r="K84" s="817"/>
      <c r="L84" s="817"/>
      <c r="M84" s="817"/>
    </row>
    <row r="85" spans="1:13" s="73" customFormat="1" ht="12" customHeight="1">
      <c r="A85" s="90" t="s">
        <v>689</v>
      </c>
      <c r="B85" s="418" t="s">
        <v>475</v>
      </c>
      <c r="C85" s="75" t="s">
        <v>906</v>
      </c>
      <c r="D85" s="85"/>
      <c r="E85" s="85">
        <v>0</v>
      </c>
      <c r="F85" s="85">
        <f t="shared" ref="F85:F88" si="32">G85-E85</f>
        <v>0</v>
      </c>
      <c r="G85" s="85">
        <v>0</v>
      </c>
      <c r="H85" s="85">
        <f>'[1]1.1.PMINFO.'!F86-'1.3.sz.mell.'!H85-'1.4.sz.mell.'!H85</f>
        <v>0</v>
      </c>
      <c r="I85" s="817"/>
      <c r="J85" s="817"/>
      <c r="K85" s="817"/>
      <c r="L85" s="817"/>
      <c r="M85" s="817"/>
    </row>
    <row r="86" spans="1:13" s="73" customFormat="1" ht="12" customHeight="1">
      <c r="A86" s="91" t="s">
        <v>690</v>
      </c>
      <c r="B86" s="418" t="s">
        <v>476</v>
      </c>
      <c r="C86" s="78" t="s">
        <v>907</v>
      </c>
      <c r="D86" s="85"/>
      <c r="E86" s="85">
        <v>0</v>
      </c>
      <c r="F86" s="85">
        <f t="shared" si="32"/>
        <v>0</v>
      </c>
      <c r="G86" s="85">
        <v>0</v>
      </c>
      <c r="H86" s="85">
        <f>'[1]1.1.PMINFO.'!F87-'1.3.sz.mell.'!H86-'1.4.sz.mell.'!H86</f>
        <v>0</v>
      </c>
      <c r="I86" s="817"/>
      <c r="J86" s="817"/>
      <c r="K86" s="817"/>
      <c r="L86" s="817"/>
      <c r="M86" s="817"/>
    </row>
    <row r="87" spans="1:13" s="73" customFormat="1" ht="12" customHeight="1">
      <c r="A87" s="91" t="s">
        <v>691</v>
      </c>
      <c r="B87" s="418" t="s">
        <v>477</v>
      </c>
      <c r="C87" s="78" t="s">
        <v>908</v>
      </c>
      <c r="D87" s="85"/>
      <c r="E87" s="85">
        <v>0</v>
      </c>
      <c r="F87" s="85">
        <f t="shared" si="32"/>
        <v>0</v>
      </c>
      <c r="G87" s="85">
        <v>0</v>
      </c>
      <c r="H87" s="85">
        <f>'[1]1.1.PMINFO.'!F88-'1.3.sz.mell.'!H87-'1.4.sz.mell.'!H87</f>
        <v>0</v>
      </c>
      <c r="I87" s="817"/>
      <c r="J87" s="817"/>
      <c r="K87" s="817"/>
      <c r="L87" s="817"/>
      <c r="M87" s="817"/>
    </row>
    <row r="88" spans="1:13" s="73" customFormat="1" ht="12" customHeight="1" thickBot="1">
      <c r="A88" s="92" t="s">
        <v>692</v>
      </c>
      <c r="B88" s="418" t="s">
        <v>478</v>
      </c>
      <c r="C88" s="81" t="s">
        <v>909</v>
      </c>
      <c r="D88" s="85"/>
      <c r="E88" s="85">
        <v>0</v>
      </c>
      <c r="F88" s="85">
        <f t="shared" si="32"/>
        <v>0</v>
      </c>
      <c r="G88" s="85">
        <v>0</v>
      </c>
      <c r="H88" s="85">
        <f>'[1]1.1.PMINFO.'!F89-'1.3.sz.mell.'!H88-'1.4.sz.mell.'!H88</f>
        <v>0</v>
      </c>
      <c r="I88" s="817"/>
      <c r="J88" s="817"/>
      <c r="K88" s="817"/>
      <c r="L88" s="817"/>
      <c r="M88" s="817"/>
    </row>
    <row r="89" spans="1:13" s="73" customFormat="1" ht="13.5" customHeight="1" thickBot="1">
      <c r="A89" s="88" t="s">
        <v>128</v>
      </c>
      <c r="B89" s="417" t="s">
        <v>479</v>
      </c>
      <c r="C89" s="82" t="s">
        <v>129</v>
      </c>
      <c r="D89" s="93"/>
      <c r="E89" s="93">
        <v>0</v>
      </c>
      <c r="F89" s="93"/>
      <c r="G89" s="93">
        <v>0</v>
      </c>
      <c r="H89" s="93"/>
      <c r="I89" s="817"/>
      <c r="J89" s="817"/>
      <c r="K89" s="817"/>
      <c r="L89" s="817"/>
      <c r="M89" s="817"/>
    </row>
    <row r="90" spans="1:13" s="73" customFormat="1" ht="13.5" customHeight="1" thickBot="1">
      <c r="A90" s="721" t="s">
        <v>192</v>
      </c>
      <c r="B90" s="417"/>
      <c r="C90" s="82" t="s">
        <v>931</v>
      </c>
      <c r="D90" s="93"/>
      <c r="E90" s="93">
        <v>0</v>
      </c>
      <c r="F90" s="93"/>
      <c r="G90" s="93">
        <v>0</v>
      </c>
      <c r="H90" s="93"/>
      <c r="I90" s="817"/>
      <c r="J90" s="817"/>
      <c r="K90" s="817"/>
      <c r="L90" s="817"/>
      <c r="M90" s="817"/>
    </row>
    <row r="91" spans="1:13" s="73" customFormat="1" ht="15.75" customHeight="1" thickBot="1">
      <c r="A91" s="721" t="s">
        <v>195</v>
      </c>
      <c r="B91" s="417" t="s">
        <v>459</v>
      </c>
      <c r="C91" s="94" t="s">
        <v>131</v>
      </c>
      <c r="D91" s="61">
        <f>+D67+D71+D76+D79+D84+D89</f>
        <v>85638027</v>
      </c>
      <c r="E91" s="61">
        <f t="shared" ref="E91:G91" si="33">+E67+E71+E76+E79+E84+E89</f>
        <v>86477305</v>
      </c>
      <c r="F91" s="61">
        <f t="shared" si="33"/>
        <v>0</v>
      </c>
      <c r="G91" s="61">
        <f t="shared" si="33"/>
        <v>86477305</v>
      </c>
      <c r="H91" s="61">
        <f>+H67+H71+H76+H79+H84+H89</f>
        <v>86477305</v>
      </c>
      <c r="I91" s="817"/>
      <c r="J91" s="817"/>
      <c r="K91" s="817"/>
      <c r="L91" s="817"/>
      <c r="M91" s="817"/>
    </row>
    <row r="92" spans="1:13" s="73" customFormat="1" ht="16.5" customHeight="1" thickBot="1">
      <c r="A92" s="721" t="s">
        <v>198</v>
      </c>
      <c r="B92" s="421"/>
      <c r="C92" s="95" t="s">
        <v>133</v>
      </c>
      <c r="D92" s="61">
        <f>+D66+D91</f>
        <v>1575325605</v>
      </c>
      <c r="E92" s="61">
        <f t="shared" ref="E92:G92" si="34">+E66+E91</f>
        <v>1621292843</v>
      </c>
      <c r="F92" s="61">
        <f t="shared" si="34"/>
        <v>43451690</v>
      </c>
      <c r="G92" s="61">
        <f t="shared" si="34"/>
        <v>1664744533</v>
      </c>
      <c r="H92" s="61">
        <f>+H66+H91</f>
        <v>1442898928</v>
      </c>
      <c r="I92" s="817"/>
      <c r="J92" s="817"/>
      <c r="K92" s="817"/>
      <c r="L92" s="817"/>
      <c r="M92" s="817"/>
    </row>
    <row r="93" spans="1:13" s="73" customFormat="1">
      <c r="A93" s="119"/>
      <c r="B93" s="96"/>
      <c r="C93" s="120"/>
      <c r="D93" s="121"/>
      <c r="E93" s="121"/>
      <c r="F93" s="121"/>
      <c r="G93" s="121"/>
      <c r="H93" s="121"/>
      <c r="I93" s="817"/>
      <c r="J93" s="817"/>
      <c r="K93" s="817"/>
      <c r="L93" s="817"/>
      <c r="M93" s="817"/>
    </row>
    <row r="94" spans="1:13" ht="16.5" customHeight="1">
      <c r="A94" s="857" t="s">
        <v>134</v>
      </c>
      <c r="B94" s="857"/>
      <c r="C94" s="857"/>
      <c r="D94" s="857"/>
      <c r="E94" s="823"/>
      <c r="F94" s="73"/>
      <c r="G94" s="73"/>
      <c r="H94" s="73"/>
    </row>
    <row r="95" spans="1:13" ht="16.5" customHeight="1" thickBot="1">
      <c r="A95" s="858" t="s">
        <v>135</v>
      </c>
      <c r="B95" s="858"/>
      <c r="C95" s="858"/>
      <c r="D95" s="63"/>
      <c r="E95" s="63"/>
      <c r="F95" s="63"/>
      <c r="G95" s="63" t="s">
        <v>935</v>
      </c>
      <c r="H95" s="63"/>
    </row>
    <row r="96" spans="1:13" ht="48.75" thickBot="1">
      <c r="A96" s="64" t="s">
        <v>11</v>
      </c>
      <c r="B96" s="176" t="s">
        <v>385</v>
      </c>
      <c r="C96" s="65" t="s">
        <v>136</v>
      </c>
      <c r="D96" s="66" t="s">
        <v>1167</v>
      </c>
      <c r="E96" s="826" t="s">
        <v>1336</v>
      </c>
      <c r="F96" s="51" t="s">
        <v>1311</v>
      </c>
      <c r="G96" s="51" t="s">
        <v>1299</v>
      </c>
      <c r="H96" s="51" t="s">
        <v>1312</v>
      </c>
    </row>
    <row r="97" spans="1:14" s="70" customFormat="1" ht="12" customHeight="1" thickBot="1">
      <c r="A97" s="53">
        <v>1</v>
      </c>
      <c r="B97" s="53">
        <v>2</v>
      </c>
      <c r="C97" s="97">
        <v>2</v>
      </c>
      <c r="D97" s="98">
        <v>3</v>
      </c>
      <c r="E97" s="69">
        <v>7</v>
      </c>
      <c r="F97" s="69">
        <v>4</v>
      </c>
      <c r="G97" s="98">
        <v>7</v>
      </c>
      <c r="H97" s="69">
        <v>6</v>
      </c>
      <c r="I97" s="817"/>
      <c r="J97" s="817"/>
      <c r="K97" s="817"/>
      <c r="L97" s="817"/>
      <c r="M97" s="817"/>
    </row>
    <row r="98" spans="1:14" ht="12" customHeight="1" thickBot="1">
      <c r="A98" s="99" t="s">
        <v>13</v>
      </c>
      <c r="B98" s="422"/>
      <c r="C98" s="100" t="s">
        <v>137</v>
      </c>
      <c r="D98" s="101">
        <f>SUM(D99:D103)</f>
        <v>1429763382</v>
      </c>
      <c r="E98" s="101">
        <f t="shared" ref="E98:H98" si="35">SUM(E99:E103)</f>
        <v>1349230902</v>
      </c>
      <c r="F98" s="101">
        <f t="shared" si="35"/>
        <v>31016581</v>
      </c>
      <c r="G98" s="101">
        <f t="shared" si="35"/>
        <v>1380247483</v>
      </c>
      <c r="H98" s="101">
        <f t="shared" si="35"/>
        <v>694643608</v>
      </c>
    </row>
    <row r="99" spans="1:14" ht="12" customHeight="1">
      <c r="A99" s="102" t="s">
        <v>15</v>
      </c>
      <c r="B99" s="423" t="s">
        <v>386</v>
      </c>
      <c r="C99" s="103" t="s">
        <v>138</v>
      </c>
      <c r="D99" s="104">
        <v>653231000</v>
      </c>
      <c r="E99" s="104">
        <v>649918824</v>
      </c>
      <c r="F99" s="104">
        <f t="shared" ref="F99:F103" si="36">G99-E99</f>
        <v>6576509</v>
      </c>
      <c r="G99" s="104">
        <v>656495333</v>
      </c>
      <c r="H99" s="104">
        <f>'[1]1.1.PMINFO.'!F99-'1.3.sz.mell.'!H99-'1.4.sz.mell.'!H99</f>
        <v>316461500</v>
      </c>
      <c r="I99" s="817">
        <f>'3. sz. mell'!BH49+'4. sz. mell'!C50+'5.sz.mell.'!C90</f>
        <v>653231000</v>
      </c>
      <c r="J99" s="817">
        <f>'3. sz. mell'!BI49+'4. sz. mell'!D50+'5.sz.mell.'!D90</f>
        <v>649918824</v>
      </c>
      <c r="K99" s="817">
        <f>'3. sz. mell'!BJ49+'4. sz. mell'!E50+'5.sz.mell.'!E90</f>
        <v>6576509</v>
      </c>
      <c r="L99" s="817">
        <f>'3. sz. mell'!BK49+'4. sz. mell'!F50+'5.sz.mell.'!F90</f>
        <v>656495333</v>
      </c>
      <c r="M99" s="817" t="e">
        <f>'3. sz. mell'!BL49+'4. sz. mell'!#REF!+'5.sz.mell.'!#REF!</f>
        <v>#REF!</v>
      </c>
      <c r="N99" s="817" t="e">
        <f>'3. sz. mell'!BM49+'4. sz. mell'!#REF!+'5.sz.mell.'!#REF!</f>
        <v>#REF!</v>
      </c>
    </row>
    <row r="100" spans="1:14" ht="12" customHeight="1">
      <c r="A100" s="77" t="s">
        <v>17</v>
      </c>
      <c r="B100" s="419" t="s">
        <v>387</v>
      </c>
      <c r="C100" s="17" t="s">
        <v>139</v>
      </c>
      <c r="D100" s="79">
        <v>119914000</v>
      </c>
      <c r="E100" s="79">
        <v>111380758</v>
      </c>
      <c r="F100" s="79">
        <f t="shared" si="36"/>
        <v>318067</v>
      </c>
      <c r="G100" s="79">
        <v>111698825</v>
      </c>
      <c r="H100" s="79">
        <f>'[1]1.1.PMINFO.'!F100-'1.3.sz.mell.'!H100-'1.4.sz.mell.'!H100</f>
        <v>57634915</v>
      </c>
      <c r="I100" s="817">
        <f>'3. sz. mell'!BH50+'4. sz. mell'!C51+'5.sz.mell.'!C91</f>
        <v>119914000</v>
      </c>
      <c r="J100" s="817">
        <f>'3. sz. mell'!BI50+'4. sz. mell'!D51+'5.sz.mell.'!D91</f>
        <v>111380758</v>
      </c>
      <c r="K100" s="817">
        <f>'3. sz. mell'!BJ50+'4. sz. mell'!E51+'5.sz.mell.'!E91</f>
        <v>318067</v>
      </c>
      <c r="L100" s="817">
        <f>'3. sz. mell'!BK50+'4. sz. mell'!F51+'5.sz.mell.'!F91</f>
        <v>111698825</v>
      </c>
      <c r="M100" s="817" t="e">
        <f>'3. sz. mell'!BL50+'4. sz. mell'!#REF!+'5.sz.mell.'!#REF!</f>
        <v>#REF!</v>
      </c>
      <c r="N100" s="817" t="e">
        <f>'3. sz. mell'!BM50+'4. sz. mell'!#REF!+'5.sz.mell.'!#REF!</f>
        <v>#REF!</v>
      </c>
    </row>
    <row r="101" spans="1:14" ht="12" customHeight="1">
      <c r="A101" s="77" t="s">
        <v>19</v>
      </c>
      <c r="B101" s="419" t="s">
        <v>388</v>
      </c>
      <c r="C101" s="17" t="s">
        <v>140</v>
      </c>
      <c r="D101" s="83">
        <v>517237037</v>
      </c>
      <c r="E101" s="83">
        <v>407438527</v>
      </c>
      <c r="F101" s="83">
        <f t="shared" si="36"/>
        <v>9814572</v>
      </c>
      <c r="G101" s="83">
        <v>417253099</v>
      </c>
      <c r="H101" s="83">
        <f>'[1]1.1.PMINFO.'!F101-'1.3.sz.mell.'!H101-'1.4.sz.mell.'!H101</f>
        <v>178041769</v>
      </c>
      <c r="I101" s="817">
        <f>'3. sz. mell'!BH51+'4. sz. mell'!C52+'5.sz.mell.'!C92</f>
        <v>517237037</v>
      </c>
      <c r="J101" s="817">
        <f>'3. sz. mell'!BI51+'4. sz. mell'!D52+'5.sz.mell.'!D92</f>
        <v>407438527</v>
      </c>
      <c r="K101" s="817">
        <f>'3. sz. mell'!BJ51+'4. sz. mell'!E52+'5.sz.mell.'!E92</f>
        <v>9814572</v>
      </c>
      <c r="L101" s="817">
        <f>'3. sz. mell'!BK51+'4. sz. mell'!F52+'5.sz.mell.'!F92</f>
        <v>417253099</v>
      </c>
      <c r="M101" s="817" t="e">
        <f>'3. sz. mell'!BL51+'4. sz. mell'!#REF!+'5.sz.mell.'!#REF!</f>
        <v>#REF!</v>
      </c>
      <c r="N101" s="817" t="e">
        <f>'3. sz. mell'!BM51+'4. sz. mell'!#REF!+'5.sz.mell.'!#REF!</f>
        <v>#REF!</v>
      </c>
    </row>
    <row r="102" spans="1:14" ht="12" customHeight="1">
      <c r="A102" s="77" t="s">
        <v>21</v>
      </c>
      <c r="B102" s="419" t="s">
        <v>389</v>
      </c>
      <c r="C102" s="105" t="s">
        <v>141</v>
      </c>
      <c r="D102" s="83">
        <v>441000</v>
      </c>
      <c r="E102" s="83">
        <v>1331000</v>
      </c>
      <c r="F102" s="83">
        <f t="shared" si="36"/>
        <v>0</v>
      </c>
      <c r="G102" s="83">
        <v>1331000</v>
      </c>
      <c r="H102" s="83">
        <f>'[1]1.1.PMINFO.'!F102-'1.3.sz.mell.'!H102-'1.4.sz.mell.'!H102</f>
        <v>620000</v>
      </c>
      <c r="I102" s="817">
        <f>'3. sz. mell'!BH52+'4. sz. mell'!C53+'5.sz.mell.'!C93</f>
        <v>441000</v>
      </c>
      <c r="J102" s="817">
        <f>'3. sz. mell'!BI52+'4. sz. mell'!D53+'5.sz.mell.'!D93</f>
        <v>1331000</v>
      </c>
      <c r="K102" s="817">
        <f>'3. sz. mell'!BJ52+'4. sz. mell'!E53+'5.sz.mell.'!E93</f>
        <v>0</v>
      </c>
      <c r="L102" s="817">
        <f>'3. sz. mell'!BK52+'4. sz. mell'!F53+'5.sz.mell.'!F93</f>
        <v>1331000</v>
      </c>
      <c r="M102" s="817" t="e">
        <f>'3. sz. mell'!BL52+'4. sz. mell'!#REF!+'5.sz.mell.'!#REF!</f>
        <v>#REF!</v>
      </c>
      <c r="N102" s="817" t="e">
        <f>'3. sz. mell'!BM52+'4. sz. mell'!#REF!+'5.sz.mell.'!#REF!</f>
        <v>#REF!</v>
      </c>
    </row>
    <row r="103" spans="1:14" ht="12" customHeight="1" thickBot="1">
      <c r="A103" s="77" t="s">
        <v>142</v>
      </c>
      <c r="B103" s="426" t="s">
        <v>390</v>
      </c>
      <c r="C103" s="106" t="s">
        <v>143</v>
      </c>
      <c r="D103" s="83">
        <v>138940345</v>
      </c>
      <c r="E103" s="83">
        <v>179161793</v>
      </c>
      <c r="F103" s="83">
        <f t="shared" si="36"/>
        <v>14307433</v>
      </c>
      <c r="G103" s="83">
        <v>193469226</v>
      </c>
      <c r="H103" s="83">
        <f>'[1]1.1.PMINFO.'!F103-'1.3.sz.mell.'!H103-'1.4.sz.mell.'!H103</f>
        <v>141885424</v>
      </c>
      <c r="I103" s="817">
        <f>'3. sz. mell'!BH53+'4. sz. mell'!C54+'5.sz.mell.'!C94</f>
        <v>138940345</v>
      </c>
      <c r="J103" s="817">
        <f>'3. sz. mell'!BI53+'4. sz. mell'!D54+'5.sz.mell.'!D94</f>
        <v>179161793</v>
      </c>
      <c r="K103" s="817">
        <f>'3. sz. mell'!BJ53+'4. sz. mell'!E54+'5.sz.mell.'!E94</f>
        <v>14307433</v>
      </c>
      <c r="L103" s="817">
        <f>'3. sz. mell'!BK53+'4. sz. mell'!F54+'5.sz.mell.'!F94</f>
        <v>193469226</v>
      </c>
      <c r="M103" s="817" t="e">
        <f>'3. sz. mell'!BL53+'4. sz. mell'!#REF!+'5.sz.mell.'!#REF!</f>
        <v>#REF!</v>
      </c>
      <c r="N103" s="817" t="e">
        <f>'3. sz. mell'!BM53+'4. sz. mell'!#REF!+'5.sz.mell.'!#REF!</f>
        <v>#REF!</v>
      </c>
    </row>
    <row r="104" spans="1:14" ht="12" customHeight="1" thickBot="1">
      <c r="A104" s="71" t="s">
        <v>26</v>
      </c>
      <c r="B104" s="417" t="s">
        <v>394</v>
      </c>
      <c r="C104" s="22" t="s">
        <v>910</v>
      </c>
      <c r="D104" s="54">
        <f>+D105+D107+D106</f>
        <v>10049000</v>
      </c>
      <c r="E104" s="54">
        <f t="shared" ref="E104:G104" si="37">+E105+E107+E106</f>
        <v>100259982</v>
      </c>
      <c r="F104" s="54">
        <f t="shared" si="37"/>
        <v>9868165</v>
      </c>
      <c r="G104" s="54">
        <f t="shared" si="37"/>
        <v>110128147</v>
      </c>
      <c r="H104" s="54">
        <f t="shared" ref="H104" si="38">+H105+H107+H106</f>
        <v>0</v>
      </c>
    </row>
    <row r="105" spans="1:14" ht="12" customHeight="1">
      <c r="A105" s="74" t="s">
        <v>489</v>
      </c>
      <c r="B105" s="418" t="s">
        <v>394</v>
      </c>
      <c r="C105" s="20" t="s">
        <v>149</v>
      </c>
      <c r="D105" s="76">
        <v>5000000</v>
      </c>
      <c r="E105" s="76">
        <v>91282773</v>
      </c>
      <c r="F105" s="76">
        <f t="shared" ref="F105:F107" si="39">G105-E105</f>
        <v>3066243</v>
      </c>
      <c r="G105" s="76">
        <v>94349016</v>
      </c>
      <c r="H105" s="76">
        <f>'[1]1.1.PMINFO.'!F105-'1.3.sz.mell.'!H105-'1.4.sz.mell.'!H105</f>
        <v>0</v>
      </c>
    </row>
    <row r="106" spans="1:14" ht="12" customHeight="1">
      <c r="A106" s="74" t="s">
        <v>490</v>
      </c>
      <c r="B106" s="424" t="s">
        <v>394</v>
      </c>
      <c r="C106" s="459" t="s">
        <v>697</v>
      </c>
      <c r="D106" s="409">
        <v>5049000</v>
      </c>
      <c r="E106" s="409">
        <v>8977209</v>
      </c>
      <c r="F106" s="409">
        <f t="shared" si="39"/>
        <v>6801922</v>
      </c>
      <c r="G106" s="409">
        <v>15779131</v>
      </c>
      <c r="H106" s="409">
        <f>'[1]1.1.PMINFO.'!F106-'1.3.sz.mell.'!H106-'1.4.sz.mell.'!H106</f>
        <v>0</v>
      </c>
    </row>
    <row r="107" spans="1:14" ht="12" customHeight="1" thickBot="1">
      <c r="A107" s="74" t="s">
        <v>491</v>
      </c>
      <c r="B107" s="420" t="s">
        <v>394</v>
      </c>
      <c r="C107" s="109" t="s">
        <v>696</v>
      </c>
      <c r="D107" s="83"/>
      <c r="E107" s="83">
        <v>0</v>
      </c>
      <c r="F107" s="83">
        <f t="shared" si="39"/>
        <v>0</v>
      </c>
      <c r="G107" s="83">
        <v>0</v>
      </c>
      <c r="H107" s="83">
        <f>'[1]1.1.PMINFO.'!F107-'1.3.sz.mell.'!H107-'1.4.sz.mell.'!H107</f>
        <v>0</v>
      </c>
    </row>
    <row r="108" spans="1:14" ht="12" customHeight="1" thickBot="1">
      <c r="A108" s="71" t="s">
        <v>38</v>
      </c>
      <c r="B108" s="417"/>
      <c r="C108" s="108" t="s">
        <v>913</v>
      </c>
      <c r="D108" s="54">
        <f>+D109+D111+D113</f>
        <v>100487000</v>
      </c>
      <c r="E108" s="54">
        <f t="shared" ref="E108:G108" si="40">+E109+E111+E113</f>
        <v>135936458</v>
      </c>
      <c r="F108" s="54">
        <f t="shared" si="40"/>
        <v>2566944</v>
      </c>
      <c r="G108" s="54">
        <f t="shared" si="40"/>
        <v>138503402</v>
      </c>
      <c r="H108" s="54">
        <f t="shared" ref="H108" si="41">+H109+H111+H113</f>
        <v>16534711</v>
      </c>
    </row>
    <row r="109" spans="1:14" ht="12" customHeight="1">
      <c r="A109" s="74" t="s">
        <v>870</v>
      </c>
      <c r="B109" s="418" t="s">
        <v>391</v>
      </c>
      <c r="C109" s="17" t="s">
        <v>144</v>
      </c>
      <c r="D109" s="76">
        <v>32487000</v>
      </c>
      <c r="E109" s="76">
        <v>32552533</v>
      </c>
      <c r="F109" s="76">
        <f t="shared" ref="F109:F113" si="42">G109-E109</f>
        <v>2413674</v>
      </c>
      <c r="G109" s="76">
        <v>34966207</v>
      </c>
      <c r="H109" s="76">
        <f>'[1]1.1.PMINFO.'!F109-'1.3.sz.mell.'!H109-'1.4.sz.mell.'!H109</f>
        <v>7303062</v>
      </c>
      <c r="I109" s="817">
        <f>'3. sz. mell'!BH55+'4. sz. mell'!C56+'5.sz.mell.'!C100</f>
        <v>32487000</v>
      </c>
      <c r="J109" s="817">
        <f>'3. sz. mell'!BI55+'4. sz. mell'!D56+'5.sz.mell.'!D100</f>
        <v>32552533</v>
      </c>
      <c r="K109" s="817">
        <f>'3. sz. mell'!BJ55+'4. sz. mell'!E56+'5.sz.mell.'!E100</f>
        <v>2413674</v>
      </c>
      <c r="L109" s="817">
        <f>'3. sz. mell'!BK55+'4. sz. mell'!F56+'5.sz.mell.'!F100</f>
        <v>34966207</v>
      </c>
      <c r="M109" s="817" t="e">
        <f>'3. sz. mell'!BL55+'4. sz. mell'!#REF!+'5.sz.mell.'!#REF!</f>
        <v>#REF!</v>
      </c>
      <c r="N109" s="817" t="e">
        <f>'3. sz. mell'!BM55+'4. sz. mell'!#REF!+'5.sz.mell.'!#REF!</f>
        <v>#REF!</v>
      </c>
    </row>
    <row r="110" spans="1:14" ht="12" customHeight="1">
      <c r="A110" s="74" t="s">
        <v>871</v>
      </c>
      <c r="B110" s="427" t="s">
        <v>391</v>
      </c>
      <c r="C110" s="109" t="s">
        <v>145</v>
      </c>
      <c r="D110" s="76">
        <v>0</v>
      </c>
      <c r="E110" s="76">
        <v>0</v>
      </c>
      <c r="F110" s="76">
        <f t="shared" si="42"/>
        <v>0</v>
      </c>
      <c r="G110" s="76">
        <v>0</v>
      </c>
      <c r="H110" s="76">
        <f>'[1]1.1.PMINFO.'!F110-'1.3.sz.mell.'!H110-'1.4.sz.mell.'!H110</f>
        <v>0</v>
      </c>
      <c r="I110" s="817">
        <f>'3. sz. mell'!BH56+'4. sz. mell'!C57+'5.sz.mell.'!C101</f>
        <v>0</v>
      </c>
      <c r="J110" s="817">
        <f>'3. sz. mell'!BI56+'4. sz. mell'!D57+'5.sz.mell.'!D101</f>
        <v>0</v>
      </c>
      <c r="K110" s="817">
        <f>'3. sz. mell'!BJ56+'4. sz. mell'!E57+'5.sz.mell.'!E101</f>
        <v>0</v>
      </c>
      <c r="L110" s="817">
        <f>'3. sz. mell'!BK56+'4. sz. mell'!F57+'5.sz.mell.'!F101</f>
        <v>0</v>
      </c>
      <c r="M110" s="817" t="e">
        <f>'3. sz. mell'!BL56+'4. sz. mell'!#REF!+'5.sz.mell.'!#REF!</f>
        <v>#REF!</v>
      </c>
      <c r="N110" s="817" t="e">
        <f>'3. sz. mell'!BM56+'4. sz. mell'!#REF!+'5.sz.mell.'!#REF!</f>
        <v>#REF!</v>
      </c>
    </row>
    <row r="111" spans="1:14" ht="12" customHeight="1">
      <c r="A111" s="74" t="s">
        <v>872</v>
      </c>
      <c r="B111" s="427" t="s">
        <v>392</v>
      </c>
      <c r="C111" s="109" t="s">
        <v>146</v>
      </c>
      <c r="D111" s="79">
        <v>68000000</v>
      </c>
      <c r="E111" s="79">
        <v>100309709</v>
      </c>
      <c r="F111" s="79">
        <f t="shared" si="42"/>
        <v>0</v>
      </c>
      <c r="G111" s="79">
        <v>100309709</v>
      </c>
      <c r="H111" s="79">
        <f>'[1]1.1.PMINFO.'!F111-'1.3.sz.mell.'!H111-'1.4.sz.mell.'!H111</f>
        <v>6431649</v>
      </c>
      <c r="I111" s="817">
        <f>'3. sz. mell'!BH57+'4. sz. mell'!C58+'5.sz.mell.'!C102</f>
        <v>68000000</v>
      </c>
      <c r="J111" s="817">
        <f>'3. sz. mell'!BI57+'4. sz. mell'!D58+'5.sz.mell.'!D102</f>
        <v>100309709</v>
      </c>
      <c r="K111" s="817">
        <f>'3. sz. mell'!BJ57+'4. sz. mell'!E58+'5.sz.mell.'!E102</f>
        <v>0</v>
      </c>
      <c r="L111" s="817">
        <f>'3. sz. mell'!BK57+'4. sz. mell'!F58+'5.sz.mell.'!F102</f>
        <v>100309709</v>
      </c>
      <c r="M111" s="817" t="e">
        <f>'3. sz. mell'!BL57+'4. sz. mell'!#REF!+'5.sz.mell.'!#REF!</f>
        <v>#REF!</v>
      </c>
      <c r="N111" s="817" t="e">
        <f>'3. sz. mell'!BM57+'4. sz. mell'!#REF!+'5.sz.mell.'!#REF!</f>
        <v>#REF!</v>
      </c>
    </row>
    <row r="112" spans="1:14" ht="12" customHeight="1">
      <c r="A112" s="74" t="s">
        <v>911</v>
      </c>
      <c r="B112" s="427" t="s">
        <v>392</v>
      </c>
      <c r="C112" s="109" t="s">
        <v>147</v>
      </c>
      <c r="D112" s="57">
        <v>0</v>
      </c>
      <c r="E112" s="57">
        <v>0</v>
      </c>
      <c r="F112" s="57">
        <f t="shared" si="42"/>
        <v>0</v>
      </c>
      <c r="G112" s="57">
        <v>0</v>
      </c>
      <c r="H112" s="57">
        <f>'[1]1.1.PMINFO.'!F112-'1.3.sz.mell.'!H112-'1.4.sz.mell.'!H112</f>
        <v>0</v>
      </c>
      <c r="I112" s="817">
        <f>'3. sz. mell'!BH58+'4. sz. mell'!C59+'5.sz.mell.'!C103</f>
        <v>0</v>
      </c>
      <c r="J112" s="817">
        <f>'3. sz. mell'!BI58+'4. sz. mell'!D59+'5.sz.mell.'!D103</f>
        <v>0</v>
      </c>
      <c r="K112" s="817">
        <f>'3. sz. mell'!BJ58+'4. sz. mell'!E59+'5.sz.mell.'!E103</f>
        <v>0</v>
      </c>
      <c r="L112" s="817">
        <f>'3. sz. mell'!BK58+'4. sz. mell'!F59+'5.sz.mell.'!F103</f>
        <v>0</v>
      </c>
      <c r="M112" s="817" t="e">
        <f>'3. sz. mell'!BL58+'4. sz. mell'!#REF!+'5.sz.mell.'!#REF!</f>
        <v>#REF!</v>
      </c>
      <c r="N112" s="817" t="e">
        <f>'3. sz. mell'!BM58+'4. sz. mell'!#REF!+'5.sz.mell.'!#REF!</f>
        <v>#REF!</v>
      </c>
    </row>
    <row r="113" spans="1:14" ht="12" customHeight="1" thickBot="1">
      <c r="A113" s="74" t="s">
        <v>912</v>
      </c>
      <c r="B113" s="424" t="s">
        <v>393</v>
      </c>
      <c r="C113" s="110" t="s">
        <v>148</v>
      </c>
      <c r="D113" s="57">
        <v>0</v>
      </c>
      <c r="E113" s="57">
        <v>3074216</v>
      </c>
      <c r="F113" s="57">
        <f t="shared" si="42"/>
        <v>153270</v>
      </c>
      <c r="G113" s="57">
        <v>3227486</v>
      </c>
      <c r="H113" s="57">
        <f>'[1]1.1.PMINFO.'!F113-'1.3.sz.mell.'!H113-'1.4.sz.mell.'!H113</f>
        <v>2800000</v>
      </c>
      <c r="I113" s="817">
        <f>'3. sz. mell'!BH59+'4. sz. mell'!C60+'5.sz.mell.'!C104</f>
        <v>0</v>
      </c>
      <c r="J113" s="817">
        <f>'3. sz. mell'!BI59+'4. sz. mell'!D60+'5.sz.mell.'!D104</f>
        <v>3074216</v>
      </c>
      <c r="K113" s="817">
        <f>'3. sz. mell'!BJ59+'4. sz. mell'!E60+'5.sz.mell.'!E104</f>
        <v>153270</v>
      </c>
      <c r="L113" s="817">
        <f>'3. sz. mell'!BK59+'4. sz. mell'!F60+'5.sz.mell.'!F104</f>
        <v>3227486</v>
      </c>
      <c r="M113" s="817" t="e">
        <f>'3. sz. mell'!BL59+'4. sz. mell'!#REF!+'5.sz.mell.'!#REF!</f>
        <v>#REF!</v>
      </c>
      <c r="N113" s="817" t="e">
        <f>'3. sz. mell'!BM59+'4. sz. mell'!#REF!+'5.sz.mell.'!#REF!</f>
        <v>#REF!</v>
      </c>
    </row>
    <row r="114" spans="1:14" ht="12" customHeight="1" thickBot="1">
      <c r="A114" s="71" t="s">
        <v>150</v>
      </c>
      <c r="B114" s="417"/>
      <c r="C114" s="22" t="s">
        <v>151</v>
      </c>
      <c r="D114" s="54">
        <f>+D98+D108+D104</f>
        <v>1540299382</v>
      </c>
      <c r="E114" s="54">
        <f t="shared" ref="E114:G114" si="43">+E98+E108+E104</f>
        <v>1585427342</v>
      </c>
      <c r="F114" s="54">
        <f t="shared" si="43"/>
        <v>43451690</v>
      </c>
      <c r="G114" s="54">
        <f t="shared" si="43"/>
        <v>1628879032</v>
      </c>
      <c r="H114" s="54">
        <f t="shared" ref="H114" si="44">+H98+H108+H104</f>
        <v>711178319</v>
      </c>
    </row>
    <row r="115" spans="1:14" ht="12" customHeight="1" thickBot="1">
      <c r="A115" s="71" t="s">
        <v>52</v>
      </c>
      <c r="B115" s="417"/>
      <c r="C115" s="22" t="s">
        <v>152</v>
      </c>
      <c r="D115" s="54">
        <f>+D116+D117+D118</f>
        <v>0</v>
      </c>
      <c r="E115" s="54">
        <f t="shared" ref="E115:G115" si="45">+E116+E117+E118</f>
        <v>0</v>
      </c>
      <c r="F115" s="54">
        <f t="shared" si="45"/>
        <v>0</v>
      </c>
      <c r="G115" s="54">
        <f t="shared" si="45"/>
        <v>0</v>
      </c>
      <c r="H115" s="54" t="e">
        <f t="shared" ref="H115" si="46">+H116+H117+H118</f>
        <v>#REF!</v>
      </c>
    </row>
    <row r="116" spans="1:14" ht="12" customHeight="1">
      <c r="A116" s="74" t="s">
        <v>54</v>
      </c>
      <c r="B116" s="418" t="s">
        <v>395</v>
      </c>
      <c r="C116" s="20" t="s">
        <v>153</v>
      </c>
      <c r="D116" s="57"/>
      <c r="E116" s="57">
        <v>0</v>
      </c>
      <c r="F116" s="57">
        <f t="shared" ref="F116:F118" si="47">G116-E116</f>
        <v>0</v>
      </c>
      <c r="G116" s="57">
        <v>0</v>
      </c>
      <c r="H116" s="57" t="e">
        <f>'[1]1.1.PMINFO.'!F116-'1.3.sz.mell.'!H116-'1.4.sz.mell.'!#REF!</f>
        <v>#REF!</v>
      </c>
    </row>
    <row r="117" spans="1:14" ht="12" customHeight="1">
      <c r="A117" s="74" t="s">
        <v>56</v>
      </c>
      <c r="B117" s="418" t="s">
        <v>396</v>
      </c>
      <c r="C117" s="20" t="s">
        <v>154</v>
      </c>
      <c r="D117" s="57"/>
      <c r="E117" s="57">
        <v>0</v>
      </c>
      <c r="F117" s="57">
        <f t="shared" si="47"/>
        <v>0</v>
      </c>
      <c r="G117" s="57">
        <v>0</v>
      </c>
      <c r="H117" s="57" t="e">
        <f>'[1]1.1.PMINFO.'!F117-'1.3.sz.mell.'!H117-'1.4.sz.mell.'!#REF!</f>
        <v>#REF!</v>
      </c>
    </row>
    <row r="118" spans="1:14" ht="12" customHeight="1" thickBot="1">
      <c r="A118" s="107" t="s">
        <v>58</v>
      </c>
      <c r="B118" s="424" t="s">
        <v>397</v>
      </c>
      <c r="C118" s="60" t="s">
        <v>155</v>
      </c>
      <c r="D118" s="57"/>
      <c r="E118" s="57">
        <v>0</v>
      </c>
      <c r="F118" s="57">
        <f t="shared" si="47"/>
        <v>0</v>
      </c>
      <c r="G118" s="57">
        <v>0</v>
      </c>
      <c r="H118" s="57" t="e">
        <f>'[1]1.1.PMINFO.'!F118-'1.3.sz.mell.'!H118-'1.4.sz.mell.'!#REF!</f>
        <v>#REF!</v>
      </c>
    </row>
    <row r="119" spans="1:14" ht="12" customHeight="1" thickBot="1">
      <c r="A119" s="71" t="s">
        <v>74</v>
      </c>
      <c r="B119" s="417" t="s">
        <v>398</v>
      </c>
      <c r="C119" s="22" t="s">
        <v>156</v>
      </c>
      <c r="D119" s="54">
        <f>SUM(D120:D123)</f>
        <v>0</v>
      </c>
      <c r="E119" s="54">
        <v>0</v>
      </c>
      <c r="F119" s="54">
        <f t="shared" ref="F119:F130" si="48">G119-D119</f>
        <v>0</v>
      </c>
      <c r="G119" s="54">
        <v>0</v>
      </c>
      <c r="H119" s="54" t="e">
        <f>+H120+H121+H122+H123</f>
        <v>#REF!</v>
      </c>
    </row>
    <row r="120" spans="1:14" ht="12" customHeight="1">
      <c r="A120" s="74" t="s">
        <v>500</v>
      </c>
      <c r="B120" s="418" t="s">
        <v>399</v>
      </c>
      <c r="C120" s="20" t="s">
        <v>914</v>
      </c>
      <c r="D120" s="57"/>
      <c r="E120" s="57">
        <v>0</v>
      </c>
      <c r="F120" s="57">
        <f t="shared" ref="F120:F123" si="49">G120-E120</f>
        <v>0</v>
      </c>
      <c r="G120" s="57">
        <v>0</v>
      </c>
      <c r="H120" s="57" t="e">
        <f>'[1]1.1.PMINFO.'!F120-'1.3.sz.mell.'!H120-'1.4.sz.mell.'!#REF!</f>
        <v>#REF!</v>
      </c>
    </row>
    <row r="121" spans="1:14" ht="12" customHeight="1">
      <c r="A121" s="74" t="s">
        <v>501</v>
      </c>
      <c r="B121" s="418" t="s">
        <v>400</v>
      </c>
      <c r="C121" s="20" t="s">
        <v>915</v>
      </c>
      <c r="D121" s="57"/>
      <c r="E121" s="57">
        <v>0</v>
      </c>
      <c r="F121" s="57">
        <f t="shared" si="49"/>
        <v>0</v>
      </c>
      <c r="G121" s="57">
        <v>0</v>
      </c>
      <c r="H121" s="57" t="e">
        <f>'[1]1.1.PMINFO.'!F121-'1.3.sz.mell.'!H121-'1.4.sz.mell.'!#REF!</f>
        <v>#REF!</v>
      </c>
    </row>
    <row r="122" spans="1:14" ht="12" customHeight="1">
      <c r="A122" s="74" t="s">
        <v>502</v>
      </c>
      <c r="B122" s="418" t="s">
        <v>401</v>
      </c>
      <c r="C122" s="20" t="s">
        <v>916</v>
      </c>
      <c r="D122" s="57"/>
      <c r="E122" s="57">
        <v>0</v>
      </c>
      <c r="F122" s="57">
        <f t="shared" si="49"/>
        <v>0</v>
      </c>
      <c r="G122" s="57">
        <v>0</v>
      </c>
      <c r="H122" s="57" t="e">
        <f>'[1]1.1.PMINFO.'!F122-'1.3.sz.mell.'!H122-'1.4.sz.mell.'!#REF!</f>
        <v>#REF!</v>
      </c>
    </row>
    <row r="123" spans="1:14" ht="12" customHeight="1" thickBot="1">
      <c r="A123" s="74" t="s">
        <v>503</v>
      </c>
      <c r="B123" s="418" t="s">
        <v>1146</v>
      </c>
      <c r="C123" s="20" t="s">
        <v>918</v>
      </c>
      <c r="D123" s="57"/>
      <c r="E123" s="57">
        <v>0</v>
      </c>
      <c r="F123" s="57">
        <f t="shared" si="49"/>
        <v>0</v>
      </c>
      <c r="G123" s="57">
        <v>0</v>
      </c>
      <c r="H123" s="57" t="e">
        <f>'[1]1.1.PMINFO.'!#REF!-'1.3.sz.mell.'!H123-'1.4.sz.mell.'!#REF!</f>
        <v>#REF!</v>
      </c>
    </row>
    <row r="124" spans="1:14" ht="12" customHeight="1" thickBot="1">
      <c r="A124" s="71" t="s">
        <v>157</v>
      </c>
      <c r="B124" s="417"/>
      <c r="C124" s="22" t="s">
        <v>158</v>
      </c>
      <c r="D124" s="61">
        <f>SUM(D125:D129)</f>
        <v>35026223</v>
      </c>
      <c r="E124" s="61">
        <f t="shared" ref="E124:G124" si="50">SUM(E125:E129)</f>
        <v>35865501</v>
      </c>
      <c r="F124" s="61">
        <f t="shared" si="50"/>
        <v>0</v>
      </c>
      <c r="G124" s="61">
        <f t="shared" si="50"/>
        <v>35865501</v>
      </c>
      <c r="H124" s="61" t="e">
        <f t="shared" ref="H124" si="51">SUM(H125:H129)</f>
        <v>#REF!</v>
      </c>
    </row>
    <row r="125" spans="1:14" ht="12" customHeight="1">
      <c r="A125" s="74" t="s">
        <v>88</v>
      </c>
      <c r="B125" s="418" t="s">
        <v>402</v>
      </c>
      <c r="C125" s="20" t="s">
        <v>159</v>
      </c>
      <c r="D125" s="57"/>
      <c r="E125" s="57">
        <v>0</v>
      </c>
      <c r="F125" s="57">
        <f t="shared" ref="F125:F129" si="52">G125-E125</f>
        <v>0</v>
      </c>
      <c r="G125" s="57">
        <v>0</v>
      </c>
      <c r="H125" s="57" t="e">
        <f>'[1]1.1.PMINFO.'!#REF!-'1.3.sz.mell.'!H125-'1.4.sz.mell.'!#REF!</f>
        <v>#REF!</v>
      </c>
    </row>
    <row r="126" spans="1:14" ht="12" customHeight="1">
      <c r="A126" s="74" t="s">
        <v>89</v>
      </c>
      <c r="B126" s="418" t="s">
        <v>403</v>
      </c>
      <c r="C126" s="20" t="s">
        <v>160</v>
      </c>
      <c r="D126" s="57">
        <v>35026223</v>
      </c>
      <c r="E126" s="57">
        <v>35865501</v>
      </c>
      <c r="F126" s="57">
        <f t="shared" si="52"/>
        <v>0</v>
      </c>
      <c r="G126" s="57">
        <v>35865501</v>
      </c>
      <c r="H126" s="57" t="e">
        <f>'[1]1.1.PMINFO.'!F124-'1.3.sz.mell.'!H126-'1.4.sz.mell.'!#REF!</f>
        <v>#REF!</v>
      </c>
    </row>
    <row r="127" spans="1:14" ht="12" customHeight="1">
      <c r="A127" s="74" t="s">
        <v>90</v>
      </c>
      <c r="B127" s="418" t="s">
        <v>404</v>
      </c>
      <c r="C127" s="20" t="s">
        <v>921</v>
      </c>
      <c r="D127" s="57"/>
      <c r="E127" s="57">
        <v>0</v>
      </c>
      <c r="F127" s="57">
        <f t="shared" si="52"/>
        <v>0</v>
      </c>
      <c r="G127" s="57">
        <v>0</v>
      </c>
      <c r="H127" s="57" t="e">
        <f>'[1]1.1.PMINFO.'!F125-'1.3.sz.mell.'!H127-'1.4.sz.mell.'!#REF!</f>
        <v>#REF!</v>
      </c>
    </row>
    <row r="128" spans="1:14" ht="12" customHeight="1">
      <c r="A128" s="74" t="s">
        <v>91</v>
      </c>
      <c r="B128" s="418" t="s">
        <v>405</v>
      </c>
      <c r="C128" s="20" t="s">
        <v>240</v>
      </c>
      <c r="D128" s="57"/>
      <c r="E128" s="57">
        <v>0</v>
      </c>
      <c r="F128" s="57">
        <f t="shared" si="52"/>
        <v>0</v>
      </c>
      <c r="G128" s="57">
        <v>0</v>
      </c>
      <c r="H128" s="57" t="e">
        <f>'[1]1.1.PMINFO.'!F126-'1.3.sz.mell.'!H128-'1.4.sz.mell.'!#REF!</f>
        <v>#REF!</v>
      </c>
    </row>
    <row r="129" spans="1:13" ht="12" customHeight="1" thickBot="1">
      <c r="A129" s="107"/>
      <c r="B129" s="424" t="s">
        <v>937</v>
      </c>
      <c r="C129" s="60" t="s">
        <v>936</v>
      </c>
      <c r="D129" s="428"/>
      <c r="E129" s="428">
        <v>0</v>
      </c>
      <c r="F129" s="428">
        <f t="shared" si="52"/>
        <v>0</v>
      </c>
      <c r="G129" s="428">
        <v>0</v>
      </c>
      <c r="H129" s="428" t="e">
        <f>'[1]1.1.PMINFO.'!F127-'1.3.sz.mell.'!H129-'1.4.sz.mell.'!#REF!</f>
        <v>#REF!</v>
      </c>
    </row>
    <row r="130" spans="1:13" ht="12" customHeight="1" thickBot="1">
      <c r="A130" s="71" t="s">
        <v>92</v>
      </c>
      <c r="B130" s="417" t="s">
        <v>406</v>
      </c>
      <c r="C130" s="22" t="s">
        <v>161</v>
      </c>
      <c r="D130" s="112">
        <f>+D131+D132+D134+D135</f>
        <v>0</v>
      </c>
      <c r="E130" s="112">
        <v>0</v>
      </c>
      <c r="F130" s="112">
        <f t="shared" si="48"/>
        <v>0</v>
      </c>
      <c r="G130" s="112">
        <v>0</v>
      </c>
      <c r="H130" s="112" t="e">
        <f t="shared" ref="H130" si="53">+H131+H132+H134+H135</f>
        <v>#REF!</v>
      </c>
    </row>
    <row r="131" spans="1:13" ht="12" customHeight="1">
      <c r="A131" s="74" t="s">
        <v>678</v>
      </c>
      <c r="B131" s="418" t="s">
        <v>407</v>
      </c>
      <c r="C131" s="20" t="s">
        <v>922</v>
      </c>
      <c r="D131" s="57"/>
      <c r="E131" s="57">
        <v>0</v>
      </c>
      <c r="F131" s="57">
        <f t="shared" ref="F131:F135" si="54">G131-E131</f>
        <v>0</v>
      </c>
      <c r="G131" s="57">
        <v>0</v>
      </c>
      <c r="H131" s="57" t="e">
        <f>'[1]1.1.PMINFO.'!F129-'1.3.sz.mell.'!H131-'1.4.sz.mell.'!#REF!</f>
        <v>#REF!</v>
      </c>
    </row>
    <row r="132" spans="1:13" ht="12" customHeight="1">
      <c r="A132" s="74" t="s">
        <v>679</v>
      </c>
      <c r="B132" s="418" t="s">
        <v>408</v>
      </c>
      <c r="C132" s="20" t="s">
        <v>923</v>
      </c>
      <c r="D132" s="57"/>
      <c r="E132" s="57">
        <v>0</v>
      </c>
      <c r="F132" s="57">
        <f t="shared" si="54"/>
        <v>0</v>
      </c>
      <c r="G132" s="57">
        <v>0</v>
      </c>
      <c r="H132" s="57" t="e">
        <f>'[1]1.1.PMINFO.'!F130-'1.3.sz.mell.'!H132-'1.4.sz.mell.'!#REF!</f>
        <v>#REF!</v>
      </c>
    </row>
    <row r="133" spans="1:13" ht="12" customHeight="1">
      <c r="A133" s="74" t="s">
        <v>680</v>
      </c>
      <c r="B133" s="418" t="s">
        <v>409</v>
      </c>
      <c r="C133" s="20" t="s">
        <v>924</v>
      </c>
      <c r="D133" s="57"/>
      <c r="E133" s="57">
        <v>0</v>
      </c>
      <c r="F133" s="57">
        <f t="shared" si="54"/>
        <v>0</v>
      </c>
      <c r="G133" s="57">
        <v>0</v>
      </c>
      <c r="H133" s="57" t="e">
        <f>'[1]1.1.PMINFO.'!F131-'1.3.sz.mell.'!H133-'1.4.sz.mell.'!#REF!</f>
        <v>#REF!</v>
      </c>
    </row>
    <row r="134" spans="1:13" ht="12" customHeight="1">
      <c r="A134" s="74" t="s">
        <v>681</v>
      </c>
      <c r="B134" s="418" t="s">
        <v>410</v>
      </c>
      <c r="C134" s="20" t="s">
        <v>925</v>
      </c>
      <c r="D134" s="57"/>
      <c r="E134" s="57">
        <v>0</v>
      </c>
      <c r="F134" s="57">
        <f t="shared" si="54"/>
        <v>0</v>
      </c>
      <c r="G134" s="57">
        <v>0</v>
      </c>
      <c r="H134" s="57" t="e">
        <f>'[1]1.1.PMINFO.'!F132-'1.3.sz.mell.'!H134-'1.4.sz.mell.'!#REF!</f>
        <v>#REF!</v>
      </c>
    </row>
    <row r="135" spans="1:13" ht="12" customHeight="1" thickBot="1">
      <c r="A135" s="107" t="s">
        <v>682</v>
      </c>
      <c r="B135" s="418" t="s">
        <v>938</v>
      </c>
      <c r="C135" s="60" t="s">
        <v>926</v>
      </c>
      <c r="D135" s="111"/>
      <c r="E135" s="111">
        <v>0</v>
      </c>
      <c r="F135" s="111">
        <f t="shared" si="54"/>
        <v>0</v>
      </c>
      <c r="G135" s="111">
        <v>0</v>
      </c>
      <c r="H135" s="111" t="e">
        <f>'[1]1.1.PMINFO.'!F133-'1.3.sz.mell.'!H135-'1.4.sz.mell.'!#REF!</f>
        <v>#REF!</v>
      </c>
    </row>
    <row r="136" spans="1:13" ht="12" customHeight="1" thickBot="1">
      <c r="A136" s="719" t="s">
        <v>728</v>
      </c>
      <c r="B136" s="720" t="s">
        <v>932</v>
      </c>
      <c r="C136" s="22" t="s">
        <v>927</v>
      </c>
      <c r="D136" s="689"/>
      <c r="E136" s="689">
        <v>0</v>
      </c>
      <c r="F136" s="689"/>
      <c r="G136" s="689">
        <v>0</v>
      </c>
      <c r="H136" s="689"/>
    </row>
    <row r="137" spans="1:13" ht="12" customHeight="1" thickBot="1">
      <c r="A137" s="719" t="s">
        <v>731</v>
      </c>
      <c r="B137" s="720" t="s">
        <v>933</v>
      </c>
      <c r="C137" s="22" t="s">
        <v>928</v>
      </c>
      <c r="D137" s="689"/>
      <c r="E137" s="689">
        <v>0</v>
      </c>
      <c r="F137" s="689"/>
      <c r="G137" s="689">
        <v>0</v>
      </c>
      <c r="H137" s="689"/>
    </row>
    <row r="138" spans="1:13" ht="15" customHeight="1" thickBot="1">
      <c r="A138" s="71" t="s">
        <v>181</v>
      </c>
      <c r="B138" s="417" t="s">
        <v>934</v>
      </c>
      <c r="C138" s="22" t="s">
        <v>930</v>
      </c>
      <c r="D138" s="113">
        <f>+D115+D119+D124+D130</f>
        <v>35026223</v>
      </c>
      <c r="E138" s="113">
        <f t="shared" ref="E138:G138" si="55">+E115+E119+E124+E130</f>
        <v>35865501</v>
      </c>
      <c r="F138" s="113">
        <f t="shared" si="55"/>
        <v>0</v>
      </c>
      <c r="G138" s="113">
        <f t="shared" si="55"/>
        <v>35865501</v>
      </c>
      <c r="H138" s="113" t="e">
        <f t="shared" ref="H138" si="56">+H115+H119+H124+H130</f>
        <v>#REF!</v>
      </c>
    </row>
    <row r="139" spans="1:13" s="73" customFormat="1" ht="12.95" customHeight="1" thickBot="1">
      <c r="A139" s="116" t="s">
        <v>182</v>
      </c>
      <c r="B139" s="425"/>
      <c r="C139" s="117" t="s">
        <v>929</v>
      </c>
      <c r="D139" s="113">
        <f>+D114+D138</f>
        <v>1575325605</v>
      </c>
      <c r="E139" s="113">
        <f t="shared" ref="E139:G139" si="57">+E114+E138</f>
        <v>1621292843</v>
      </c>
      <c r="F139" s="113">
        <f t="shared" si="57"/>
        <v>43451690</v>
      </c>
      <c r="G139" s="113">
        <f t="shared" si="57"/>
        <v>1664744533</v>
      </c>
      <c r="H139" s="113" t="e">
        <f t="shared" ref="H139" si="58">+H114+H138</f>
        <v>#REF!</v>
      </c>
      <c r="I139" s="817"/>
      <c r="J139" s="817"/>
      <c r="K139" s="817"/>
      <c r="L139" s="817"/>
      <c r="M139" s="817"/>
    </row>
    <row r="140" spans="1:13" ht="7.5" customHeight="1"/>
    <row r="141" spans="1:13">
      <c r="A141" s="859" t="s">
        <v>165</v>
      </c>
      <c r="B141" s="859"/>
      <c r="C141" s="859"/>
      <c r="D141" s="859"/>
      <c r="E141" s="824"/>
      <c r="F141" s="815"/>
      <c r="G141" s="839"/>
      <c r="H141" s="62"/>
    </row>
    <row r="142" spans="1:13" ht="15" customHeight="1" thickBot="1">
      <c r="A142" s="856" t="s">
        <v>166</v>
      </c>
      <c r="B142" s="856"/>
      <c r="C142" s="856"/>
      <c r="D142" s="63"/>
      <c r="E142" s="63"/>
      <c r="F142" s="63"/>
      <c r="G142" s="63" t="s">
        <v>935</v>
      </c>
      <c r="H142" s="63"/>
    </row>
    <row r="143" spans="1:13" ht="13.5" customHeight="1" thickBot="1">
      <c r="A143" s="71">
        <v>1</v>
      </c>
      <c r="B143" s="417"/>
      <c r="C143" s="108" t="s">
        <v>167</v>
      </c>
      <c r="D143" s="54">
        <f t="shared" ref="D143" si="59">+D66-D114</f>
        <v>-50611804</v>
      </c>
      <c r="E143" s="54">
        <f t="shared" ref="E143:H143" si="60">+E66-E114</f>
        <v>-50611804</v>
      </c>
      <c r="F143" s="54">
        <f t="shared" si="60"/>
        <v>0</v>
      </c>
      <c r="G143" s="54">
        <f t="shared" si="60"/>
        <v>-50611804</v>
      </c>
      <c r="H143" s="54">
        <f t="shared" si="60"/>
        <v>645243304</v>
      </c>
    </row>
    <row r="144" spans="1:13" ht="27.75" customHeight="1" thickBot="1">
      <c r="A144" s="71" t="s">
        <v>26</v>
      </c>
      <c r="B144" s="417"/>
      <c r="C144" s="108" t="s">
        <v>168</v>
      </c>
      <c r="D144" s="54">
        <f t="shared" ref="D144" si="61">+D91-D138</f>
        <v>50611804</v>
      </c>
      <c r="E144" s="54">
        <f t="shared" ref="E144:H144" si="62">+E91-E138</f>
        <v>50611804</v>
      </c>
      <c r="F144" s="54">
        <f t="shared" si="62"/>
        <v>0</v>
      </c>
      <c r="G144" s="54">
        <f t="shared" si="62"/>
        <v>50611804</v>
      </c>
      <c r="H144" s="54" t="e">
        <f t="shared" si="62"/>
        <v>#REF!</v>
      </c>
    </row>
    <row r="146" spans="4:8">
      <c r="D146" s="416">
        <f>D139-D92</f>
        <v>0</v>
      </c>
      <c r="E146" s="416">
        <v>0</v>
      </c>
      <c r="F146" s="416"/>
      <c r="G146" s="416">
        <v>0</v>
      </c>
      <c r="H146" s="416" t="e">
        <f>H139-H92</f>
        <v>#REF!</v>
      </c>
    </row>
    <row r="147" spans="4:8">
      <c r="D147" s="416">
        <f>D139-D92</f>
        <v>0</v>
      </c>
      <c r="E147" s="416">
        <v>0</v>
      </c>
      <c r="G147" s="416">
        <v>0</v>
      </c>
      <c r="H147" s="118" t="e">
        <f>H139-H92</f>
        <v>#REF!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Header xml:space="preserve">&amp;C&amp;"Times New Roman CE,Félkövér"&amp;12BONYHÁD VÁROS ÖNKORMÁNYZATA
 2020. ÉVI KÖLTSÉGVETÉS KÖTELEZŐ FELADATAINAK ÖSSZEVONT MÉRLEGE&amp;R&amp;"Times New Roman CE,Félkövér dőlt" 1.2. melléklet
</oddHeader>
  </headerFooter>
  <rowBreaks count="1" manualBreakCount="1">
    <brk id="93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N206"/>
  <sheetViews>
    <sheetView view="pageBreakPreview" zoomScale="130" zoomScaleSheetLayoutView="100" workbookViewId="0">
      <pane xSplit="5" ySplit="10" topLeftCell="F184" activePane="bottomRight" state="frozen"/>
      <selection activeCell="V74" sqref="V74"/>
      <selection pane="topRight" activeCell="V74" sqref="V74"/>
      <selection pane="bottomLeft" activeCell="V74" sqref="V74"/>
      <selection pane="bottomRight" activeCell="F5" sqref="F1:H1048576"/>
    </sheetView>
  </sheetViews>
  <sheetFormatPr defaultColWidth="9.140625" defaultRowHeight="15.75"/>
  <cols>
    <col min="1" max="1" width="4.85546875" style="469" customWidth="1"/>
    <col min="2" max="2" width="4.140625" style="469" customWidth="1"/>
    <col min="3" max="3" width="5.28515625" style="468" customWidth="1"/>
    <col min="4" max="4" width="6" style="468" customWidth="1"/>
    <col min="5" max="5" width="56.85546875" style="468" customWidth="1"/>
    <col min="6" max="6" width="17.85546875" style="613" hidden="1" customWidth="1"/>
    <col min="7" max="7" width="18" style="613" hidden="1" customWidth="1"/>
    <col min="8" max="8" width="17.5703125" style="613" hidden="1" customWidth="1"/>
    <col min="9" max="9" width="17.85546875" style="613" customWidth="1"/>
    <col min="10" max="10" width="9.140625" style="468"/>
    <col min="11" max="11" width="17.85546875" style="468" customWidth="1"/>
    <col min="12" max="12" width="19" style="468" bestFit="1" customWidth="1"/>
    <col min="13" max="13" width="20.85546875" style="468" customWidth="1"/>
    <col min="14" max="14" width="16.85546875" style="468" customWidth="1"/>
    <col min="15" max="16384" width="9.140625" style="468"/>
  </cols>
  <sheetData>
    <row r="1" spans="1:14" ht="16.5" thickBot="1">
      <c r="E1" s="943"/>
      <c r="F1" s="943"/>
      <c r="G1" s="845"/>
      <c r="H1" s="845"/>
      <c r="I1" s="845"/>
    </row>
    <row r="2" spans="1:14">
      <c r="A2" s="944" t="s">
        <v>1297</v>
      </c>
      <c r="B2" s="945"/>
      <c r="C2" s="945"/>
      <c r="D2" s="945"/>
      <c r="E2" s="945"/>
      <c r="F2" s="945"/>
      <c r="G2" s="945"/>
      <c r="H2" s="945"/>
      <c r="I2" s="945"/>
    </row>
    <row r="3" spans="1:14">
      <c r="A3" s="946" t="s">
        <v>504</v>
      </c>
      <c r="B3" s="947"/>
      <c r="C3" s="947"/>
      <c r="D3" s="947"/>
      <c r="E3" s="947"/>
      <c r="F3" s="947"/>
      <c r="G3" s="947"/>
      <c r="H3" s="947"/>
      <c r="I3" s="947"/>
    </row>
    <row r="4" spans="1:14" ht="16.5" thickBot="1">
      <c r="A4" s="948" t="s">
        <v>505</v>
      </c>
      <c r="B4" s="949"/>
      <c r="C4" s="949"/>
      <c r="D4" s="949"/>
      <c r="E4" s="949"/>
      <c r="F4" s="949"/>
      <c r="G4" s="949"/>
      <c r="H4" s="949"/>
      <c r="I4" s="949"/>
    </row>
    <row r="5" spans="1:14">
      <c r="A5" s="950" t="s">
        <v>551</v>
      </c>
      <c r="B5" s="951"/>
      <c r="C5" s="951"/>
      <c r="D5" s="951"/>
      <c r="E5" s="469"/>
      <c r="F5" s="549"/>
      <c r="G5" s="549"/>
      <c r="H5" s="549"/>
      <c r="I5" s="549"/>
    </row>
    <row r="6" spans="1:14" ht="16.5" thickBot="1">
      <c r="A6" s="952"/>
      <c r="B6" s="952"/>
      <c r="C6" s="952"/>
      <c r="D6" s="952"/>
      <c r="E6" s="953"/>
      <c r="F6" s="954"/>
      <c r="G6" s="803"/>
      <c r="H6" s="803"/>
      <c r="I6" s="803"/>
    </row>
    <row r="7" spans="1:14" ht="15.75" customHeight="1">
      <c r="A7" s="932" t="s">
        <v>507</v>
      </c>
      <c r="B7" s="935" t="s">
        <v>508</v>
      </c>
      <c r="C7" s="935" t="s">
        <v>509</v>
      </c>
      <c r="D7" s="935" t="s">
        <v>510</v>
      </c>
      <c r="E7" s="550" t="s">
        <v>511</v>
      </c>
      <c r="F7" s="940" t="s">
        <v>1266</v>
      </c>
      <c r="G7" s="929" t="s">
        <v>1336</v>
      </c>
      <c r="H7" s="929" t="s">
        <v>1311</v>
      </c>
      <c r="I7" s="929" t="s">
        <v>1299</v>
      </c>
    </row>
    <row r="8" spans="1:14">
      <c r="A8" s="933"/>
      <c r="B8" s="936"/>
      <c r="C8" s="938"/>
      <c r="D8" s="938"/>
      <c r="E8" s="821" t="s">
        <v>512</v>
      </c>
      <c r="F8" s="941"/>
      <c r="G8" s="930"/>
      <c r="H8" s="930"/>
      <c r="I8" s="930"/>
    </row>
    <row r="9" spans="1:14" ht="19.5" customHeight="1">
      <c r="A9" s="933"/>
      <c r="B9" s="936"/>
      <c r="C9" s="938"/>
      <c r="D9" s="938"/>
      <c r="E9" s="821" t="s">
        <v>513</v>
      </c>
      <c r="F9" s="941"/>
      <c r="G9" s="930"/>
      <c r="H9" s="930"/>
      <c r="I9" s="930"/>
    </row>
    <row r="10" spans="1:14" ht="21" customHeight="1" thickBot="1">
      <c r="A10" s="934"/>
      <c r="B10" s="937"/>
      <c r="C10" s="939"/>
      <c r="D10" s="939"/>
      <c r="E10" s="822" t="s">
        <v>514</v>
      </c>
      <c r="F10" s="942"/>
      <c r="G10" s="931"/>
      <c r="H10" s="931"/>
      <c r="I10" s="931"/>
    </row>
    <row r="11" spans="1:14">
      <c r="A11" s="473">
        <v>102</v>
      </c>
      <c r="B11" s="542"/>
      <c r="C11" s="475"/>
      <c r="D11" s="533"/>
      <c r="E11" s="551" t="s">
        <v>515</v>
      </c>
      <c r="F11" s="477"/>
      <c r="G11" s="477"/>
      <c r="H11" s="477"/>
      <c r="I11" s="477"/>
      <c r="L11" s="480" t="e">
        <f>SUM(#REF!,#REF!,#REF!,#REF!)</f>
        <v>#REF!</v>
      </c>
      <c r="M11" s="480" t="e">
        <f>SUM(#REF!,#REF!,#REF!)</f>
        <v>#REF!</v>
      </c>
      <c r="N11" s="480" t="e">
        <f t="shared" ref="N11:N84" si="0">SUM(L11:M11)</f>
        <v>#REF!</v>
      </c>
    </row>
    <row r="12" spans="1:14">
      <c r="A12" s="473"/>
      <c r="B12" s="542"/>
      <c r="C12" s="475"/>
      <c r="D12" s="533"/>
      <c r="E12" s="490" t="s">
        <v>257</v>
      </c>
      <c r="F12" s="477"/>
      <c r="G12" s="477"/>
      <c r="H12" s="477"/>
      <c r="I12" s="477"/>
      <c r="K12" s="480">
        <v>0</v>
      </c>
      <c r="L12" s="480" t="e">
        <f>SUM(#REF!,#REF!,#REF!,#REF!)</f>
        <v>#REF!</v>
      </c>
      <c r="M12" s="480" t="e">
        <f>SUM(#REF!,#REF!,#REF!)</f>
        <v>#REF!</v>
      </c>
      <c r="N12" s="480" t="e">
        <f t="shared" si="0"/>
        <v>#REF!</v>
      </c>
    </row>
    <row r="13" spans="1:14" hidden="1">
      <c r="A13" s="473"/>
      <c r="B13" s="542"/>
      <c r="C13" s="475">
        <v>1</v>
      </c>
      <c r="D13" s="625"/>
      <c r="E13" s="626" t="s">
        <v>175</v>
      </c>
      <c r="F13" s="477"/>
      <c r="G13" s="477"/>
      <c r="H13" s="477"/>
      <c r="I13" s="477"/>
      <c r="K13" s="480">
        <v>0</v>
      </c>
      <c r="L13" s="480" t="e">
        <f>SUM(#REF!,#REF!,#REF!,#REF!)</f>
        <v>#REF!</v>
      </c>
      <c r="M13" s="480" t="e">
        <f>SUM(#REF!,#REF!,#REF!)</f>
        <v>#REF!</v>
      </c>
      <c r="N13" s="480" t="e">
        <f t="shared" si="0"/>
        <v>#REF!</v>
      </c>
    </row>
    <row r="14" spans="1:14" hidden="1">
      <c r="A14" s="473"/>
      <c r="B14" s="542"/>
      <c r="C14" s="475">
        <v>2</v>
      </c>
      <c r="D14" s="625"/>
      <c r="E14" s="626" t="s">
        <v>222</v>
      </c>
      <c r="F14" s="477"/>
      <c r="G14" s="477"/>
      <c r="H14" s="477"/>
      <c r="I14" s="477"/>
      <c r="K14" s="480">
        <v>0</v>
      </c>
      <c r="L14" s="480" t="e">
        <f>SUM(#REF!,#REF!,#REF!,#REF!)</f>
        <v>#REF!</v>
      </c>
      <c r="M14" s="480" t="e">
        <f>SUM(#REF!,#REF!,#REF!)</f>
        <v>#REF!</v>
      </c>
      <c r="N14" s="480" t="e">
        <f t="shared" si="0"/>
        <v>#REF!</v>
      </c>
    </row>
    <row r="15" spans="1:14" hidden="1">
      <c r="A15" s="473"/>
      <c r="B15" s="542"/>
      <c r="C15" s="475">
        <v>3</v>
      </c>
      <c r="D15" s="625"/>
      <c r="E15" s="626" t="s">
        <v>177</v>
      </c>
      <c r="F15" s="477"/>
      <c r="G15" s="477"/>
      <c r="H15" s="477"/>
      <c r="I15" s="477"/>
      <c r="K15" s="480">
        <v>0</v>
      </c>
      <c r="L15" s="480" t="e">
        <f>SUM(#REF!,#REF!,#REF!,#REF!)</f>
        <v>#REF!</v>
      </c>
      <c r="M15" s="480" t="e">
        <f>SUM(#REF!,#REF!,#REF!)</f>
        <v>#REF!</v>
      </c>
      <c r="N15" s="480" t="e">
        <f t="shared" si="0"/>
        <v>#REF!</v>
      </c>
    </row>
    <row r="16" spans="1:14">
      <c r="A16" s="473"/>
      <c r="B16" s="542"/>
      <c r="C16" s="475">
        <v>4</v>
      </c>
      <c r="D16" s="625"/>
      <c r="E16" s="626" t="s">
        <v>368</v>
      </c>
      <c r="F16" s="477">
        <v>50328000</v>
      </c>
      <c r="G16" s="477">
        <v>27504000</v>
      </c>
      <c r="H16" s="477">
        <f>I16-G16</f>
        <v>375000</v>
      </c>
      <c r="I16" s="477">
        <v>27879000</v>
      </c>
      <c r="K16" s="480">
        <v>0</v>
      </c>
      <c r="L16" s="480" t="e">
        <f>SUM(#REF!,#REF!,#REF!,#REF!)</f>
        <v>#REF!</v>
      </c>
      <c r="M16" s="480" t="e">
        <f>SUM(#REF!,#REF!,#REF!)</f>
        <v>#REF!</v>
      </c>
      <c r="N16" s="480" t="e">
        <f t="shared" si="0"/>
        <v>#REF!</v>
      </c>
    </row>
    <row r="17" spans="1:14" hidden="1">
      <c r="A17" s="473"/>
      <c r="B17" s="542"/>
      <c r="C17" s="475">
        <v>5</v>
      </c>
      <c r="D17" s="625"/>
      <c r="E17" s="626" t="s">
        <v>225</v>
      </c>
      <c r="F17" s="477"/>
      <c r="G17" s="477"/>
      <c r="H17" s="477"/>
      <c r="I17" s="477"/>
      <c r="K17" s="480">
        <v>0</v>
      </c>
      <c r="L17" s="480" t="e">
        <f>SUM(#REF!,#REF!,#REF!,#REF!)</f>
        <v>#REF!</v>
      </c>
      <c r="M17" s="480" t="e">
        <f>SUM(#REF!,#REF!,#REF!)</f>
        <v>#REF!</v>
      </c>
      <c r="N17" s="480" t="e">
        <f t="shared" si="0"/>
        <v>#REF!</v>
      </c>
    </row>
    <row r="18" spans="1:14" hidden="1">
      <c r="A18" s="473"/>
      <c r="B18" s="542"/>
      <c r="C18" s="475">
        <v>6</v>
      </c>
      <c r="D18" s="625"/>
      <c r="E18" s="626" t="s">
        <v>178</v>
      </c>
      <c r="F18" s="477"/>
      <c r="G18" s="477"/>
      <c r="H18" s="477"/>
      <c r="I18" s="477"/>
      <c r="K18" s="480">
        <v>0</v>
      </c>
      <c r="L18" s="480" t="e">
        <f>SUM(#REF!,#REF!,#REF!,#REF!)</f>
        <v>#REF!</v>
      </c>
      <c r="M18" s="480" t="e">
        <f>SUM(#REF!,#REF!,#REF!)</f>
        <v>#REF!</v>
      </c>
      <c r="N18" s="480" t="e">
        <f t="shared" si="0"/>
        <v>#REF!</v>
      </c>
    </row>
    <row r="19" spans="1:14" hidden="1">
      <c r="A19" s="473"/>
      <c r="B19" s="542"/>
      <c r="C19" s="475">
        <v>7</v>
      </c>
      <c r="D19" s="625"/>
      <c r="E19" s="626" t="s">
        <v>272</v>
      </c>
      <c r="F19" s="477"/>
      <c r="G19" s="477"/>
      <c r="H19" s="477"/>
      <c r="I19" s="477"/>
      <c r="K19" s="480">
        <v>0</v>
      </c>
      <c r="L19" s="480" t="e">
        <f>SUM(#REF!,#REF!,#REF!,#REF!)</f>
        <v>#REF!</v>
      </c>
      <c r="M19" s="480" t="e">
        <f>SUM(#REF!,#REF!,#REF!)</f>
        <v>#REF!</v>
      </c>
      <c r="N19" s="480" t="e">
        <f t="shared" si="0"/>
        <v>#REF!</v>
      </c>
    </row>
    <row r="20" spans="1:14">
      <c r="A20" s="473"/>
      <c r="B20" s="542"/>
      <c r="C20" s="475">
        <v>8</v>
      </c>
      <c r="D20" s="625"/>
      <c r="E20" s="626" t="s">
        <v>369</v>
      </c>
      <c r="F20" s="477">
        <v>884437</v>
      </c>
      <c r="G20" s="477">
        <v>884437</v>
      </c>
      <c r="H20" s="477">
        <f t="shared" ref="H20:H93" si="1">I20-G20</f>
        <v>0</v>
      </c>
      <c r="I20" s="477">
        <v>884437</v>
      </c>
      <c r="K20" s="480">
        <v>0</v>
      </c>
      <c r="L20" s="480" t="e">
        <f>SUM(#REF!,#REF!,#REF!,#REF!)</f>
        <v>#REF!</v>
      </c>
      <c r="M20" s="480" t="e">
        <f>SUM(#REF!,#REF!,#REF!)</f>
        <v>#REF!</v>
      </c>
      <c r="N20" s="480" t="e">
        <f t="shared" si="0"/>
        <v>#REF!</v>
      </c>
    </row>
    <row r="21" spans="1:14" s="556" customFormat="1">
      <c r="A21" s="552"/>
      <c r="B21" s="553"/>
      <c r="C21" s="553"/>
      <c r="D21" s="554"/>
      <c r="E21" s="555" t="s">
        <v>1127</v>
      </c>
      <c r="F21" s="485">
        <f>SUM(F13:F20)</f>
        <v>51212437</v>
      </c>
      <c r="G21" s="485">
        <f t="shared" ref="G21:I21" si="2">SUM(G13:G20)</f>
        <v>28388437</v>
      </c>
      <c r="H21" s="485">
        <f t="shared" si="2"/>
        <v>375000</v>
      </c>
      <c r="I21" s="485">
        <f t="shared" si="2"/>
        <v>28763437</v>
      </c>
      <c r="K21" s="480">
        <v>0</v>
      </c>
      <c r="L21" s="480" t="e">
        <f>SUM(#REF!,#REF!,#REF!,#REF!)</f>
        <v>#REF!</v>
      </c>
      <c r="M21" s="480" t="e">
        <f>SUM(#REF!,#REF!,#REF!)</f>
        <v>#REF!</v>
      </c>
      <c r="N21" s="480" t="e">
        <f t="shared" si="0"/>
        <v>#REF!</v>
      </c>
    </row>
    <row r="22" spans="1:14">
      <c r="A22" s="473"/>
      <c r="B22" s="542">
        <v>1</v>
      </c>
      <c r="C22" s="475"/>
      <c r="D22" s="533"/>
      <c r="E22" s="551" t="s">
        <v>518</v>
      </c>
      <c r="F22" s="477"/>
      <c r="G22" s="477"/>
      <c r="H22" s="477">
        <f t="shared" si="1"/>
        <v>0</v>
      </c>
      <c r="I22" s="477"/>
      <c r="K22" s="480">
        <v>0</v>
      </c>
      <c r="L22" s="480" t="e">
        <f>SUM(#REF!,#REF!,#REF!,#REF!)</f>
        <v>#REF!</v>
      </c>
      <c r="M22" s="480" t="e">
        <f>SUM(#REF!,#REF!,#REF!)</f>
        <v>#REF!</v>
      </c>
      <c r="N22" s="480" t="e">
        <f t="shared" si="0"/>
        <v>#REF!</v>
      </c>
    </row>
    <row r="23" spans="1:14">
      <c r="A23" s="473"/>
      <c r="B23" s="542"/>
      <c r="C23" s="475">
        <v>1</v>
      </c>
      <c r="D23" s="533"/>
      <c r="E23" s="626" t="s">
        <v>175</v>
      </c>
      <c r="F23" s="477">
        <v>1434000</v>
      </c>
      <c r="G23" s="477">
        <v>1989900</v>
      </c>
      <c r="H23" s="477">
        <f t="shared" si="1"/>
        <v>0</v>
      </c>
      <c r="I23" s="477">
        <v>1989900</v>
      </c>
      <c r="K23" s="480">
        <v>0</v>
      </c>
      <c r="L23" s="480" t="e">
        <f>SUM(#REF!,#REF!,#REF!,#REF!)</f>
        <v>#REF!</v>
      </c>
      <c r="M23" s="480" t="e">
        <f>SUM(#REF!,#REF!,#REF!)</f>
        <v>#REF!</v>
      </c>
      <c r="N23" s="480" t="e">
        <f t="shared" si="0"/>
        <v>#REF!</v>
      </c>
    </row>
    <row r="24" spans="1:14" hidden="1">
      <c r="A24" s="473"/>
      <c r="B24" s="542"/>
      <c r="C24" s="475">
        <v>2</v>
      </c>
      <c r="D24" s="533"/>
      <c r="E24" s="626" t="s">
        <v>222</v>
      </c>
      <c r="F24" s="477"/>
      <c r="G24" s="477">
        <v>0</v>
      </c>
      <c r="H24" s="477">
        <f t="shared" si="1"/>
        <v>0</v>
      </c>
      <c r="I24" s="477">
        <v>0</v>
      </c>
      <c r="K24" s="480">
        <v>0</v>
      </c>
      <c r="L24" s="480" t="e">
        <f>SUM(#REF!,#REF!,#REF!,#REF!)</f>
        <v>#REF!</v>
      </c>
      <c r="M24" s="480" t="e">
        <f>SUM(#REF!,#REF!,#REF!)</f>
        <v>#REF!</v>
      </c>
      <c r="N24" s="480" t="e">
        <f t="shared" si="0"/>
        <v>#REF!</v>
      </c>
    </row>
    <row r="25" spans="1:14" hidden="1">
      <c r="A25" s="473"/>
      <c r="B25" s="542"/>
      <c r="C25" s="475">
        <v>3</v>
      </c>
      <c r="D25" s="533"/>
      <c r="E25" s="626" t="s">
        <v>177</v>
      </c>
      <c r="F25" s="477"/>
      <c r="G25" s="477">
        <v>0</v>
      </c>
      <c r="H25" s="477">
        <f t="shared" si="1"/>
        <v>0</v>
      </c>
      <c r="I25" s="477">
        <v>0</v>
      </c>
      <c r="K25" s="480">
        <v>0</v>
      </c>
      <c r="L25" s="480" t="e">
        <f>SUM(#REF!,#REF!,#REF!,#REF!)</f>
        <v>#REF!</v>
      </c>
      <c r="M25" s="480" t="e">
        <f>SUM(#REF!,#REF!,#REF!)</f>
        <v>#REF!</v>
      </c>
      <c r="N25" s="480" t="e">
        <f t="shared" si="0"/>
        <v>#REF!</v>
      </c>
    </row>
    <row r="26" spans="1:14">
      <c r="A26" s="473"/>
      <c r="B26" s="542"/>
      <c r="C26" s="475">
        <v>4</v>
      </c>
      <c r="D26" s="533"/>
      <c r="E26" s="626" t="s">
        <v>368</v>
      </c>
      <c r="F26" s="477">
        <v>12507000</v>
      </c>
      <c r="G26" s="477">
        <v>8871000</v>
      </c>
      <c r="H26" s="477">
        <f t="shared" si="1"/>
        <v>0</v>
      </c>
      <c r="I26" s="477">
        <v>8871000</v>
      </c>
      <c r="K26" s="480">
        <v>-3810000</v>
      </c>
      <c r="L26" s="480" t="e">
        <f>SUM(#REF!,#REF!,#REF!,#REF!)</f>
        <v>#REF!</v>
      </c>
      <c r="M26" s="480" t="e">
        <f>SUM(#REF!,#REF!,#REF!)</f>
        <v>#REF!</v>
      </c>
      <c r="N26" s="480" t="e">
        <f t="shared" si="0"/>
        <v>#REF!</v>
      </c>
    </row>
    <row r="27" spans="1:14" hidden="1">
      <c r="A27" s="473"/>
      <c r="B27" s="542"/>
      <c r="C27" s="475">
        <v>5</v>
      </c>
      <c r="D27" s="533"/>
      <c r="E27" s="626" t="s">
        <v>225</v>
      </c>
      <c r="F27" s="477"/>
      <c r="G27" s="477">
        <v>0</v>
      </c>
      <c r="H27" s="477">
        <f t="shared" si="1"/>
        <v>0</v>
      </c>
      <c r="I27" s="477">
        <v>0</v>
      </c>
      <c r="K27" s="480">
        <v>0</v>
      </c>
      <c r="L27" s="480" t="e">
        <f>SUM(#REF!,#REF!,#REF!,#REF!)</f>
        <v>#REF!</v>
      </c>
      <c r="M27" s="480" t="e">
        <f>SUM(#REF!,#REF!,#REF!)</f>
        <v>#REF!</v>
      </c>
      <c r="N27" s="480" t="e">
        <f t="shared" si="0"/>
        <v>#REF!</v>
      </c>
    </row>
    <row r="28" spans="1:14">
      <c r="A28" s="473"/>
      <c r="B28" s="542"/>
      <c r="C28" s="475">
        <v>6</v>
      </c>
      <c r="D28" s="533"/>
      <c r="E28" s="626" t="s">
        <v>178</v>
      </c>
      <c r="F28" s="477"/>
      <c r="G28" s="477">
        <v>0</v>
      </c>
      <c r="H28" s="477">
        <f t="shared" si="1"/>
        <v>0</v>
      </c>
      <c r="I28" s="477">
        <v>0</v>
      </c>
      <c r="K28" s="480">
        <v>0</v>
      </c>
      <c r="L28" s="480" t="e">
        <f>SUM(#REF!,#REF!,#REF!,#REF!)</f>
        <v>#REF!</v>
      </c>
      <c r="M28" s="480" t="e">
        <f>SUM(#REF!,#REF!,#REF!)</f>
        <v>#REF!</v>
      </c>
      <c r="N28" s="480" t="e">
        <f t="shared" si="0"/>
        <v>#REF!</v>
      </c>
    </row>
    <row r="29" spans="1:14" hidden="1">
      <c r="A29" s="473"/>
      <c r="B29" s="542"/>
      <c r="C29" s="475">
        <v>7</v>
      </c>
      <c r="D29" s="533"/>
      <c r="E29" s="626" t="s">
        <v>272</v>
      </c>
      <c r="F29" s="477"/>
      <c r="G29" s="477">
        <v>0</v>
      </c>
      <c r="H29" s="477">
        <f t="shared" si="1"/>
        <v>0</v>
      </c>
      <c r="I29" s="477">
        <v>0</v>
      </c>
      <c r="K29" s="480">
        <v>0</v>
      </c>
      <c r="L29" s="480" t="e">
        <f>SUM(#REF!,#REF!,#REF!,#REF!)</f>
        <v>#REF!</v>
      </c>
      <c r="M29" s="480" t="e">
        <f>SUM(#REF!,#REF!,#REF!)</f>
        <v>#REF!</v>
      </c>
      <c r="N29" s="480" t="e">
        <f t="shared" si="0"/>
        <v>#REF!</v>
      </c>
    </row>
    <row r="30" spans="1:14">
      <c r="A30" s="473"/>
      <c r="B30" s="542"/>
      <c r="C30" s="475">
        <v>8</v>
      </c>
      <c r="D30" s="533"/>
      <c r="E30" s="626" t="s">
        <v>369</v>
      </c>
      <c r="F30" s="477">
        <v>2665497</v>
      </c>
      <c r="G30" s="477">
        <v>2665497</v>
      </c>
      <c r="H30" s="477">
        <f t="shared" si="1"/>
        <v>0</v>
      </c>
      <c r="I30" s="477">
        <v>2665497</v>
      </c>
      <c r="K30" s="480">
        <v>0</v>
      </c>
      <c r="L30" s="480" t="e">
        <f>SUM(#REF!,#REF!,#REF!,#REF!)</f>
        <v>#REF!</v>
      </c>
      <c r="M30" s="480" t="e">
        <f>SUM(#REF!,#REF!,#REF!)</f>
        <v>#REF!</v>
      </c>
      <c r="N30" s="480" t="e">
        <f t="shared" si="0"/>
        <v>#REF!</v>
      </c>
    </row>
    <row r="31" spans="1:14" s="556" customFormat="1">
      <c r="A31" s="552"/>
      <c r="B31" s="553"/>
      <c r="C31" s="553"/>
      <c r="D31" s="554"/>
      <c r="E31" s="555" t="s">
        <v>552</v>
      </c>
      <c r="F31" s="485">
        <f>SUM(F23:F30)</f>
        <v>16606497</v>
      </c>
      <c r="G31" s="485">
        <f t="shared" ref="G31:I31" si="3">SUM(G23:G30)</f>
        <v>13526397</v>
      </c>
      <c r="H31" s="485">
        <f t="shared" si="3"/>
        <v>0</v>
      </c>
      <c r="I31" s="485">
        <f t="shared" si="3"/>
        <v>13526397</v>
      </c>
      <c r="K31" s="480">
        <v>-3810000</v>
      </c>
      <c r="L31" s="480" t="e">
        <f>SUM(#REF!,#REF!,#REF!,#REF!)</f>
        <v>#REF!</v>
      </c>
      <c r="M31" s="480" t="e">
        <f>SUM(#REF!,#REF!,#REF!)</f>
        <v>#REF!</v>
      </c>
      <c r="N31" s="480" t="e">
        <f t="shared" si="0"/>
        <v>#REF!</v>
      </c>
    </row>
    <row r="32" spans="1:14">
      <c r="A32" s="557"/>
      <c r="B32" s="558">
        <v>2</v>
      </c>
      <c r="C32" s="559"/>
      <c r="D32" s="560"/>
      <c r="E32" s="561" t="s">
        <v>553</v>
      </c>
      <c r="F32" s="562"/>
      <c r="G32" s="562"/>
      <c r="H32" s="562">
        <f t="shared" si="1"/>
        <v>0</v>
      </c>
      <c r="I32" s="562"/>
      <c r="K32" s="480">
        <v>0</v>
      </c>
      <c r="L32" s="480" t="e">
        <f>SUM(#REF!,#REF!,#REF!,#REF!)</f>
        <v>#REF!</v>
      </c>
      <c r="M32" s="480" t="e">
        <f>SUM(#REF!,#REF!,#REF!)</f>
        <v>#REF!</v>
      </c>
      <c r="N32" s="480" t="e">
        <f t="shared" si="0"/>
        <v>#REF!</v>
      </c>
    </row>
    <row r="33" spans="1:14">
      <c r="A33" s="627"/>
      <c r="B33" s="628"/>
      <c r="C33" s="629">
        <v>1</v>
      </c>
      <c r="D33" s="630"/>
      <c r="E33" s="626" t="s">
        <v>175</v>
      </c>
      <c r="F33" s="631">
        <v>9395000</v>
      </c>
      <c r="G33" s="631">
        <v>18500900</v>
      </c>
      <c r="H33" s="631">
        <f t="shared" si="1"/>
        <v>400000</v>
      </c>
      <c r="I33" s="631">
        <v>18900900</v>
      </c>
      <c r="K33" s="480">
        <v>0</v>
      </c>
      <c r="L33" s="480" t="e">
        <f>SUM(#REF!,#REF!,#REF!,#REF!)</f>
        <v>#REF!</v>
      </c>
      <c r="M33" s="480" t="e">
        <f>SUM(#REF!,#REF!,#REF!)</f>
        <v>#REF!</v>
      </c>
      <c r="N33" s="480" t="e">
        <f t="shared" si="0"/>
        <v>#REF!</v>
      </c>
    </row>
    <row r="34" spans="1:14" hidden="1">
      <c r="A34" s="627"/>
      <c r="B34" s="628"/>
      <c r="C34" s="629">
        <v>2</v>
      </c>
      <c r="D34" s="630"/>
      <c r="E34" s="626" t="s">
        <v>222</v>
      </c>
      <c r="F34" s="631"/>
      <c r="G34" s="631">
        <v>0</v>
      </c>
      <c r="H34" s="631">
        <f t="shared" si="1"/>
        <v>0</v>
      </c>
      <c r="I34" s="631">
        <v>0</v>
      </c>
      <c r="K34" s="480">
        <v>0</v>
      </c>
      <c r="L34" s="480" t="e">
        <f>SUM(#REF!,#REF!,#REF!,#REF!)</f>
        <v>#REF!</v>
      </c>
      <c r="M34" s="480" t="e">
        <f>SUM(#REF!,#REF!,#REF!)</f>
        <v>#REF!</v>
      </c>
      <c r="N34" s="480" t="e">
        <f t="shared" si="0"/>
        <v>#REF!</v>
      </c>
    </row>
    <row r="35" spans="1:14" hidden="1">
      <c r="A35" s="627"/>
      <c r="B35" s="628"/>
      <c r="C35" s="629">
        <v>3</v>
      </c>
      <c r="D35" s="630"/>
      <c r="E35" s="626" t="s">
        <v>177</v>
      </c>
      <c r="F35" s="631"/>
      <c r="G35" s="631">
        <v>0</v>
      </c>
      <c r="H35" s="631">
        <f t="shared" si="1"/>
        <v>0</v>
      </c>
      <c r="I35" s="631">
        <v>0</v>
      </c>
      <c r="K35" s="480">
        <v>0</v>
      </c>
      <c r="L35" s="480" t="e">
        <f>SUM(#REF!,#REF!,#REF!,#REF!)</f>
        <v>#REF!</v>
      </c>
      <c r="M35" s="480" t="e">
        <f>SUM(#REF!,#REF!,#REF!)</f>
        <v>#REF!</v>
      </c>
      <c r="N35" s="480" t="e">
        <f t="shared" si="0"/>
        <v>#REF!</v>
      </c>
    </row>
    <row r="36" spans="1:14">
      <c r="A36" s="627"/>
      <c r="B36" s="628"/>
      <c r="C36" s="629">
        <v>4</v>
      </c>
      <c r="D36" s="630"/>
      <c r="E36" s="626" t="s">
        <v>368</v>
      </c>
      <c r="F36" s="477">
        <v>10000000</v>
      </c>
      <c r="G36" s="477">
        <v>4060000</v>
      </c>
      <c r="H36" s="477">
        <f t="shared" si="1"/>
        <v>0</v>
      </c>
      <c r="I36" s="477">
        <v>4060000</v>
      </c>
      <c r="K36" s="480">
        <v>-1440000</v>
      </c>
      <c r="L36" s="480" t="e">
        <f>SUM(#REF!,#REF!,#REF!,#REF!)</f>
        <v>#REF!</v>
      </c>
      <c r="M36" s="480" t="e">
        <f>SUM(#REF!,#REF!,#REF!)</f>
        <v>#REF!</v>
      </c>
      <c r="N36" s="480" t="e">
        <f t="shared" si="0"/>
        <v>#REF!</v>
      </c>
    </row>
    <row r="37" spans="1:14" hidden="1">
      <c r="A37" s="627"/>
      <c r="B37" s="628"/>
      <c r="C37" s="629">
        <v>5</v>
      </c>
      <c r="D37" s="630"/>
      <c r="E37" s="626" t="s">
        <v>225</v>
      </c>
      <c r="F37" s="477"/>
      <c r="G37" s="477">
        <v>0</v>
      </c>
      <c r="H37" s="477">
        <f t="shared" si="1"/>
        <v>0</v>
      </c>
      <c r="I37" s="477">
        <v>0</v>
      </c>
      <c r="K37" s="480">
        <v>0</v>
      </c>
      <c r="L37" s="480" t="e">
        <f>SUM(#REF!,#REF!,#REF!,#REF!)</f>
        <v>#REF!</v>
      </c>
      <c r="M37" s="480" t="e">
        <f>SUM(#REF!,#REF!,#REF!)</f>
        <v>#REF!</v>
      </c>
      <c r="N37" s="480" t="e">
        <f t="shared" si="0"/>
        <v>#REF!</v>
      </c>
    </row>
    <row r="38" spans="1:14" hidden="1">
      <c r="A38" s="627"/>
      <c r="B38" s="628"/>
      <c r="C38" s="629">
        <v>6</v>
      </c>
      <c r="D38" s="630"/>
      <c r="E38" s="626" t="s">
        <v>178</v>
      </c>
      <c r="F38" s="477"/>
      <c r="G38" s="477">
        <v>0</v>
      </c>
      <c r="H38" s="477">
        <f t="shared" si="1"/>
        <v>0</v>
      </c>
      <c r="I38" s="477">
        <v>0</v>
      </c>
      <c r="K38" s="480">
        <v>0</v>
      </c>
      <c r="L38" s="480" t="e">
        <f>SUM(#REF!,#REF!,#REF!,#REF!)</f>
        <v>#REF!</v>
      </c>
      <c r="M38" s="480" t="e">
        <f>SUM(#REF!,#REF!,#REF!)</f>
        <v>#REF!</v>
      </c>
      <c r="N38" s="480" t="e">
        <f t="shared" si="0"/>
        <v>#REF!</v>
      </c>
    </row>
    <row r="39" spans="1:14" hidden="1">
      <c r="A39" s="473"/>
      <c r="B39" s="542"/>
      <c r="C39" s="629">
        <v>7</v>
      </c>
      <c r="D39" s="533"/>
      <c r="E39" s="626" t="s">
        <v>272</v>
      </c>
      <c r="F39" s="477"/>
      <c r="G39" s="477">
        <v>0</v>
      </c>
      <c r="H39" s="477">
        <f t="shared" si="1"/>
        <v>0</v>
      </c>
      <c r="I39" s="477">
        <v>0</v>
      </c>
      <c r="K39" s="480">
        <v>0</v>
      </c>
      <c r="L39" s="480" t="e">
        <f>SUM(#REF!,#REF!,#REF!,#REF!)</f>
        <v>#REF!</v>
      </c>
      <c r="M39" s="480" t="e">
        <f>SUM(#REF!,#REF!,#REF!)</f>
        <v>#REF!</v>
      </c>
      <c r="N39" s="480" t="e">
        <f t="shared" si="0"/>
        <v>#REF!</v>
      </c>
    </row>
    <row r="40" spans="1:14">
      <c r="A40" s="473"/>
      <c r="B40" s="542"/>
      <c r="C40" s="629">
        <v>8</v>
      </c>
      <c r="D40" s="533"/>
      <c r="E40" s="626" t="s">
        <v>369</v>
      </c>
      <c r="F40" s="477">
        <v>7729501</v>
      </c>
      <c r="G40" s="477">
        <v>7729501</v>
      </c>
      <c r="H40" s="477">
        <f t="shared" si="1"/>
        <v>0</v>
      </c>
      <c r="I40" s="477">
        <v>7729501</v>
      </c>
      <c r="K40" s="480">
        <v>0</v>
      </c>
      <c r="L40" s="480" t="e">
        <f>SUM(#REF!,#REF!,#REF!,#REF!)</f>
        <v>#REF!</v>
      </c>
      <c r="M40" s="480" t="e">
        <f>SUM(#REF!,#REF!,#REF!)</f>
        <v>#REF!</v>
      </c>
      <c r="N40" s="480" t="e">
        <f t="shared" si="0"/>
        <v>#REF!</v>
      </c>
    </row>
    <row r="41" spans="1:14" s="556" customFormat="1" ht="16.5" thickBot="1">
      <c r="A41" s="566"/>
      <c r="B41" s="567"/>
      <c r="C41" s="567"/>
      <c r="D41" s="568"/>
      <c r="E41" s="569" t="s">
        <v>520</v>
      </c>
      <c r="F41" s="570">
        <f>SUM(F33:F40)</f>
        <v>27124501</v>
      </c>
      <c r="G41" s="570">
        <f t="shared" ref="G41:I41" si="4">SUM(G33:G40)</f>
        <v>30290401</v>
      </c>
      <c r="H41" s="570">
        <f t="shared" si="4"/>
        <v>400000</v>
      </c>
      <c r="I41" s="570">
        <f t="shared" si="4"/>
        <v>30690401</v>
      </c>
      <c r="K41" s="480">
        <v>-1440000</v>
      </c>
      <c r="L41" s="480" t="e">
        <f>SUM(#REF!,#REF!,#REF!,#REF!)</f>
        <v>#REF!</v>
      </c>
      <c r="M41" s="480" t="e">
        <f>SUM(#REF!,#REF!,#REF!)</f>
        <v>#REF!</v>
      </c>
      <c r="N41" s="480" t="e">
        <f t="shared" si="0"/>
        <v>#REF!</v>
      </c>
    </row>
    <row r="42" spans="1:14">
      <c r="A42" s="573"/>
      <c r="B42" s="574">
        <v>3</v>
      </c>
      <c r="C42" s="487"/>
      <c r="D42" s="575"/>
      <c r="E42" s="576" t="s">
        <v>521</v>
      </c>
      <c r="F42" s="493"/>
      <c r="G42" s="493"/>
      <c r="H42" s="493">
        <f t="shared" si="1"/>
        <v>0</v>
      </c>
      <c r="I42" s="493"/>
      <c r="K42" s="480">
        <v>0</v>
      </c>
      <c r="L42" s="480" t="e">
        <f>SUM(#REF!,#REF!,#REF!,#REF!)</f>
        <v>#REF!</v>
      </c>
      <c r="M42" s="480" t="e">
        <f>SUM(#REF!,#REF!,#REF!)</f>
        <v>#REF!</v>
      </c>
      <c r="N42" s="480" t="e">
        <f t="shared" si="0"/>
        <v>#REF!</v>
      </c>
    </row>
    <row r="43" spans="1:14">
      <c r="A43" s="473"/>
      <c r="B43" s="542"/>
      <c r="C43" s="475">
        <v>1</v>
      </c>
      <c r="D43" s="533"/>
      <c r="E43" s="626" t="s">
        <v>175</v>
      </c>
      <c r="F43" s="477">
        <v>2491000</v>
      </c>
      <c r="G43" s="477">
        <v>4597508</v>
      </c>
      <c r="H43" s="477">
        <f t="shared" si="1"/>
        <v>3664</v>
      </c>
      <c r="I43" s="477">
        <v>4601172</v>
      </c>
      <c r="K43" s="480">
        <v>0</v>
      </c>
      <c r="L43" s="480" t="e">
        <f>SUM(#REF!,#REF!,#REF!,#REF!)</f>
        <v>#REF!</v>
      </c>
      <c r="M43" s="480" t="e">
        <f>SUM(#REF!,#REF!,#REF!)</f>
        <v>#REF!</v>
      </c>
      <c r="N43" s="480" t="e">
        <f t="shared" si="0"/>
        <v>#REF!</v>
      </c>
    </row>
    <row r="44" spans="1:14" hidden="1">
      <c r="A44" s="473"/>
      <c r="B44" s="542"/>
      <c r="C44" s="475">
        <v>2</v>
      </c>
      <c r="D44" s="533"/>
      <c r="E44" s="626" t="s">
        <v>222</v>
      </c>
      <c r="F44" s="477"/>
      <c r="G44" s="477">
        <v>0</v>
      </c>
      <c r="H44" s="477">
        <f t="shared" si="1"/>
        <v>0</v>
      </c>
      <c r="I44" s="477">
        <v>0</v>
      </c>
      <c r="K44" s="480">
        <v>0</v>
      </c>
      <c r="L44" s="480" t="e">
        <f>SUM(#REF!,#REF!,#REF!,#REF!)</f>
        <v>#REF!</v>
      </c>
      <c r="M44" s="480" t="e">
        <f>SUM(#REF!,#REF!,#REF!)</f>
        <v>#REF!</v>
      </c>
      <c r="N44" s="480" t="e">
        <f t="shared" si="0"/>
        <v>#REF!</v>
      </c>
    </row>
    <row r="45" spans="1:14" hidden="1">
      <c r="A45" s="473"/>
      <c r="B45" s="542"/>
      <c r="C45" s="475">
        <v>3</v>
      </c>
      <c r="D45" s="533"/>
      <c r="E45" s="626" t="s">
        <v>177</v>
      </c>
      <c r="F45" s="477"/>
      <c r="G45" s="477">
        <v>0</v>
      </c>
      <c r="H45" s="477">
        <f t="shared" si="1"/>
        <v>0</v>
      </c>
      <c r="I45" s="477">
        <v>0</v>
      </c>
      <c r="K45" s="480">
        <v>0</v>
      </c>
      <c r="L45" s="480" t="e">
        <f>SUM(#REF!,#REF!,#REF!,#REF!)</f>
        <v>#REF!</v>
      </c>
      <c r="M45" s="480" t="e">
        <f>SUM(#REF!,#REF!,#REF!)</f>
        <v>#REF!</v>
      </c>
      <c r="N45" s="480" t="e">
        <f t="shared" si="0"/>
        <v>#REF!</v>
      </c>
    </row>
    <row r="46" spans="1:14">
      <c r="A46" s="473"/>
      <c r="B46" s="542"/>
      <c r="C46" s="475">
        <v>4</v>
      </c>
      <c r="D46" s="533"/>
      <c r="E46" s="626" t="s">
        <v>368</v>
      </c>
      <c r="F46" s="477">
        <v>1050000</v>
      </c>
      <c r="G46" s="477">
        <v>650000</v>
      </c>
      <c r="H46" s="477">
        <f t="shared" si="1"/>
        <v>0</v>
      </c>
      <c r="I46" s="477">
        <v>650000</v>
      </c>
      <c r="K46" s="480">
        <v>-400000</v>
      </c>
      <c r="L46" s="480" t="e">
        <f>SUM(#REF!,#REF!,#REF!,#REF!)</f>
        <v>#REF!</v>
      </c>
      <c r="M46" s="480" t="e">
        <f>SUM(#REF!,#REF!,#REF!)</f>
        <v>#REF!</v>
      </c>
      <c r="N46" s="480" t="e">
        <f t="shared" si="0"/>
        <v>#REF!</v>
      </c>
    </row>
    <row r="47" spans="1:14" hidden="1">
      <c r="A47" s="473"/>
      <c r="B47" s="542"/>
      <c r="C47" s="475">
        <v>5</v>
      </c>
      <c r="D47" s="533"/>
      <c r="E47" s="626" t="s">
        <v>225</v>
      </c>
      <c r="F47" s="477"/>
      <c r="G47" s="477">
        <v>0</v>
      </c>
      <c r="H47" s="477">
        <f t="shared" si="1"/>
        <v>0</v>
      </c>
      <c r="I47" s="477">
        <v>0</v>
      </c>
      <c r="K47" s="480">
        <v>0</v>
      </c>
      <c r="L47" s="480" t="e">
        <f>SUM(#REF!,#REF!,#REF!,#REF!)</f>
        <v>#REF!</v>
      </c>
      <c r="M47" s="480" t="e">
        <f>SUM(#REF!,#REF!,#REF!)</f>
        <v>#REF!</v>
      </c>
      <c r="N47" s="480" t="e">
        <f t="shared" si="0"/>
        <v>#REF!</v>
      </c>
    </row>
    <row r="48" spans="1:14" hidden="1">
      <c r="A48" s="577"/>
      <c r="B48" s="578"/>
      <c r="C48" s="475">
        <v>6</v>
      </c>
      <c r="D48" s="571"/>
      <c r="E48" s="626" t="s">
        <v>178</v>
      </c>
      <c r="F48" s="579"/>
      <c r="G48" s="579">
        <v>0</v>
      </c>
      <c r="H48" s="579">
        <f t="shared" si="1"/>
        <v>0</v>
      </c>
      <c r="I48" s="579">
        <v>0</v>
      </c>
      <c r="K48" s="480">
        <v>0</v>
      </c>
      <c r="L48" s="480" t="e">
        <f>SUM(#REF!,#REF!,#REF!,#REF!)</f>
        <v>#REF!</v>
      </c>
      <c r="M48" s="480" t="e">
        <f>SUM(#REF!,#REF!,#REF!)</f>
        <v>#REF!</v>
      </c>
      <c r="N48" s="480" t="e">
        <f t="shared" si="0"/>
        <v>#REF!</v>
      </c>
    </row>
    <row r="49" spans="1:14" hidden="1">
      <c r="A49" s="473"/>
      <c r="B49" s="542"/>
      <c r="C49" s="475">
        <v>7</v>
      </c>
      <c r="D49" s="571"/>
      <c r="E49" s="626" t="s">
        <v>272</v>
      </c>
      <c r="F49" s="477"/>
      <c r="G49" s="477">
        <v>0</v>
      </c>
      <c r="H49" s="477">
        <f t="shared" si="1"/>
        <v>0</v>
      </c>
      <c r="I49" s="477">
        <v>0</v>
      </c>
      <c r="K49" s="480">
        <v>0</v>
      </c>
      <c r="L49" s="480" t="e">
        <f>SUM(#REF!,#REF!,#REF!,#REF!)</f>
        <v>#REF!</v>
      </c>
      <c r="M49" s="480" t="e">
        <f>SUM(#REF!,#REF!,#REF!)</f>
        <v>#REF!</v>
      </c>
      <c r="N49" s="480" t="e">
        <f t="shared" si="0"/>
        <v>#REF!</v>
      </c>
    </row>
    <row r="50" spans="1:14">
      <c r="A50" s="563"/>
      <c r="B50" s="564"/>
      <c r="C50" s="475">
        <v>8</v>
      </c>
      <c r="D50" s="565"/>
      <c r="E50" s="626" t="s">
        <v>369</v>
      </c>
      <c r="F50" s="491">
        <v>4894490</v>
      </c>
      <c r="G50" s="491">
        <v>4894490</v>
      </c>
      <c r="H50" s="491">
        <f t="shared" si="1"/>
        <v>0</v>
      </c>
      <c r="I50" s="491">
        <v>4894490</v>
      </c>
      <c r="K50" s="480">
        <v>0</v>
      </c>
      <c r="L50" s="480" t="e">
        <f>SUM(#REF!,#REF!,#REF!,#REF!)</f>
        <v>#REF!</v>
      </c>
      <c r="M50" s="480" t="e">
        <f>SUM(#REF!,#REF!,#REF!)</f>
        <v>#REF!</v>
      </c>
      <c r="N50" s="480" t="e">
        <f t="shared" si="0"/>
        <v>#REF!</v>
      </c>
    </row>
    <row r="51" spans="1:14" s="556" customFormat="1">
      <c r="A51" s="563"/>
      <c r="B51" s="564"/>
      <c r="C51" s="553"/>
      <c r="D51" s="580"/>
      <c r="E51" s="632" t="s">
        <v>1117</v>
      </c>
      <c r="F51" s="581">
        <f>SUM(F43:F50)</f>
        <v>8435490</v>
      </c>
      <c r="G51" s="581">
        <f t="shared" ref="G51:I51" si="5">SUM(G43:G50)</f>
        <v>10141998</v>
      </c>
      <c r="H51" s="581">
        <f t="shared" si="5"/>
        <v>3664</v>
      </c>
      <c r="I51" s="581">
        <f t="shared" si="5"/>
        <v>10145662</v>
      </c>
      <c r="K51" s="480">
        <v>-400000</v>
      </c>
      <c r="L51" s="480" t="e">
        <f>SUM(#REF!,#REF!,#REF!,#REF!)</f>
        <v>#REF!</v>
      </c>
      <c r="M51" s="480" t="e">
        <f>SUM(#REF!,#REF!,#REF!)</f>
        <v>#REF!</v>
      </c>
      <c r="N51" s="480" t="e">
        <f t="shared" si="0"/>
        <v>#REF!</v>
      </c>
    </row>
    <row r="52" spans="1:14">
      <c r="A52" s="473"/>
      <c r="B52" s="542">
        <v>4</v>
      </c>
      <c r="C52" s="475"/>
      <c r="D52" s="533"/>
      <c r="E52" s="551" t="s">
        <v>261</v>
      </c>
      <c r="F52" s="477"/>
      <c r="G52" s="477"/>
      <c r="H52" s="477">
        <f t="shared" si="1"/>
        <v>0</v>
      </c>
      <c r="I52" s="477"/>
      <c r="K52" s="480">
        <v>0</v>
      </c>
      <c r="L52" s="480" t="e">
        <f>SUM(#REF!,#REF!,#REF!,#REF!)</f>
        <v>#REF!</v>
      </c>
      <c r="M52" s="480" t="e">
        <f>SUM(#REF!,#REF!,#REF!)</f>
        <v>#REF!</v>
      </c>
      <c r="N52" s="480" t="e">
        <f t="shared" si="0"/>
        <v>#REF!</v>
      </c>
    </row>
    <row r="53" spans="1:14">
      <c r="A53" s="473"/>
      <c r="B53" s="542"/>
      <c r="C53" s="475">
        <v>1</v>
      </c>
      <c r="D53" s="533"/>
      <c r="E53" s="626" t="s">
        <v>175</v>
      </c>
      <c r="F53" s="477">
        <v>408000</v>
      </c>
      <c r="G53" s="477">
        <v>500611</v>
      </c>
      <c r="H53" s="477">
        <f t="shared" si="1"/>
        <v>0</v>
      </c>
      <c r="I53" s="477">
        <v>500611</v>
      </c>
      <c r="K53" s="480">
        <v>0</v>
      </c>
      <c r="L53" s="480" t="e">
        <f>SUM(#REF!,#REF!,#REF!,#REF!)</f>
        <v>#REF!</v>
      </c>
      <c r="M53" s="480" t="e">
        <f>SUM(#REF!,#REF!,#REF!)</f>
        <v>#REF!</v>
      </c>
      <c r="N53" s="480" t="e">
        <f t="shared" si="0"/>
        <v>#REF!</v>
      </c>
    </row>
    <row r="54" spans="1:14" hidden="1">
      <c r="A54" s="473"/>
      <c r="B54" s="542"/>
      <c r="C54" s="475">
        <v>2</v>
      </c>
      <c r="D54" s="533"/>
      <c r="E54" s="626" t="s">
        <v>222</v>
      </c>
      <c r="F54" s="477"/>
      <c r="G54" s="477">
        <v>0</v>
      </c>
      <c r="H54" s="477">
        <f t="shared" si="1"/>
        <v>0</v>
      </c>
      <c r="I54" s="477">
        <v>0</v>
      </c>
      <c r="K54" s="480">
        <v>0</v>
      </c>
      <c r="L54" s="480" t="e">
        <f>SUM(#REF!,#REF!,#REF!,#REF!)</f>
        <v>#REF!</v>
      </c>
      <c r="M54" s="480" t="e">
        <f>SUM(#REF!,#REF!,#REF!)</f>
        <v>#REF!</v>
      </c>
      <c r="N54" s="480" t="e">
        <f t="shared" si="0"/>
        <v>#REF!</v>
      </c>
    </row>
    <row r="55" spans="1:14" hidden="1">
      <c r="A55" s="473"/>
      <c r="B55" s="542"/>
      <c r="C55" s="475">
        <v>3</v>
      </c>
      <c r="D55" s="533"/>
      <c r="E55" s="626" t="s">
        <v>177</v>
      </c>
      <c r="F55" s="477"/>
      <c r="G55" s="477">
        <v>0</v>
      </c>
      <c r="H55" s="477">
        <f t="shared" si="1"/>
        <v>0</v>
      </c>
      <c r="I55" s="477">
        <v>0</v>
      </c>
      <c r="K55" s="480">
        <v>0</v>
      </c>
      <c r="L55" s="480" t="e">
        <f>SUM(#REF!,#REF!,#REF!,#REF!)</f>
        <v>#REF!</v>
      </c>
      <c r="M55" s="480" t="e">
        <f>SUM(#REF!,#REF!,#REF!)</f>
        <v>#REF!</v>
      </c>
      <c r="N55" s="480" t="e">
        <f t="shared" si="0"/>
        <v>#REF!</v>
      </c>
    </row>
    <row r="56" spans="1:14">
      <c r="A56" s="473"/>
      <c r="B56" s="542"/>
      <c r="C56" s="475">
        <v>4</v>
      </c>
      <c r="D56" s="533"/>
      <c r="E56" s="626" t="s">
        <v>368</v>
      </c>
      <c r="F56" s="477">
        <v>850000</v>
      </c>
      <c r="G56" s="477">
        <v>500000</v>
      </c>
      <c r="H56" s="477">
        <f t="shared" si="1"/>
        <v>0</v>
      </c>
      <c r="I56" s="477">
        <v>500000</v>
      </c>
      <c r="K56" s="480">
        <v>0</v>
      </c>
      <c r="L56" s="480" t="e">
        <f>SUM(#REF!,#REF!,#REF!,#REF!)</f>
        <v>#REF!</v>
      </c>
      <c r="M56" s="480" t="e">
        <f>SUM(#REF!,#REF!,#REF!)</f>
        <v>#REF!</v>
      </c>
      <c r="N56" s="480" t="e">
        <f t="shared" si="0"/>
        <v>#REF!</v>
      </c>
    </row>
    <row r="57" spans="1:14" hidden="1">
      <c r="A57" s="473"/>
      <c r="B57" s="542"/>
      <c r="C57" s="475">
        <v>5</v>
      </c>
      <c r="D57" s="533"/>
      <c r="E57" s="626" t="s">
        <v>225</v>
      </c>
      <c r="F57" s="477"/>
      <c r="G57" s="477">
        <v>0</v>
      </c>
      <c r="H57" s="477">
        <f t="shared" si="1"/>
        <v>0</v>
      </c>
      <c r="I57" s="477">
        <v>0</v>
      </c>
      <c r="K57" s="480">
        <v>0</v>
      </c>
      <c r="L57" s="480" t="e">
        <f>SUM(#REF!,#REF!,#REF!,#REF!)</f>
        <v>#REF!</v>
      </c>
      <c r="M57" s="480" t="e">
        <f>SUM(#REF!,#REF!,#REF!)</f>
        <v>#REF!</v>
      </c>
      <c r="N57" s="480" t="e">
        <f t="shared" si="0"/>
        <v>#REF!</v>
      </c>
    </row>
    <row r="58" spans="1:14" hidden="1">
      <c r="A58" s="473"/>
      <c r="B58" s="542"/>
      <c r="C58" s="475">
        <v>6</v>
      </c>
      <c r="D58" s="533"/>
      <c r="E58" s="626" t="s">
        <v>178</v>
      </c>
      <c r="F58" s="477"/>
      <c r="G58" s="477">
        <v>0</v>
      </c>
      <c r="H58" s="477">
        <f t="shared" si="1"/>
        <v>0</v>
      </c>
      <c r="I58" s="477">
        <v>0</v>
      </c>
      <c r="K58" s="480">
        <v>0</v>
      </c>
      <c r="L58" s="480" t="e">
        <f>SUM(#REF!,#REF!,#REF!,#REF!)</f>
        <v>#REF!</v>
      </c>
      <c r="M58" s="480" t="e">
        <f>SUM(#REF!,#REF!,#REF!)</f>
        <v>#REF!</v>
      </c>
      <c r="N58" s="480" t="e">
        <f t="shared" si="0"/>
        <v>#REF!</v>
      </c>
    </row>
    <row r="59" spans="1:14" hidden="1">
      <c r="A59" s="473"/>
      <c r="B59" s="542"/>
      <c r="C59" s="475">
        <v>7</v>
      </c>
      <c r="D59" s="533"/>
      <c r="E59" s="626" t="s">
        <v>272</v>
      </c>
      <c r="F59" s="477"/>
      <c r="G59" s="477">
        <v>0</v>
      </c>
      <c r="H59" s="477">
        <f t="shared" si="1"/>
        <v>0</v>
      </c>
      <c r="I59" s="477">
        <v>0</v>
      </c>
      <c r="K59" s="480">
        <v>0</v>
      </c>
      <c r="L59" s="480" t="e">
        <f>SUM(#REF!,#REF!,#REF!,#REF!)</f>
        <v>#REF!</v>
      </c>
      <c r="M59" s="480" t="e">
        <f>SUM(#REF!,#REF!,#REF!)</f>
        <v>#REF!</v>
      </c>
      <c r="N59" s="480" t="e">
        <f t="shared" si="0"/>
        <v>#REF!</v>
      </c>
    </row>
    <row r="60" spans="1:14">
      <c r="A60" s="473"/>
      <c r="B60" s="542"/>
      <c r="C60" s="475">
        <v>8</v>
      </c>
      <c r="D60" s="533"/>
      <c r="E60" s="626" t="s">
        <v>369</v>
      </c>
      <c r="F60" s="477">
        <v>1983500</v>
      </c>
      <c r="G60" s="477">
        <v>1983500</v>
      </c>
      <c r="H60" s="477">
        <f t="shared" si="1"/>
        <v>0</v>
      </c>
      <c r="I60" s="477">
        <v>1983500</v>
      </c>
      <c r="K60" s="480">
        <v>0</v>
      </c>
      <c r="L60" s="480" t="e">
        <f>SUM(#REF!,#REF!,#REF!,#REF!)</f>
        <v>#REF!</v>
      </c>
      <c r="M60" s="480" t="e">
        <f>SUM(#REF!,#REF!,#REF!)</f>
        <v>#REF!</v>
      </c>
      <c r="N60" s="480" t="e">
        <f t="shared" si="0"/>
        <v>#REF!</v>
      </c>
    </row>
    <row r="61" spans="1:14" s="556" customFormat="1">
      <c r="A61" s="552"/>
      <c r="B61" s="553"/>
      <c r="C61" s="553"/>
      <c r="D61" s="554"/>
      <c r="E61" s="555" t="s">
        <v>1118</v>
      </c>
      <c r="F61" s="485">
        <f>SUM(F53:F60)</f>
        <v>3241500</v>
      </c>
      <c r="G61" s="485">
        <f t="shared" ref="G61:I61" si="6">SUM(G53:G60)</f>
        <v>2984111</v>
      </c>
      <c r="H61" s="485">
        <f t="shared" si="6"/>
        <v>0</v>
      </c>
      <c r="I61" s="485">
        <f t="shared" si="6"/>
        <v>2984111</v>
      </c>
      <c r="K61" s="480">
        <v>0</v>
      </c>
      <c r="L61" s="480" t="e">
        <f>SUM(#REF!,#REF!,#REF!,#REF!)</f>
        <v>#REF!</v>
      </c>
      <c r="M61" s="480" t="e">
        <f>SUM(#REF!,#REF!,#REF!)</f>
        <v>#REF!</v>
      </c>
      <c r="N61" s="480" t="e">
        <f t="shared" si="0"/>
        <v>#REF!</v>
      </c>
    </row>
    <row r="62" spans="1:14">
      <c r="A62" s="473"/>
      <c r="B62" s="542">
        <v>5</v>
      </c>
      <c r="C62" s="475"/>
      <c r="D62" s="533"/>
      <c r="E62" s="515" t="s">
        <v>1115</v>
      </c>
      <c r="F62" s="477"/>
      <c r="G62" s="477"/>
      <c r="H62" s="477">
        <f t="shared" si="1"/>
        <v>0</v>
      </c>
      <c r="I62" s="477"/>
      <c r="K62" s="480">
        <v>0</v>
      </c>
      <c r="L62" s="480" t="e">
        <f>SUM(#REF!,#REF!,#REF!,#REF!)</f>
        <v>#REF!</v>
      </c>
      <c r="M62" s="480" t="e">
        <f>SUM(#REF!,#REF!,#REF!)</f>
        <v>#REF!</v>
      </c>
      <c r="N62" s="480" t="e">
        <f t="shared" si="0"/>
        <v>#REF!</v>
      </c>
    </row>
    <row r="63" spans="1:14" ht="15.75" customHeight="1">
      <c r="A63" s="473"/>
      <c r="B63" s="542"/>
      <c r="C63" s="475">
        <v>1</v>
      </c>
      <c r="D63" s="625"/>
      <c r="E63" s="626" t="s">
        <v>175</v>
      </c>
      <c r="F63" s="477">
        <v>4223000</v>
      </c>
      <c r="G63" s="477">
        <v>7967766</v>
      </c>
      <c r="H63" s="477">
        <f t="shared" si="1"/>
        <v>0</v>
      </c>
      <c r="I63" s="477">
        <v>7967766</v>
      </c>
      <c r="K63" s="480">
        <v>0</v>
      </c>
      <c r="L63" s="480" t="e">
        <f>SUM(#REF!,#REF!,#REF!,#REF!)</f>
        <v>#REF!</v>
      </c>
      <c r="M63" s="480" t="e">
        <f>SUM(#REF!,#REF!,#REF!)</f>
        <v>#REF!</v>
      </c>
      <c r="N63" s="480" t="e">
        <f t="shared" si="0"/>
        <v>#REF!</v>
      </c>
    </row>
    <row r="64" spans="1:14" ht="15.75" customHeight="1">
      <c r="A64" s="473"/>
      <c r="B64" s="542"/>
      <c r="C64" s="475">
        <v>2</v>
      </c>
      <c r="D64" s="625"/>
      <c r="E64" s="626" t="s">
        <v>222</v>
      </c>
      <c r="F64" s="477">
        <v>74411122</v>
      </c>
      <c r="G64" s="477">
        <v>74411122</v>
      </c>
      <c r="H64" s="477">
        <f t="shared" si="1"/>
        <v>0</v>
      </c>
      <c r="I64" s="477">
        <v>74411122</v>
      </c>
      <c r="K64" s="480">
        <v>0</v>
      </c>
      <c r="L64" s="480" t="e">
        <f>SUM(#REF!,#REF!,#REF!,#REF!)</f>
        <v>#REF!</v>
      </c>
      <c r="M64" s="480" t="e">
        <f>SUM(#REF!,#REF!,#REF!)</f>
        <v>#REF!</v>
      </c>
      <c r="N64" s="480" t="e">
        <f t="shared" si="0"/>
        <v>#REF!</v>
      </c>
    </row>
    <row r="65" spans="1:14" ht="15.75" hidden="1" customHeight="1">
      <c r="A65" s="473"/>
      <c r="B65" s="542"/>
      <c r="C65" s="475">
        <v>3</v>
      </c>
      <c r="D65" s="625"/>
      <c r="E65" s="626" t="s">
        <v>177</v>
      </c>
      <c r="F65" s="477"/>
      <c r="G65" s="477">
        <v>0</v>
      </c>
      <c r="H65" s="477">
        <f t="shared" si="1"/>
        <v>0</v>
      </c>
      <c r="I65" s="477">
        <v>0</v>
      </c>
      <c r="K65" s="480">
        <v>0</v>
      </c>
      <c r="L65" s="480" t="e">
        <f>SUM(#REF!,#REF!,#REF!,#REF!)</f>
        <v>#REF!</v>
      </c>
      <c r="M65" s="480" t="e">
        <f>SUM(#REF!,#REF!,#REF!)</f>
        <v>#REF!</v>
      </c>
      <c r="N65" s="480" t="e">
        <f t="shared" si="0"/>
        <v>#REF!</v>
      </c>
    </row>
    <row r="66" spans="1:14">
      <c r="A66" s="473"/>
      <c r="B66" s="542"/>
      <c r="C66" s="475">
        <v>4</v>
      </c>
      <c r="D66" s="625"/>
      <c r="E66" s="626" t="s">
        <v>368</v>
      </c>
      <c r="F66" s="477">
        <v>34797000</v>
      </c>
      <c r="G66" s="477">
        <v>27397000</v>
      </c>
      <c r="H66" s="477">
        <f t="shared" si="1"/>
        <v>0</v>
      </c>
      <c r="I66" s="477">
        <v>27397000</v>
      </c>
      <c r="K66" s="480">
        <v>-3300000</v>
      </c>
      <c r="L66" s="480" t="e">
        <f>SUM(#REF!,#REF!,#REF!,#REF!)</f>
        <v>#REF!</v>
      </c>
      <c r="M66" s="480" t="e">
        <f>SUM(#REF!,#REF!,#REF!)</f>
        <v>#REF!</v>
      </c>
      <c r="N66" s="480" t="e">
        <f t="shared" si="0"/>
        <v>#REF!</v>
      </c>
    </row>
    <row r="67" spans="1:14" ht="15.75" hidden="1" customHeight="1">
      <c r="A67" s="473"/>
      <c r="B67" s="542"/>
      <c r="C67" s="475">
        <v>5</v>
      </c>
      <c r="D67" s="625"/>
      <c r="E67" s="626" t="s">
        <v>225</v>
      </c>
      <c r="F67" s="477"/>
      <c r="G67" s="477">
        <v>0</v>
      </c>
      <c r="H67" s="477">
        <f t="shared" si="1"/>
        <v>0</v>
      </c>
      <c r="I67" s="477">
        <v>0</v>
      </c>
      <c r="K67" s="480">
        <v>0</v>
      </c>
      <c r="L67" s="480" t="e">
        <f>SUM(#REF!,#REF!,#REF!,#REF!)</f>
        <v>#REF!</v>
      </c>
      <c r="M67" s="480" t="e">
        <f>SUM(#REF!,#REF!,#REF!)</f>
        <v>#REF!</v>
      </c>
      <c r="N67" s="480" t="e">
        <f t="shared" si="0"/>
        <v>#REF!</v>
      </c>
    </row>
    <row r="68" spans="1:14" ht="15.75" hidden="1" customHeight="1">
      <c r="A68" s="473"/>
      <c r="B68" s="542"/>
      <c r="C68" s="475">
        <v>6</v>
      </c>
      <c r="D68" s="625"/>
      <c r="E68" s="626" t="s">
        <v>178</v>
      </c>
      <c r="F68" s="477"/>
      <c r="G68" s="477">
        <v>0</v>
      </c>
      <c r="H68" s="477">
        <f t="shared" si="1"/>
        <v>0</v>
      </c>
      <c r="I68" s="477">
        <v>0</v>
      </c>
      <c r="K68" s="480">
        <v>0</v>
      </c>
      <c r="L68" s="480" t="e">
        <f>SUM(#REF!,#REF!,#REF!,#REF!)</f>
        <v>#REF!</v>
      </c>
      <c r="M68" s="480" t="e">
        <f>SUM(#REF!,#REF!,#REF!)</f>
        <v>#REF!</v>
      </c>
      <c r="N68" s="480" t="e">
        <f t="shared" si="0"/>
        <v>#REF!</v>
      </c>
    </row>
    <row r="69" spans="1:14" ht="15.75" hidden="1" customHeight="1">
      <c r="A69" s="473"/>
      <c r="B69" s="542"/>
      <c r="C69" s="475">
        <v>7</v>
      </c>
      <c r="D69" s="625"/>
      <c r="E69" s="626" t="s">
        <v>272</v>
      </c>
      <c r="F69" s="477"/>
      <c r="G69" s="477">
        <v>0</v>
      </c>
      <c r="H69" s="477">
        <f t="shared" si="1"/>
        <v>0</v>
      </c>
      <c r="I69" s="477">
        <v>0</v>
      </c>
      <c r="K69" s="480">
        <v>0</v>
      </c>
      <c r="L69" s="480" t="e">
        <f>SUM(#REF!,#REF!,#REF!,#REF!)</f>
        <v>#REF!</v>
      </c>
      <c r="M69" s="480" t="e">
        <f>SUM(#REF!,#REF!,#REF!)</f>
        <v>#REF!</v>
      </c>
      <c r="N69" s="480" t="e">
        <f t="shared" si="0"/>
        <v>#REF!</v>
      </c>
    </row>
    <row r="70" spans="1:14" ht="15.75" customHeight="1">
      <c r="A70" s="473"/>
      <c r="B70" s="542"/>
      <c r="C70" s="475">
        <v>8</v>
      </c>
      <c r="D70" s="625"/>
      <c r="E70" s="626" t="s">
        <v>369</v>
      </c>
      <c r="F70" s="477">
        <v>1576452</v>
      </c>
      <c r="G70" s="477">
        <v>1576452</v>
      </c>
      <c r="H70" s="477">
        <f t="shared" si="1"/>
        <v>0</v>
      </c>
      <c r="I70" s="477">
        <v>1576452</v>
      </c>
      <c r="K70" s="480">
        <v>0</v>
      </c>
      <c r="L70" s="480" t="e">
        <f>SUM(#REF!,#REF!,#REF!,#REF!)</f>
        <v>#REF!</v>
      </c>
      <c r="M70" s="480" t="e">
        <f>SUM(#REF!,#REF!,#REF!)</f>
        <v>#REF!</v>
      </c>
      <c r="N70" s="480" t="e">
        <f t="shared" si="0"/>
        <v>#REF!</v>
      </c>
    </row>
    <row r="71" spans="1:14" s="556" customFormat="1">
      <c r="A71" s="552"/>
      <c r="B71" s="553"/>
      <c r="C71" s="553"/>
      <c r="D71" s="554"/>
      <c r="E71" s="555" t="s">
        <v>1128</v>
      </c>
      <c r="F71" s="485">
        <f>SUM(F63:F70)</f>
        <v>115007574</v>
      </c>
      <c r="G71" s="485">
        <f t="shared" ref="G71:I71" si="7">SUM(G63:G70)</f>
        <v>111352340</v>
      </c>
      <c r="H71" s="485">
        <f t="shared" si="7"/>
        <v>0</v>
      </c>
      <c r="I71" s="485">
        <f t="shared" si="7"/>
        <v>111352340</v>
      </c>
      <c r="K71" s="480">
        <v>-3300000</v>
      </c>
      <c r="L71" s="480" t="e">
        <f>SUM(#REF!,#REF!,#REF!,#REF!)</f>
        <v>#REF!</v>
      </c>
      <c r="M71" s="480" t="e">
        <f>SUM(#REF!,#REF!,#REF!)</f>
        <v>#REF!</v>
      </c>
      <c r="N71" s="480" t="e">
        <f t="shared" si="0"/>
        <v>#REF!</v>
      </c>
    </row>
    <row r="72" spans="1:14">
      <c r="A72" s="473"/>
      <c r="B72" s="542">
        <v>6</v>
      </c>
      <c r="C72" s="475"/>
      <c r="D72" s="533"/>
      <c r="E72" s="515" t="s">
        <v>1319</v>
      </c>
      <c r="F72" s="477"/>
      <c r="G72" s="477"/>
      <c r="H72" s="477">
        <f t="shared" si="1"/>
        <v>0</v>
      </c>
      <c r="I72" s="477"/>
      <c r="K72" s="480">
        <v>0</v>
      </c>
      <c r="L72" s="480" t="e">
        <f>SUM(#REF!,#REF!,#REF!,#REF!)</f>
        <v>#REF!</v>
      </c>
      <c r="M72" s="480" t="e">
        <f>SUM(#REF!,#REF!,#REF!)</f>
        <v>#REF!</v>
      </c>
      <c r="N72" s="480" t="e">
        <f t="shared" ref="N72:N81" si="8">SUM(L72:M72)</f>
        <v>#REF!</v>
      </c>
    </row>
    <row r="73" spans="1:14" ht="15.75" customHeight="1">
      <c r="A73" s="473"/>
      <c r="B73" s="542"/>
      <c r="C73" s="475">
        <v>1</v>
      </c>
      <c r="D73" s="625"/>
      <c r="E73" s="626" t="s">
        <v>175</v>
      </c>
      <c r="F73" s="477"/>
      <c r="G73" s="477">
        <v>3940000</v>
      </c>
      <c r="H73" s="477">
        <f t="shared" si="1"/>
        <v>0</v>
      </c>
      <c r="I73" s="477">
        <v>3940000</v>
      </c>
      <c r="K73" s="480">
        <v>3940000</v>
      </c>
      <c r="L73" s="480" t="e">
        <f>SUM(#REF!,#REF!,#REF!,#REF!)</f>
        <v>#REF!</v>
      </c>
      <c r="M73" s="480" t="e">
        <f>SUM(#REF!,#REF!,#REF!)</f>
        <v>#REF!</v>
      </c>
      <c r="N73" s="480" t="e">
        <f t="shared" si="8"/>
        <v>#REF!</v>
      </c>
    </row>
    <row r="74" spans="1:14" ht="15.75" customHeight="1">
      <c r="A74" s="473"/>
      <c r="B74" s="542"/>
      <c r="C74" s="475">
        <v>2</v>
      </c>
      <c r="D74" s="625"/>
      <c r="E74" s="626" t="s">
        <v>222</v>
      </c>
      <c r="F74" s="477"/>
      <c r="G74" s="477">
        <v>0</v>
      </c>
      <c r="H74" s="477">
        <f t="shared" si="1"/>
        <v>0</v>
      </c>
      <c r="I74" s="477">
        <v>0</v>
      </c>
      <c r="K74" s="480">
        <v>0</v>
      </c>
      <c r="L74" s="480" t="e">
        <f>SUM(#REF!,#REF!,#REF!,#REF!)</f>
        <v>#REF!</v>
      </c>
      <c r="M74" s="480" t="e">
        <f>SUM(#REF!,#REF!,#REF!)</f>
        <v>#REF!</v>
      </c>
      <c r="N74" s="480" t="e">
        <f t="shared" si="8"/>
        <v>#REF!</v>
      </c>
    </row>
    <row r="75" spans="1:14" ht="15.75" hidden="1" customHeight="1">
      <c r="A75" s="473"/>
      <c r="B75" s="542"/>
      <c r="C75" s="475">
        <v>3</v>
      </c>
      <c r="D75" s="625"/>
      <c r="E75" s="626" t="s">
        <v>177</v>
      </c>
      <c r="F75" s="477"/>
      <c r="G75" s="477">
        <v>0</v>
      </c>
      <c r="H75" s="477">
        <f t="shared" si="1"/>
        <v>0</v>
      </c>
      <c r="I75" s="477">
        <v>0</v>
      </c>
      <c r="K75" s="480">
        <v>0</v>
      </c>
      <c r="L75" s="480" t="e">
        <f>SUM(#REF!,#REF!,#REF!,#REF!)</f>
        <v>#REF!</v>
      </c>
      <c r="M75" s="480" t="e">
        <f>SUM(#REF!,#REF!,#REF!)</f>
        <v>#REF!</v>
      </c>
      <c r="N75" s="480" t="e">
        <f t="shared" si="8"/>
        <v>#REF!</v>
      </c>
    </row>
    <row r="76" spans="1:14">
      <c r="A76" s="473"/>
      <c r="B76" s="542"/>
      <c r="C76" s="475">
        <v>4</v>
      </c>
      <c r="D76" s="625"/>
      <c r="E76" s="626" t="s">
        <v>368</v>
      </c>
      <c r="F76" s="477"/>
      <c r="G76" s="477">
        <v>0</v>
      </c>
      <c r="H76" s="477">
        <f t="shared" si="1"/>
        <v>0</v>
      </c>
      <c r="I76" s="477">
        <v>0</v>
      </c>
      <c r="K76" s="480">
        <v>0</v>
      </c>
      <c r="L76" s="480" t="e">
        <f>SUM(#REF!,#REF!,#REF!,#REF!)</f>
        <v>#REF!</v>
      </c>
      <c r="M76" s="480" t="e">
        <f>SUM(#REF!,#REF!,#REF!)</f>
        <v>#REF!</v>
      </c>
      <c r="N76" s="480" t="e">
        <f t="shared" si="8"/>
        <v>#REF!</v>
      </c>
    </row>
    <row r="77" spans="1:14" ht="15.75" hidden="1" customHeight="1">
      <c r="A77" s="473"/>
      <c r="B77" s="542"/>
      <c r="C77" s="475">
        <v>5</v>
      </c>
      <c r="D77" s="625"/>
      <c r="E77" s="626" t="s">
        <v>225</v>
      </c>
      <c r="F77" s="477"/>
      <c r="G77" s="477">
        <v>0</v>
      </c>
      <c r="H77" s="477">
        <f t="shared" si="1"/>
        <v>0</v>
      </c>
      <c r="I77" s="477">
        <v>0</v>
      </c>
      <c r="K77" s="480">
        <v>0</v>
      </c>
      <c r="L77" s="480" t="e">
        <f>SUM(#REF!,#REF!,#REF!,#REF!)</f>
        <v>#REF!</v>
      </c>
      <c r="M77" s="480" t="e">
        <f>SUM(#REF!,#REF!,#REF!)</f>
        <v>#REF!</v>
      </c>
      <c r="N77" s="480" t="e">
        <f t="shared" si="8"/>
        <v>#REF!</v>
      </c>
    </row>
    <row r="78" spans="1:14" ht="15.75" hidden="1" customHeight="1">
      <c r="A78" s="473"/>
      <c r="B78" s="542"/>
      <c r="C78" s="475">
        <v>6</v>
      </c>
      <c r="D78" s="625"/>
      <c r="E78" s="626" t="s">
        <v>178</v>
      </c>
      <c r="F78" s="477"/>
      <c r="G78" s="477">
        <v>0</v>
      </c>
      <c r="H78" s="477">
        <f t="shared" si="1"/>
        <v>0</v>
      </c>
      <c r="I78" s="477">
        <v>0</v>
      </c>
      <c r="K78" s="480">
        <v>0</v>
      </c>
      <c r="L78" s="480" t="e">
        <f>SUM(#REF!,#REF!,#REF!,#REF!)</f>
        <v>#REF!</v>
      </c>
      <c r="M78" s="480" t="e">
        <f>SUM(#REF!,#REF!,#REF!)</f>
        <v>#REF!</v>
      </c>
      <c r="N78" s="480" t="e">
        <f t="shared" si="8"/>
        <v>#REF!</v>
      </c>
    </row>
    <row r="79" spans="1:14" ht="15.75" hidden="1" customHeight="1">
      <c r="A79" s="473"/>
      <c r="B79" s="542"/>
      <c r="C79" s="475">
        <v>7</v>
      </c>
      <c r="D79" s="625"/>
      <c r="E79" s="626" t="s">
        <v>272</v>
      </c>
      <c r="F79" s="477"/>
      <c r="G79" s="477">
        <v>0</v>
      </c>
      <c r="H79" s="477">
        <f t="shared" si="1"/>
        <v>0</v>
      </c>
      <c r="I79" s="477">
        <v>0</v>
      </c>
      <c r="K79" s="480">
        <v>0</v>
      </c>
      <c r="L79" s="480" t="e">
        <f>SUM(#REF!,#REF!,#REF!,#REF!)</f>
        <v>#REF!</v>
      </c>
      <c r="M79" s="480" t="e">
        <f>SUM(#REF!,#REF!,#REF!)</f>
        <v>#REF!</v>
      </c>
      <c r="N79" s="480" t="e">
        <f t="shared" si="8"/>
        <v>#REF!</v>
      </c>
    </row>
    <row r="80" spans="1:14" ht="15.75" customHeight="1">
      <c r="A80" s="473"/>
      <c r="B80" s="542"/>
      <c r="C80" s="475">
        <v>8</v>
      </c>
      <c r="D80" s="625"/>
      <c r="E80" s="626" t="s">
        <v>369</v>
      </c>
      <c r="F80" s="477"/>
      <c r="G80" s="477">
        <v>0</v>
      </c>
      <c r="H80" s="477">
        <f t="shared" si="1"/>
        <v>0</v>
      </c>
      <c r="I80" s="477">
        <v>0</v>
      </c>
      <c r="K80" s="480">
        <v>0</v>
      </c>
      <c r="L80" s="480" t="e">
        <f>SUM(#REF!,#REF!,#REF!,#REF!)</f>
        <v>#REF!</v>
      </c>
      <c r="M80" s="480" t="e">
        <f>SUM(#REF!,#REF!,#REF!)</f>
        <v>#REF!</v>
      </c>
      <c r="N80" s="480" t="e">
        <f t="shared" si="8"/>
        <v>#REF!</v>
      </c>
    </row>
    <row r="81" spans="1:14" s="556" customFormat="1" ht="16.5" thickBot="1">
      <c r="A81" s="552"/>
      <c r="B81" s="553"/>
      <c r="C81" s="553"/>
      <c r="D81" s="554"/>
      <c r="E81" s="555" t="s">
        <v>1320</v>
      </c>
      <c r="F81" s="485">
        <f>SUM(F73:F80)</f>
        <v>0</v>
      </c>
      <c r="G81" s="485">
        <v>3940000</v>
      </c>
      <c r="H81" s="485">
        <f t="shared" ref="H81" si="9">SUM(H73:H80)</f>
        <v>0</v>
      </c>
      <c r="I81" s="485">
        <v>3940000</v>
      </c>
      <c r="K81" s="480">
        <v>3940000</v>
      </c>
      <c r="L81" s="480" t="e">
        <f>SUM(#REF!,#REF!,#REF!,#REF!)</f>
        <v>#REF!</v>
      </c>
      <c r="M81" s="480" t="e">
        <f>SUM(#REF!,#REF!,#REF!)</f>
        <v>#REF!</v>
      </c>
      <c r="N81" s="480" t="e">
        <f t="shared" si="8"/>
        <v>#REF!</v>
      </c>
    </row>
    <row r="82" spans="1:14" s="556" customFormat="1" ht="16.5" thickBot="1">
      <c r="A82" s="841"/>
      <c r="B82" s="842"/>
      <c r="C82" s="842"/>
      <c r="D82" s="583"/>
      <c r="E82" s="496" t="s">
        <v>524</v>
      </c>
      <c r="F82" s="497">
        <f>F61+F51+F41+F31+F21+F71+F81</f>
        <v>221627999</v>
      </c>
      <c r="G82" s="497">
        <f t="shared" ref="G82:I82" si="10">G61+G51+G41+G31+G21+G71+G81</f>
        <v>200623684</v>
      </c>
      <c r="H82" s="497">
        <f t="shared" si="10"/>
        <v>778664</v>
      </c>
      <c r="I82" s="497">
        <f t="shared" si="10"/>
        <v>201402348</v>
      </c>
      <c r="K82" s="480">
        <v>-5010000</v>
      </c>
      <c r="L82" s="480" t="e">
        <f>SUM(#REF!,#REF!,#REF!,#REF!)</f>
        <v>#REF!</v>
      </c>
      <c r="M82" s="480" t="e">
        <f>SUM(#REF!,#REF!,#REF!)</f>
        <v>#REF!</v>
      </c>
      <c r="N82" s="480" t="e">
        <f t="shared" si="0"/>
        <v>#REF!</v>
      </c>
    </row>
    <row r="83" spans="1:14">
      <c r="A83" s="473">
        <v>103</v>
      </c>
      <c r="B83" s="542"/>
      <c r="C83" s="475"/>
      <c r="D83" s="533"/>
      <c r="E83" s="551" t="s">
        <v>525</v>
      </c>
      <c r="F83" s="477"/>
      <c r="G83" s="477"/>
      <c r="H83" s="477">
        <f t="shared" si="1"/>
        <v>0</v>
      </c>
      <c r="I83" s="477"/>
      <c r="K83" s="480">
        <v>0</v>
      </c>
      <c r="L83" s="480" t="e">
        <f>SUM(#REF!,#REF!,#REF!,#REF!)</f>
        <v>#REF!</v>
      </c>
      <c r="M83" s="480" t="e">
        <f>SUM(#REF!,#REF!,#REF!)</f>
        <v>#REF!</v>
      </c>
      <c r="N83" s="480" t="e">
        <f t="shared" si="0"/>
        <v>#REF!</v>
      </c>
    </row>
    <row r="84" spans="1:14">
      <c r="A84" s="473"/>
      <c r="B84" s="542"/>
      <c r="C84" s="475">
        <v>1</v>
      </c>
      <c r="D84" s="533"/>
      <c r="E84" s="490" t="s">
        <v>368</v>
      </c>
      <c r="F84" s="477">
        <v>0</v>
      </c>
      <c r="G84" s="477">
        <v>0</v>
      </c>
      <c r="H84" s="477">
        <f t="shared" si="1"/>
        <v>0</v>
      </c>
      <c r="I84" s="477">
        <v>0</v>
      </c>
      <c r="K84" s="480">
        <v>0</v>
      </c>
      <c r="L84" s="480" t="e">
        <f>SUM(#REF!,#REF!,#REF!,#REF!)</f>
        <v>#REF!</v>
      </c>
      <c r="M84" s="480" t="e">
        <f>SUM(#REF!,#REF!,#REF!)</f>
        <v>#REF!</v>
      </c>
      <c r="N84" s="480" t="e">
        <f t="shared" si="0"/>
        <v>#REF!</v>
      </c>
    </row>
    <row r="85" spans="1:14" s="556" customFormat="1" ht="16.5" thickBot="1">
      <c r="A85" s="552"/>
      <c r="B85" s="553"/>
      <c r="C85" s="553"/>
      <c r="D85" s="554"/>
      <c r="E85" s="555" t="s">
        <v>526</v>
      </c>
      <c r="F85" s="485">
        <f>SUM(F84:F84)</f>
        <v>0</v>
      </c>
      <c r="G85" s="485">
        <v>0</v>
      </c>
      <c r="H85" s="485">
        <f t="shared" si="1"/>
        <v>0</v>
      </c>
      <c r="I85" s="485">
        <v>0</v>
      </c>
      <c r="K85" s="480">
        <v>0</v>
      </c>
      <c r="L85" s="480" t="e">
        <f>SUM(#REF!,#REF!,#REF!,#REF!)</f>
        <v>#REF!</v>
      </c>
      <c r="M85" s="480" t="e">
        <f>SUM(#REF!,#REF!,#REF!)</f>
        <v>#REF!</v>
      </c>
      <c r="N85" s="480" t="e">
        <f t="shared" ref="N85:N152" si="11">SUM(L85:M85)</f>
        <v>#REF!</v>
      </c>
    </row>
    <row r="86" spans="1:14" s="587" customFormat="1" ht="31.5">
      <c r="A86" s="499">
        <v>135</v>
      </c>
      <c r="B86" s="584"/>
      <c r="C86" s="584"/>
      <c r="D86" s="585"/>
      <c r="E86" s="535" t="s">
        <v>268</v>
      </c>
      <c r="F86" s="586"/>
      <c r="G86" s="586"/>
      <c r="H86" s="586">
        <f t="shared" si="1"/>
        <v>0</v>
      </c>
      <c r="I86" s="586"/>
      <c r="K86" s="480">
        <v>0</v>
      </c>
      <c r="L86" s="480" t="e">
        <f>SUM(#REF!,#REF!,#REF!,#REF!)</f>
        <v>#REF!</v>
      </c>
      <c r="M86" s="480" t="e">
        <f>SUM(#REF!,#REF!,#REF!)</f>
        <v>#REF!</v>
      </c>
      <c r="N86" s="480" t="e">
        <f t="shared" si="11"/>
        <v>#REF!</v>
      </c>
    </row>
    <row r="87" spans="1:14" s="587" customFormat="1">
      <c r="A87" s="588"/>
      <c r="B87" s="537">
        <v>1</v>
      </c>
      <c r="C87" s="537"/>
      <c r="D87" s="589"/>
      <c r="E87" s="515" t="s">
        <v>589</v>
      </c>
      <c r="F87" s="506"/>
      <c r="G87" s="506"/>
      <c r="H87" s="506">
        <f t="shared" si="1"/>
        <v>0</v>
      </c>
      <c r="I87" s="506"/>
      <c r="K87" s="480">
        <v>0</v>
      </c>
      <c r="L87" s="480" t="e">
        <f>SUM(#REF!,#REF!,#REF!,#REF!)</f>
        <v>#REF!</v>
      </c>
      <c r="M87" s="480" t="e">
        <f>SUM(#REF!,#REF!,#REF!)</f>
        <v>#REF!</v>
      </c>
      <c r="N87" s="480" t="e">
        <f t="shared" si="11"/>
        <v>#REF!</v>
      </c>
    </row>
    <row r="88" spans="1:14" s="587" customFormat="1">
      <c r="A88" s="588"/>
      <c r="B88" s="537"/>
      <c r="C88" s="537">
        <v>1</v>
      </c>
      <c r="D88" s="590"/>
      <c r="E88" s="490" t="s">
        <v>1055</v>
      </c>
      <c r="F88" s="506">
        <v>5920000</v>
      </c>
      <c r="G88" s="506">
        <v>5920000</v>
      </c>
      <c r="H88" s="506">
        <f t="shared" si="1"/>
        <v>0</v>
      </c>
      <c r="I88" s="506">
        <v>5920000</v>
      </c>
      <c r="K88" s="480">
        <v>0</v>
      </c>
      <c r="L88" s="480" t="e">
        <f>SUM(#REF!,#REF!,#REF!,#REF!)</f>
        <v>#REF!</v>
      </c>
      <c r="M88" s="480" t="e">
        <f>SUM(#REF!,#REF!,#REF!)</f>
        <v>#REF!</v>
      </c>
      <c r="N88" s="480" t="e">
        <f t="shared" si="11"/>
        <v>#REF!</v>
      </c>
    </row>
    <row r="89" spans="1:14" s="587" customFormat="1">
      <c r="A89" s="588"/>
      <c r="B89" s="537">
        <v>2</v>
      </c>
      <c r="C89" s="537"/>
      <c r="D89" s="589"/>
      <c r="E89" s="515" t="s">
        <v>618</v>
      </c>
      <c r="F89" s="506"/>
      <c r="G89" s="506">
        <v>0</v>
      </c>
      <c r="H89" s="506">
        <f t="shared" si="1"/>
        <v>0</v>
      </c>
      <c r="I89" s="506">
        <v>0</v>
      </c>
      <c r="K89" s="480">
        <v>0</v>
      </c>
      <c r="L89" s="480" t="e">
        <f>SUM(#REF!,#REF!,#REF!,#REF!)</f>
        <v>#REF!</v>
      </c>
      <c r="M89" s="480" t="e">
        <f>SUM(#REF!,#REF!,#REF!)</f>
        <v>#REF!</v>
      </c>
      <c r="N89" s="480" t="e">
        <f t="shared" si="11"/>
        <v>#REF!</v>
      </c>
    </row>
    <row r="90" spans="1:14" s="587" customFormat="1">
      <c r="A90" s="588"/>
      <c r="B90" s="537"/>
      <c r="C90" s="537"/>
      <c r="D90" s="589"/>
      <c r="E90" s="490" t="s">
        <v>1129</v>
      </c>
      <c r="F90" s="506">
        <v>18232930</v>
      </c>
      <c r="G90" s="506">
        <v>18232930</v>
      </c>
      <c r="H90" s="506">
        <f t="shared" si="1"/>
        <v>0</v>
      </c>
      <c r="I90" s="506">
        <v>18232930</v>
      </c>
      <c r="K90" s="480">
        <v>0</v>
      </c>
      <c r="L90" s="480" t="e">
        <f>SUM(#REF!,#REF!,#REF!,#REF!)</f>
        <v>#REF!</v>
      </c>
      <c r="M90" s="480" t="e">
        <f>SUM(#REF!,#REF!,#REF!)</f>
        <v>#REF!</v>
      </c>
      <c r="N90" s="480" t="e">
        <f t="shared" si="11"/>
        <v>#REF!</v>
      </c>
    </row>
    <row r="91" spans="1:14" s="587" customFormat="1">
      <c r="A91" s="588"/>
      <c r="B91" s="537">
        <v>3</v>
      </c>
      <c r="C91" s="537"/>
      <c r="D91" s="589"/>
      <c r="E91" s="515" t="s">
        <v>1267</v>
      </c>
      <c r="F91" s="506"/>
      <c r="G91" s="506">
        <v>0</v>
      </c>
      <c r="H91" s="506">
        <f t="shared" si="1"/>
        <v>0</v>
      </c>
      <c r="I91" s="506">
        <v>0</v>
      </c>
      <c r="K91" s="480">
        <v>0</v>
      </c>
      <c r="L91" s="480" t="e">
        <f>SUM(#REF!,#REF!,#REF!,#REF!)</f>
        <v>#REF!</v>
      </c>
      <c r="M91" s="480" t="e">
        <f>SUM(#REF!,#REF!,#REF!)</f>
        <v>#REF!</v>
      </c>
      <c r="N91" s="480" t="e">
        <f t="shared" si="11"/>
        <v>#REF!</v>
      </c>
    </row>
    <row r="92" spans="1:14" s="587" customFormat="1">
      <c r="A92" s="588"/>
      <c r="B92" s="537"/>
      <c r="C92" s="537"/>
      <c r="D92" s="589"/>
      <c r="E92" s="490" t="s">
        <v>1322</v>
      </c>
      <c r="F92" s="506">
        <v>16202000</v>
      </c>
      <c r="G92" s="506">
        <v>17312000</v>
      </c>
      <c r="H92" s="506">
        <f t="shared" si="1"/>
        <v>0</v>
      </c>
      <c r="I92" s="506">
        <v>17312000</v>
      </c>
      <c r="K92" s="480">
        <v>0</v>
      </c>
      <c r="L92" s="480" t="e">
        <f>SUM(#REF!,#REF!,#REF!,#REF!)</f>
        <v>#REF!</v>
      </c>
      <c r="M92" s="480" t="e">
        <f>SUM(#REF!,#REF!,#REF!)</f>
        <v>#REF!</v>
      </c>
      <c r="N92" s="480" t="e">
        <f t="shared" si="11"/>
        <v>#REF!</v>
      </c>
    </row>
    <row r="93" spans="1:14" s="587" customFormat="1">
      <c r="A93" s="588"/>
      <c r="B93" s="537">
        <v>4</v>
      </c>
      <c r="C93" s="537"/>
      <c r="D93" s="589"/>
      <c r="E93" s="515" t="s">
        <v>1054</v>
      </c>
      <c r="F93" s="506"/>
      <c r="G93" s="506">
        <v>0</v>
      </c>
      <c r="H93" s="506">
        <f t="shared" si="1"/>
        <v>0</v>
      </c>
      <c r="I93" s="506">
        <v>0</v>
      </c>
      <c r="K93" s="480">
        <v>0</v>
      </c>
      <c r="L93" s="480" t="e">
        <f>SUM(#REF!,#REF!,#REF!,#REF!)</f>
        <v>#REF!</v>
      </c>
      <c r="M93" s="480" t="e">
        <f>SUM(#REF!,#REF!,#REF!)</f>
        <v>#REF!</v>
      </c>
      <c r="N93" s="480" t="e">
        <f t="shared" si="11"/>
        <v>#REF!</v>
      </c>
    </row>
    <row r="94" spans="1:14" s="587" customFormat="1" ht="16.5" thickBot="1">
      <c r="A94" s="588"/>
      <c r="B94" s="537"/>
      <c r="C94" s="537">
        <v>1</v>
      </c>
      <c r="D94" s="590"/>
      <c r="E94" s="490" t="s">
        <v>1055</v>
      </c>
      <c r="F94" s="506">
        <v>559000</v>
      </c>
      <c r="G94" s="506">
        <v>559000</v>
      </c>
      <c r="H94" s="506">
        <f t="shared" ref="H94:H163" si="12">I94-G94</f>
        <v>0</v>
      </c>
      <c r="I94" s="506">
        <v>559000</v>
      </c>
      <c r="K94" s="480">
        <v>0</v>
      </c>
      <c r="L94" s="480" t="e">
        <f>SUM(#REF!,#REF!,#REF!,#REF!)</f>
        <v>#REF!</v>
      </c>
      <c r="M94" s="480" t="e">
        <f>SUM(#REF!,#REF!,#REF!)</f>
        <v>#REF!</v>
      </c>
      <c r="N94" s="480" t="e">
        <f t="shared" si="11"/>
        <v>#REF!</v>
      </c>
    </row>
    <row r="95" spans="1:14" s="587" customFormat="1" ht="16.5" thickBot="1">
      <c r="A95" s="841"/>
      <c r="B95" s="842"/>
      <c r="C95" s="842"/>
      <c r="D95" s="583"/>
      <c r="E95" s="496" t="s">
        <v>900</v>
      </c>
      <c r="F95" s="497">
        <f>SUM(F87:F94)</f>
        <v>40913930</v>
      </c>
      <c r="G95" s="497">
        <f t="shared" ref="G95:I95" si="13">SUM(G87:G94)</f>
        <v>42023930</v>
      </c>
      <c r="H95" s="497">
        <f t="shared" si="13"/>
        <v>0</v>
      </c>
      <c r="I95" s="497">
        <f t="shared" si="13"/>
        <v>42023930</v>
      </c>
      <c r="K95" s="480">
        <v>0</v>
      </c>
      <c r="L95" s="480" t="e">
        <f>SUM(#REF!,#REF!,#REF!,#REF!)</f>
        <v>#REF!</v>
      </c>
      <c r="M95" s="480" t="e">
        <f>SUM(#REF!,#REF!,#REF!)</f>
        <v>#REF!</v>
      </c>
      <c r="N95" s="480" t="e">
        <f t="shared" si="11"/>
        <v>#REF!</v>
      </c>
    </row>
    <row r="96" spans="1:14" s="556" customFormat="1">
      <c r="A96" s="592">
        <v>160</v>
      </c>
      <c r="B96" s="593"/>
      <c r="C96" s="593"/>
      <c r="D96" s="597"/>
      <c r="E96" s="551" t="s">
        <v>580</v>
      </c>
      <c r="F96" s="503"/>
      <c r="G96" s="503"/>
      <c r="H96" s="503">
        <f t="shared" si="12"/>
        <v>0</v>
      </c>
      <c r="I96" s="503"/>
      <c r="K96" s="480">
        <v>0</v>
      </c>
      <c r="L96" s="480" t="e">
        <f>SUM(#REF!,#REF!,#REF!,#REF!)</f>
        <v>#REF!</v>
      </c>
      <c r="M96" s="480" t="e">
        <f>SUM(#REF!,#REF!,#REF!)</f>
        <v>#REF!</v>
      </c>
      <c r="N96" s="480" t="e">
        <f t="shared" si="11"/>
        <v>#REF!</v>
      </c>
    </row>
    <row r="97" spans="1:14" ht="16.5" thickBot="1">
      <c r="A97" s="488"/>
      <c r="B97" s="593"/>
      <c r="C97" s="489">
        <v>8</v>
      </c>
      <c r="D97" s="531"/>
      <c r="E97" s="490" t="s">
        <v>117</v>
      </c>
      <c r="F97" s="477">
        <v>1332315</v>
      </c>
      <c r="G97" s="477">
        <v>1332315</v>
      </c>
      <c r="H97" s="477">
        <f t="shared" si="12"/>
        <v>0</v>
      </c>
      <c r="I97" s="477">
        <v>1332315</v>
      </c>
      <c r="K97" s="480">
        <v>0</v>
      </c>
      <c r="L97" s="480" t="e">
        <f>SUM(#REF!,#REF!,#REF!,#REF!)</f>
        <v>#REF!</v>
      </c>
      <c r="M97" s="480" t="e">
        <f>SUM(#REF!,#REF!,#REF!)</f>
        <v>#REF!</v>
      </c>
      <c r="N97" s="480" t="e">
        <f t="shared" si="11"/>
        <v>#REF!</v>
      </c>
    </row>
    <row r="98" spans="1:14" s="556" customFormat="1" ht="16.5" thickBot="1">
      <c r="A98" s="841"/>
      <c r="B98" s="600"/>
      <c r="C98" s="600"/>
      <c r="D98" s="601"/>
      <c r="E98" s="599" t="s">
        <v>581</v>
      </c>
      <c r="F98" s="497">
        <f>SUM(F97:F97)</f>
        <v>1332315</v>
      </c>
      <c r="G98" s="497">
        <f t="shared" ref="G98:I98" si="14">SUM(G97:G97)</f>
        <v>1332315</v>
      </c>
      <c r="H98" s="497">
        <f t="shared" si="14"/>
        <v>0</v>
      </c>
      <c r="I98" s="497">
        <f t="shared" si="14"/>
        <v>1332315</v>
      </c>
      <c r="K98" s="480">
        <v>0</v>
      </c>
      <c r="L98" s="480" t="e">
        <f>SUM(#REF!,#REF!,#REF!,#REF!)</f>
        <v>#REF!</v>
      </c>
      <c r="M98" s="480" t="e">
        <f>SUM(#REF!,#REF!,#REF!)</f>
        <v>#REF!</v>
      </c>
      <c r="N98" s="480" t="e">
        <f t="shared" si="11"/>
        <v>#REF!</v>
      </c>
    </row>
    <row r="99" spans="1:14" s="556" customFormat="1" ht="16.5" thickBot="1">
      <c r="A99" s="841"/>
      <c r="B99" s="842"/>
      <c r="C99" s="842"/>
      <c r="D99" s="583"/>
      <c r="E99" s="496" t="s">
        <v>588</v>
      </c>
      <c r="F99" s="497">
        <f>SUM(F98,F95,F85)</f>
        <v>42246245</v>
      </c>
      <c r="G99" s="497">
        <f t="shared" ref="G99:I99" si="15">SUM(G98,G95,G85)</f>
        <v>43356245</v>
      </c>
      <c r="H99" s="497">
        <f t="shared" si="15"/>
        <v>0</v>
      </c>
      <c r="I99" s="497">
        <f t="shared" si="15"/>
        <v>43356245</v>
      </c>
      <c r="K99" s="480">
        <v>0</v>
      </c>
      <c r="L99" s="480" t="e">
        <f>SUM(#REF!,#REF!,#REF!,#REF!)</f>
        <v>#REF!</v>
      </c>
      <c r="M99" s="480" t="e">
        <f>SUM(#REF!,#REF!,#REF!)</f>
        <v>#REF!</v>
      </c>
      <c r="N99" s="480" t="e">
        <f t="shared" si="11"/>
        <v>#REF!</v>
      </c>
    </row>
    <row r="100" spans="1:14">
      <c r="A100" s="473">
        <v>104</v>
      </c>
      <c r="B100" s="542"/>
      <c r="C100" s="475"/>
      <c r="D100" s="533"/>
      <c r="E100" s="551" t="s">
        <v>528</v>
      </c>
      <c r="F100" s="477"/>
      <c r="G100" s="477"/>
      <c r="H100" s="477">
        <f t="shared" si="12"/>
        <v>0</v>
      </c>
      <c r="I100" s="477"/>
      <c r="K100" s="480">
        <v>0</v>
      </c>
      <c r="L100" s="480" t="e">
        <f>SUM(#REF!,#REF!,#REF!,#REF!)</f>
        <v>#REF!</v>
      </c>
      <c r="M100" s="480" t="e">
        <f>SUM(#REF!,#REF!,#REF!)</f>
        <v>#REF!</v>
      </c>
      <c r="N100" s="480" t="e">
        <f t="shared" si="11"/>
        <v>#REF!</v>
      </c>
    </row>
    <row r="101" spans="1:14">
      <c r="A101" s="473"/>
      <c r="B101" s="542"/>
      <c r="C101" s="475">
        <v>1</v>
      </c>
      <c r="D101" s="533"/>
      <c r="E101" s="490" t="s">
        <v>368</v>
      </c>
      <c r="F101" s="477">
        <v>168447000</v>
      </c>
      <c r="G101" s="477">
        <v>169488512</v>
      </c>
      <c r="H101" s="477">
        <f t="shared" si="12"/>
        <v>0</v>
      </c>
      <c r="I101" s="477">
        <v>169488512</v>
      </c>
      <c r="K101" s="480">
        <v>-419000</v>
      </c>
      <c r="L101" s="480" t="e">
        <f>SUM(#REF!,#REF!,#REF!,#REF!)</f>
        <v>#REF!</v>
      </c>
      <c r="M101" s="480" t="e">
        <f>SUM(#REF!,#REF!,#REF!)</f>
        <v>#REF!</v>
      </c>
      <c r="N101" s="480" t="e">
        <f t="shared" si="11"/>
        <v>#REF!</v>
      </c>
    </row>
    <row r="102" spans="1:14">
      <c r="A102" s="473"/>
      <c r="B102" s="542"/>
      <c r="C102" s="475">
        <v>2</v>
      </c>
      <c r="D102" s="533"/>
      <c r="E102" s="490" t="s">
        <v>225</v>
      </c>
      <c r="F102" s="477">
        <v>16000000</v>
      </c>
      <c r="G102" s="477">
        <v>11132000</v>
      </c>
      <c r="H102" s="477">
        <f t="shared" si="12"/>
        <v>0</v>
      </c>
      <c r="I102" s="477">
        <v>11132000</v>
      </c>
      <c r="K102" s="480">
        <v>-7400000</v>
      </c>
      <c r="L102" s="480" t="e">
        <f>SUM(#REF!,#REF!,#REF!,#REF!)</f>
        <v>#REF!</v>
      </c>
      <c r="M102" s="480" t="e">
        <f>SUM(#REF!,#REF!,#REF!)</f>
        <v>#REF!</v>
      </c>
      <c r="N102" s="480" t="e">
        <f t="shared" si="11"/>
        <v>#REF!</v>
      </c>
    </row>
    <row r="103" spans="1:14" s="556" customFormat="1">
      <c r="A103" s="552"/>
      <c r="B103" s="553"/>
      <c r="C103" s="553"/>
      <c r="D103" s="554"/>
      <c r="E103" s="555" t="s">
        <v>529</v>
      </c>
      <c r="F103" s="485">
        <f>SUM(F101:F102)</f>
        <v>184447000</v>
      </c>
      <c r="G103" s="485">
        <f t="shared" ref="G103:I103" si="16">SUM(G101:G102)</f>
        <v>180620512</v>
      </c>
      <c r="H103" s="485">
        <f t="shared" si="16"/>
        <v>0</v>
      </c>
      <c r="I103" s="485">
        <f t="shared" si="16"/>
        <v>180620512</v>
      </c>
      <c r="K103" s="480">
        <v>-7819000</v>
      </c>
      <c r="L103" s="480" t="e">
        <f>SUM(#REF!,#REF!,#REF!,#REF!)</f>
        <v>#REF!</v>
      </c>
      <c r="M103" s="480" t="e">
        <f>SUM(#REF!,#REF!,#REF!)</f>
        <v>#REF!</v>
      </c>
      <c r="N103" s="480" t="e">
        <f t="shared" si="11"/>
        <v>#REF!</v>
      </c>
    </row>
    <row r="104" spans="1:14">
      <c r="A104" s="473">
        <v>201</v>
      </c>
      <c r="B104" s="542"/>
      <c r="C104" s="475"/>
      <c r="D104" s="533"/>
      <c r="E104" s="551" t="s">
        <v>173</v>
      </c>
      <c r="F104" s="477"/>
      <c r="G104" s="477"/>
      <c r="H104" s="477">
        <f t="shared" si="12"/>
        <v>0</v>
      </c>
      <c r="I104" s="477"/>
      <c r="K104" s="480">
        <v>0</v>
      </c>
      <c r="L104" s="480" t="e">
        <f>SUM(#REF!,#REF!,#REF!,#REF!)</f>
        <v>#REF!</v>
      </c>
      <c r="M104" s="480" t="e">
        <f>SUM(#REF!,#REF!,#REF!)</f>
        <v>#REF!</v>
      </c>
      <c r="N104" s="480" t="e">
        <f t="shared" si="11"/>
        <v>#REF!</v>
      </c>
    </row>
    <row r="105" spans="1:14">
      <c r="A105" s="473"/>
      <c r="B105" s="542">
        <v>1</v>
      </c>
      <c r="C105" s="475"/>
      <c r="D105" s="533"/>
      <c r="E105" s="490" t="s">
        <v>557</v>
      </c>
      <c r="F105" s="477">
        <v>247055998</v>
      </c>
      <c r="G105" s="477">
        <v>307044981</v>
      </c>
      <c r="H105" s="477">
        <f t="shared" si="12"/>
        <v>26619966</v>
      </c>
      <c r="I105" s="477">
        <v>333664947</v>
      </c>
      <c r="K105" s="480">
        <v>0</v>
      </c>
      <c r="L105" s="480" t="e">
        <f>SUM(#REF!,#REF!,#REF!,#REF!)</f>
        <v>#REF!</v>
      </c>
      <c r="M105" s="480" t="e">
        <f>SUM(#REF!,#REF!,#REF!)</f>
        <v>#REF!</v>
      </c>
      <c r="N105" s="480" t="e">
        <f t="shared" si="11"/>
        <v>#REF!</v>
      </c>
    </row>
    <row r="106" spans="1:14">
      <c r="A106" s="592"/>
      <c r="B106" s="593">
        <v>2</v>
      </c>
      <c r="C106" s="475"/>
      <c r="D106" s="531"/>
      <c r="E106" s="490" t="s">
        <v>558</v>
      </c>
      <c r="F106" s="477">
        <v>299534030</v>
      </c>
      <c r="G106" s="477">
        <v>331388300</v>
      </c>
      <c r="H106" s="477">
        <f t="shared" si="12"/>
        <v>-560810</v>
      </c>
      <c r="I106" s="477">
        <v>330827490</v>
      </c>
      <c r="K106" s="480">
        <v>0</v>
      </c>
      <c r="L106" s="480" t="e">
        <f>SUM(#REF!,#REF!,#REF!,#REF!)</f>
        <v>#REF!</v>
      </c>
      <c r="M106" s="480" t="e">
        <f>SUM(#REF!,#REF!,#REF!)</f>
        <v>#REF!</v>
      </c>
      <c r="N106" s="480" t="e">
        <f t="shared" si="11"/>
        <v>#REF!</v>
      </c>
    </row>
    <row r="107" spans="1:14">
      <c r="A107" s="592"/>
      <c r="B107" s="593">
        <v>3</v>
      </c>
      <c r="C107" s="475"/>
      <c r="D107" s="531"/>
      <c r="E107" s="490" t="s">
        <v>559</v>
      </c>
      <c r="F107" s="477">
        <v>312727490</v>
      </c>
      <c r="G107" s="477">
        <v>341180728</v>
      </c>
      <c r="H107" s="477">
        <f t="shared" si="12"/>
        <v>5210150</v>
      </c>
      <c r="I107" s="477">
        <v>346390878</v>
      </c>
      <c r="K107" s="480">
        <v>0</v>
      </c>
      <c r="L107" s="480" t="e">
        <f>SUM(#REF!,#REF!,#REF!,#REF!)</f>
        <v>#REF!</v>
      </c>
      <c r="M107" s="480" t="e">
        <f>SUM(#REF!,#REF!,#REF!)</f>
        <v>#REF!</v>
      </c>
      <c r="N107" s="480" t="e">
        <f t="shared" si="11"/>
        <v>#REF!</v>
      </c>
    </row>
    <row r="108" spans="1:14">
      <c r="A108" s="592"/>
      <c r="B108" s="593">
        <v>4</v>
      </c>
      <c r="C108" s="475"/>
      <c r="D108" s="531"/>
      <c r="E108" s="490" t="s">
        <v>585</v>
      </c>
      <c r="F108" s="477">
        <v>19338060</v>
      </c>
      <c r="G108" s="477">
        <v>29492933</v>
      </c>
      <c r="H108" s="477">
        <f t="shared" si="12"/>
        <v>1119502</v>
      </c>
      <c r="I108" s="477">
        <v>30612435</v>
      </c>
      <c r="K108" s="480">
        <v>0</v>
      </c>
      <c r="L108" s="480" t="e">
        <f>SUM(#REF!,#REF!,#REF!,#REF!)</f>
        <v>#REF!</v>
      </c>
      <c r="M108" s="480" t="e">
        <f>SUM(#REF!,#REF!,#REF!)</f>
        <v>#REF!</v>
      </c>
      <c r="N108" s="480" t="e">
        <f t="shared" si="11"/>
        <v>#REF!</v>
      </c>
    </row>
    <row r="109" spans="1:14">
      <c r="A109" s="592"/>
      <c r="B109" s="593">
        <v>5</v>
      </c>
      <c r="C109" s="475"/>
      <c r="D109" s="531"/>
      <c r="E109" s="505" t="s">
        <v>652</v>
      </c>
      <c r="F109" s="506"/>
      <c r="G109" s="506">
        <v>0</v>
      </c>
      <c r="H109" s="506">
        <f t="shared" si="12"/>
        <v>3372996</v>
      </c>
      <c r="I109" s="506">
        <v>3372996</v>
      </c>
      <c r="K109" s="480">
        <v>0</v>
      </c>
      <c r="L109" s="480" t="e">
        <f>SUM(#REF!,#REF!,#REF!,#REF!)</f>
        <v>#REF!</v>
      </c>
      <c r="M109" s="480" t="e">
        <f>SUM(#REF!,#REF!,#REF!)</f>
        <v>#REF!</v>
      </c>
      <c r="N109" s="480" t="e">
        <f t="shared" si="11"/>
        <v>#REF!</v>
      </c>
    </row>
    <row r="110" spans="1:14" ht="16.5" thickBot="1">
      <c r="A110" s="592"/>
      <c r="B110" s="593">
        <v>6</v>
      </c>
      <c r="C110" s="475"/>
      <c r="D110" s="531"/>
      <c r="E110" s="505" t="s">
        <v>653</v>
      </c>
      <c r="F110" s="624">
        <v>0</v>
      </c>
      <c r="G110" s="506">
        <v>2104609</v>
      </c>
      <c r="H110" s="506">
        <f t="shared" si="12"/>
        <v>0</v>
      </c>
      <c r="I110" s="506">
        <v>2104609</v>
      </c>
      <c r="K110" s="480">
        <v>0</v>
      </c>
      <c r="L110" s="480" t="e">
        <f>SUM(#REF!,#REF!,#REF!,#REF!)</f>
        <v>#REF!</v>
      </c>
      <c r="M110" s="480" t="e">
        <f>SUM(#REF!,#REF!,#REF!)</f>
        <v>#REF!</v>
      </c>
      <c r="N110" s="480" t="e">
        <f t="shared" si="11"/>
        <v>#REF!</v>
      </c>
    </row>
    <row r="111" spans="1:14" ht="16.5" thickBot="1">
      <c r="A111" s="841"/>
      <c r="B111" s="842"/>
      <c r="C111" s="842"/>
      <c r="D111" s="583"/>
      <c r="E111" s="496" t="s">
        <v>560</v>
      </c>
      <c r="F111" s="497">
        <f>SUM(F105:F110)</f>
        <v>878655578</v>
      </c>
      <c r="G111" s="497">
        <f t="shared" ref="G111:I111" si="17">SUM(G105:G110)</f>
        <v>1011211551</v>
      </c>
      <c r="H111" s="497">
        <f t="shared" si="17"/>
        <v>35761804</v>
      </c>
      <c r="I111" s="497">
        <f t="shared" si="17"/>
        <v>1046973355</v>
      </c>
      <c r="K111" s="480">
        <v>0</v>
      </c>
      <c r="L111" s="480" t="e">
        <f>SUM(#REF!,#REF!,#REF!,#REF!)</f>
        <v>#REF!</v>
      </c>
      <c r="M111" s="480" t="e">
        <f>SUM(#REF!,#REF!,#REF!)</f>
        <v>#REF!</v>
      </c>
      <c r="N111" s="480" t="e">
        <f t="shared" si="11"/>
        <v>#REF!</v>
      </c>
    </row>
    <row r="112" spans="1:14" s="556" customFormat="1" ht="31.5">
      <c r="A112" s="592">
        <v>205</v>
      </c>
      <c r="B112" s="593"/>
      <c r="C112" s="593"/>
      <c r="D112" s="597"/>
      <c r="E112" s="551" t="s">
        <v>1286</v>
      </c>
      <c r="F112" s="503"/>
      <c r="G112" s="503"/>
      <c r="H112" s="503">
        <f t="shared" si="12"/>
        <v>0</v>
      </c>
      <c r="I112" s="503"/>
      <c r="K112" s="480">
        <v>0</v>
      </c>
      <c r="L112" s="480" t="e">
        <f>SUM(#REF!,#REF!,#REF!,#REF!)</f>
        <v>#REF!</v>
      </c>
      <c r="M112" s="480" t="e">
        <f>SUM(#REF!,#REF!,#REF!)</f>
        <v>#REF!</v>
      </c>
      <c r="N112" s="480" t="e">
        <f t="shared" si="11"/>
        <v>#REF!</v>
      </c>
    </row>
    <row r="113" spans="1:14">
      <c r="A113" s="488"/>
      <c r="B113" s="593">
        <v>1</v>
      </c>
      <c r="C113" s="489"/>
      <c r="D113" s="531"/>
      <c r="E113" s="515" t="s">
        <v>1273</v>
      </c>
      <c r="F113" s="477"/>
      <c r="G113" s="477"/>
      <c r="H113" s="477">
        <f t="shared" si="12"/>
        <v>0</v>
      </c>
      <c r="I113" s="477"/>
      <c r="K113" s="480">
        <v>0</v>
      </c>
      <c r="L113" s="480" t="e">
        <f>SUM(#REF!,#REF!,#REF!,#REF!)</f>
        <v>#REF!</v>
      </c>
      <c r="M113" s="480" t="e">
        <f>SUM(#REF!,#REF!,#REF!)</f>
        <v>#REF!</v>
      </c>
      <c r="N113" s="480" t="e">
        <f t="shared" si="11"/>
        <v>#REF!</v>
      </c>
    </row>
    <row r="114" spans="1:14" ht="16.5" thickBot="1">
      <c r="A114" s="488"/>
      <c r="B114" s="593"/>
      <c r="C114" s="489">
        <v>1</v>
      </c>
      <c r="D114" s="531"/>
      <c r="E114" s="490" t="s">
        <v>1274</v>
      </c>
      <c r="F114" s="477">
        <v>32619000</v>
      </c>
      <c r="G114" s="477">
        <v>32619000</v>
      </c>
      <c r="H114" s="477">
        <f t="shared" si="12"/>
        <v>0</v>
      </c>
      <c r="I114" s="477">
        <v>32619000</v>
      </c>
      <c r="K114" s="480">
        <v>0</v>
      </c>
      <c r="L114" s="480" t="e">
        <f>SUM(#REF!,#REF!,#REF!,#REF!)</f>
        <v>#REF!</v>
      </c>
      <c r="M114" s="480" t="e">
        <f>SUM(#REF!,#REF!,#REF!)</f>
        <v>#REF!</v>
      </c>
      <c r="N114" s="480" t="e">
        <f t="shared" si="11"/>
        <v>#REF!</v>
      </c>
    </row>
    <row r="115" spans="1:14" s="556" customFormat="1" ht="16.5" thickBot="1">
      <c r="A115" s="841"/>
      <c r="B115" s="600"/>
      <c r="C115" s="600"/>
      <c r="D115" s="601"/>
      <c r="E115" s="599" t="s">
        <v>1285</v>
      </c>
      <c r="F115" s="497">
        <f>SUM(F113:F114)</f>
        <v>32619000</v>
      </c>
      <c r="G115" s="497">
        <f t="shared" ref="G115:I115" si="18">SUM(G113:G114)</f>
        <v>32619000</v>
      </c>
      <c r="H115" s="497">
        <f t="shared" si="18"/>
        <v>0</v>
      </c>
      <c r="I115" s="497">
        <f t="shared" si="18"/>
        <v>32619000</v>
      </c>
      <c r="K115" s="480">
        <v>0</v>
      </c>
      <c r="L115" s="480" t="e">
        <f>SUM(#REF!,#REF!,#REF!,#REF!)</f>
        <v>#REF!</v>
      </c>
      <c r="M115" s="480" t="e">
        <f>SUM(#REF!,#REF!,#REF!)</f>
        <v>#REF!</v>
      </c>
      <c r="N115" s="480" t="e">
        <f t="shared" si="11"/>
        <v>#REF!</v>
      </c>
    </row>
    <row r="116" spans="1:14" s="587" customFormat="1" ht="31.5">
      <c r="A116" s="499">
        <v>206</v>
      </c>
      <c r="B116" s="584"/>
      <c r="C116" s="584"/>
      <c r="D116" s="585"/>
      <c r="E116" s="535" t="s">
        <v>268</v>
      </c>
      <c r="F116" s="586"/>
      <c r="G116" s="586"/>
      <c r="H116" s="586">
        <f t="shared" si="12"/>
        <v>0</v>
      </c>
      <c r="I116" s="586"/>
      <c r="K116" s="480">
        <v>0</v>
      </c>
      <c r="L116" s="480" t="e">
        <f>SUM(#REF!,#REF!,#REF!,#REF!)</f>
        <v>#REF!</v>
      </c>
      <c r="M116" s="480" t="e">
        <f>SUM(#REF!,#REF!,#REF!)</f>
        <v>#REF!</v>
      </c>
      <c r="N116" s="480" t="e">
        <f t="shared" si="11"/>
        <v>#REF!</v>
      </c>
    </row>
    <row r="117" spans="1:14" s="587" customFormat="1" hidden="1">
      <c r="A117" s="588"/>
      <c r="B117" s="622">
        <v>1</v>
      </c>
      <c r="C117" s="537"/>
      <c r="D117" s="589"/>
      <c r="E117" s="515" t="s">
        <v>947</v>
      </c>
      <c r="F117" s="506"/>
      <c r="G117" s="506"/>
      <c r="H117" s="506">
        <f t="shared" si="12"/>
        <v>0</v>
      </c>
      <c r="I117" s="506"/>
      <c r="K117" s="480">
        <v>0</v>
      </c>
      <c r="L117" s="480" t="e">
        <f>SUM(#REF!,#REF!,#REF!,#REF!)</f>
        <v>#REF!</v>
      </c>
      <c r="M117" s="480" t="e">
        <f>SUM(#REF!,#REF!,#REF!)</f>
        <v>#REF!</v>
      </c>
      <c r="N117" s="480" t="e">
        <f t="shared" si="11"/>
        <v>#REF!</v>
      </c>
    </row>
    <row r="118" spans="1:14" s="587" customFormat="1" hidden="1">
      <c r="A118" s="588"/>
      <c r="B118" s="537"/>
      <c r="C118" s="537">
        <v>1</v>
      </c>
      <c r="D118" s="590"/>
      <c r="E118" s="490" t="s">
        <v>948</v>
      </c>
      <c r="F118" s="506"/>
      <c r="G118" s="506"/>
      <c r="H118" s="506">
        <f t="shared" si="12"/>
        <v>0</v>
      </c>
      <c r="I118" s="506"/>
      <c r="K118" s="480">
        <v>0</v>
      </c>
      <c r="L118" s="480" t="e">
        <f>SUM(#REF!,#REF!,#REF!,#REF!)</f>
        <v>#REF!</v>
      </c>
      <c r="M118" s="480" t="e">
        <f>SUM(#REF!,#REF!,#REF!)</f>
        <v>#REF!</v>
      </c>
      <c r="N118" s="480" t="e">
        <f t="shared" si="11"/>
        <v>#REF!</v>
      </c>
    </row>
    <row r="119" spans="1:14">
      <c r="A119" s="473"/>
      <c r="B119" s="542">
        <v>1</v>
      </c>
      <c r="C119" s="475"/>
      <c r="D119" s="533"/>
      <c r="E119" s="515" t="s">
        <v>562</v>
      </c>
      <c r="F119" s="477"/>
      <c r="G119" s="477"/>
      <c r="H119" s="477">
        <f t="shared" si="12"/>
        <v>0</v>
      </c>
      <c r="I119" s="477"/>
      <c r="K119" s="480">
        <v>0</v>
      </c>
      <c r="L119" s="480" t="e">
        <f>SUM(#REF!,#REF!,#REF!,#REF!)</f>
        <v>#REF!</v>
      </c>
      <c r="M119" s="480" t="e">
        <f>SUM(#REF!,#REF!,#REF!)</f>
        <v>#REF!</v>
      </c>
      <c r="N119" s="480" t="e">
        <f t="shared" si="11"/>
        <v>#REF!</v>
      </c>
    </row>
    <row r="120" spans="1:14" hidden="1">
      <c r="A120" s="473"/>
      <c r="B120" s="542"/>
      <c r="C120" s="475">
        <v>1</v>
      </c>
      <c r="D120" s="533"/>
      <c r="E120" s="572" t="s">
        <v>554</v>
      </c>
      <c r="F120" s="477"/>
      <c r="G120" s="477"/>
      <c r="H120" s="477">
        <f t="shared" si="12"/>
        <v>0</v>
      </c>
      <c r="I120" s="477"/>
      <c r="K120" s="480">
        <v>0</v>
      </c>
      <c r="L120" s="480" t="e">
        <f>SUM(#REF!,#REF!,#REF!,#REF!)</f>
        <v>#REF!</v>
      </c>
      <c r="M120" s="480" t="e">
        <f>SUM(#REF!,#REF!,#REF!)</f>
        <v>#REF!</v>
      </c>
      <c r="N120" s="480" t="e">
        <f t="shared" si="11"/>
        <v>#REF!</v>
      </c>
    </row>
    <row r="121" spans="1:14">
      <c r="A121" s="473"/>
      <c r="B121" s="542"/>
      <c r="C121" s="475">
        <v>1</v>
      </c>
      <c r="D121" s="533"/>
      <c r="E121" s="572" t="s">
        <v>555</v>
      </c>
      <c r="F121" s="477">
        <v>3794000</v>
      </c>
      <c r="G121" s="477">
        <v>3794000</v>
      </c>
      <c r="H121" s="477">
        <f t="shared" si="12"/>
        <v>0</v>
      </c>
      <c r="I121" s="477">
        <v>3794000</v>
      </c>
      <c r="K121" s="480">
        <v>0</v>
      </c>
      <c r="L121" s="480" t="e">
        <f>SUM(#REF!,#REF!,#REF!,#REF!)</f>
        <v>#REF!</v>
      </c>
      <c r="M121" s="480" t="e">
        <f>SUM(#REF!,#REF!,#REF!)</f>
        <v>#REF!</v>
      </c>
      <c r="N121" s="480" t="e">
        <f t="shared" si="11"/>
        <v>#REF!</v>
      </c>
    </row>
    <row r="122" spans="1:14" hidden="1">
      <c r="A122" s="473"/>
      <c r="B122" s="542"/>
      <c r="C122" s="475">
        <v>3</v>
      </c>
      <c r="D122" s="533"/>
      <c r="E122" s="572" t="s">
        <v>1059</v>
      </c>
      <c r="F122" s="477"/>
      <c r="G122" s="477">
        <v>0</v>
      </c>
      <c r="H122" s="477">
        <f t="shared" si="12"/>
        <v>0</v>
      </c>
      <c r="I122" s="477">
        <v>0</v>
      </c>
      <c r="K122" s="480">
        <v>0</v>
      </c>
      <c r="L122" s="480" t="e">
        <f>SUM(#REF!,#REF!,#REF!,#REF!)</f>
        <v>#REF!</v>
      </c>
      <c r="M122" s="480" t="e">
        <f>SUM(#REF!,#REF!,#REF!)</f>
        <v>#REF!</v>
      </c>
      <c r="N122" s="480" t="e">
        <f t="shared" si="11"/>
        <v>#REF!</v>
      </c>
    </row>
    <row r="123" spans="1:14">
      <c r="A123" s="473"/>
      <c r="B123" s="542"/>
      <c r="C123" s="475">
        <v>2</v>
      </c>
      <c r="D123" s="533"/>
      <c r="E123" s="490" t="s">
        <v>556</v>
      </c>
      <c r="F123" s="477">
        <v>3002000</v>
      </c>
      <c r="G123" s="477">
        <v>3002000</v>
      </c>
      <c r="H123" s="477">
        <f t="shared" si="12"/>
        <v>0</v>
      </c>
      <c r="I123" s="477">
        <v>3002000</v>
      </c>
      <c r="K123" s="480">
        <v>0</v>
      </c>
      <c r="L123" s="480" t="e">
        <f>SUM(#REF!,#REF!,#REF!,#REF!)</f>
        <v>#REF!</v>
      </c>
      <c r="M123" s="480" t="e">
        <f>SUM(#REF!,#REF!,#REF!)</f>
        <v>#REF!</v>
      </c>
      <c r="N123" s="480" t="e">
        <f t="shared" si="11"/>
        <v>#REF!</v>
      </c>
    </row>
    <row r="124" spans="1:14">
      <c r="A124" s="473"/>
      <c r="B124" s="542">
        <v>2</v>
      </c>
      <c r="C124" s="475"/>
      <c r="D124" s="533"/>
      <c r="E124" s="515" t="s">
        <v>579</v>
      </c>
      <c r="F124" s="591"/>
      <c r="G124" s="591">
        <v>0</v>
      </c>
      <c r="H124" s="591">
        <f t="shared" si="12"/>
        <v>0</v>
      </c>
      <c r="I124" s="591">
        <v>0</v>
      </c>
      <c r="K124" s="480">
        <v>0</v>
      </c>
      <c r="L124" s="480" t="e">
        <f>SUM(#REF!,#REF!,#REF!,#REF!)</f>
        <v>#REF!</v>
      </c>
      <c r="M124" s="480" t="e">
        <f>SUM(#REF!,#REF!,#REF!)</f>
        <v>#REF!</v>
      </c>
      <c r="N124" s="480" t="e">
        <f t="shared" si="11"/>
        <v>#REF!</v>
      </c>
    </row>
    <row r="125" spans="1:14" s="596" customFormat="1">
      <c r="A125" s="617"/>
      <c r="B125" s="618"/>
      <c r="C125" s="619">
        <v>1</v>
      </c>
      <c r="D125" s="620"/>
      <c r="E125" s="621" t="s">
        <v>563</v>
      </c>
      <c r="F125" s="595">
        <v>9872000</v>
      </c>
      <c r="G125" s="595">
        <v>11941500</v>
      </c>
      <c r="H125" s="595">
        <f t="shared" si="12"/>
        <v>2270100</v>
      </c>
      <c r="I125" s="595">
        <v>14211600</v>
      </c>
      <c r="K125" s="480">
        <v>0</v>
      </c>
      <c r="L125" s="480" t="e">
        <f>SUM(#REF!,#REF!,#REF!,#REF!)</f>
        <v>#REF!</v>
      </c>
      <c r="M125" s="480" t="e">
        <f>SUM(#REF!,#REF!,#REF!)</f>
        <v>#REF!</v>
      </c>
      <c r="N125" s="480" t="e">
        <f t="shared" si="11"/>
        <v>#REF!</v>
      </c>
    </row>
    <row r="126" spans="1:14" s="596" customFormat="1">
      <c r="A126" s="723"/>
      <c r="B126" s="724"/>
      <c r="C126" s="725"/>
      <c r="D126" s="726"/>
      <c r="E126" s="621" t="s">
        <v>1130</v>
      </c>
      <c r="F126" s="595">
        <v>4355000</v>
      </c>
      <c r="G126" s="595">
        <v>5875000</v>
      </c>
      <c r="H126" s="595">
        <f t="shared" si="12"/>
        <v>0</v>
      </c>
      <c r="I126" s="595">
        <v>5875000</v>
      </c>
      <c r="K126" s="480">
        <v>0</v>
      </c>
      <c r="L126" s="480" t="e">
        <f>SUM(#REF!,#REF!,#REF!,#REF!)</f>
        <v>#REF!</v>
      </c>
      <c r="M126" s="480" t="e">
        <f>SUM(#REF!,#REF!,#REF!)</f>
        <v>#REF!</v>
      </c>
      <c r="N126" s="480" t="e">
        <f t="shared" si="11"/>
        <v>#REF!</v>
      </c>
    </row>
    <row r="127" spans="1:14" s="596" customFormat="1">
      <c r="A127" s="723"/>
      <c r="B127" s="724">
        <v>3</v>
      </c>
      <c r="C127" s="725"/>
      <c r="D127" s="726"/>
      <c r="E127" s="727" t="s">
        <v>618</v>
      </c>
      <c r="F127" s="595"/>
      <c r="G127" s="595">
        <v>0</v>
      </c>
      <c r="H127" s="595">
        <f t="shared" si="12"/>
        <v>0</v>
      </c>
      <c r="I127" s="595">
        <v>0</v>
      </c>
      <c r="K127" s="480">
        <v>0</v>
      </c>
      <c r="L127" s="480" t="e">
        <f>SUM(#REF!,#REF!,#REF!,#REF!)</f>
        <v>#REF!</v>
      </c>
      <c r="M127" s="480" t="e">
        <f>SUM(#REF!,#REF!,#REF!)</f>
        <v>#REF!</v>
      </c>
      <c r="N127" s="480" t="e">
        <f t="shared" si="11"/>
        <v>#REF!</v>
      </c>
    </row>
    <row r="128" spans="1:14" s="596" customFormat="1">
      <c r="A128" s="723"/>
      <c r="B128" s="724"/>
      <c r="C128" s="725">
        <v>1</v>
      </c>
      <c r="D128" s="726"/>
      <c r="E128" s="621" t="s">
        <v>949</v>
      </c>
      <c r="F128" s="595">
        <v>442000</v>
      </c>
      <c r="G128" s="595">
        <v>442000</v>
      </c>
      <c r="H128" s="595">
        <f t="shared" si="12"/>
        <v>0</v>
      </c>
      <c r="I128" s="595">
        <v>442000</v>
      </c>
      <c r="K128" s="480">
        <v>0</v>
      </c>
      <c r="L128" s="480" t="e">
        <f>SUM(#REF!,#REF!,#REF!,#REF!)</f>
        <v>#REF!</v>
      </c>
      <c r="M128" s="480" t="e">
        <f>SUM(#REF!,#REF!,#REF!)</f>
        <v>#REF!</v>
      </c>
      <c r="N128" s="480" t="e">
        <f t="shared" si="11"/>
        <v>#REF!</v>
      </c>
    </row>
    <row r="129" spans="1:14" s="596" customFormat="1">
      <c r="A129" s="723"/>
      <c r="B129" s="724"/>
      <c r="C129" s="725">
        <v>2</v>
      </c>
      <c r="D129" s="726"/>
      <c r="E129" s="621" t="s">
        <v>1284</v>
      </c>
      <c r="F129" s="595">
        <v>46409000</v>
      </c>
      <c r="G129" s="595">
        <v>0</v>
      </c>
      <c r="H129" s="595">
        <f t="shared" si="12"/>
        <v>0</v>
      </c>
      <c r="I129" s="595">
        <v>0</v>
      </c>
      <c r="K129" s="480">
        <v>0</v>
      </c>
      <c r="L129" s="480" t="e">
        <f>SUM(#REF!,#REF!,#REF!,#REF!)</f>
        <v>#REF!</v>
      </c>
      <c r="M129" s="480" t="e">
        <f>SUM(#REF!,#REF!,#REF!)</f>
        <v>#REF!</v>
      </c>
      <c r="N129" s="480" t="e">
        <f t="shared" si="11"/>
        <v>#REF!</v>
      </c>
    </row>
    <row r="130" spans="1:14" s="596" customFormat="1">
      <c r="A130" s="723"/>
      <c r="B130" s="724">
        <v>4</v>
      </c>
      <c r="C130" s="725"/>
      <c r="D130" s="726"/>
      <c r="E130" s="727" t="s">
        <v>589</v>
      </c>
      <c r="F130" s="595"/>
      <c r="G130" s="595">
        <v>0</v>
      </c>
      <c r="H130" s="595">
        <f t="shared" si="12"/>
        <v>0</v>
      </c>
      <c r="I130" s="595">
        <v>0</v>
      </c>
      <c r="K130" s="480">
        <v>0</v>
      </c>
      <c r="L130" s="480" t="e">
        <f>SUM(#REF!,#REF!,#REF!,#REF!)</f>
        <v>#REF!</v>
      </c>
      <c r="M130" s="480" t="e">
        <f>SUM(#REF!,#REF!,#REF!)</f>
        <v>#REF!</v>
      </c>
      <c r="N130" s="480" t="e">
        <f t="shared" si="11"/>
        <v>#REF!</v>
      </c>
    </row>
    <row r="131" spans="1:14" s="596" customFormat="1">
      <c r="A131" s="723"/>
      <c r="B131" s="724"/>
      <c r="C131" s="725">
        <v>1</v>
      </c>
      <c r="D131" s="726"/>
      <c r="E131" s="621" t="s">
        <v>950</v>
      </c>
      <c r="F131" s="595"/>
      <c r="G131" s="595">
        <v>0</v>
      </c>
      <c r="H131" s="595">
        <f t="shared" si="12"/>
        <v>0</v>
      </c>
      <c r="I131" s="595">
        <v>0</v>
      </c>
      <c r="K131" s="480">
        <v>0</v>
      </c>
      <c r="L131" s="480" t="e">
        <f>SUM(#REF!,#REF!,#REF!,#REF!)</f>
        <v>#REF!</v>
      </c>
      <c r="M131" s="480" t="e">
        <f>SUM(#REF!,#REF!,#REF!)</f>
        <v>#REF!</v>
      </c>
      <c r="N131" s="480" t="e">
        <f t="shared" si="11"/>
        <v>#REF!</v>
      </c>
    </row>
    <row r="132" spans="1:14" s="556" customFormat="1">
      <c r="A132" s="592"/>
      <c r="B132" s="593">
        <v>5</v>
      </c>
      <c r="C132" s="593"/>
      <c r="D132" s="597"/>
      <c r="E132" s="515" t="s">
        <v>1124</v>
      </c>
      <c r="F132" s="503"/>
      <c r="G132" s="503">
        <v>0</v>
      </c>
      <c r="H132" s="503">
        <f t="shared" si="12"/>
        <v>0</v>
      </c>
      <c r="I132" s="503">
        <v>0</v>
      </c>
      <c r="K132" s="480">
        <v>0</v>
      </c>
      <c r="L132" s="480" t="e">
        <f>SUM(#REF!,#REF!,#REF!,#REF!)</f>
        <v>#REF!</v>
      </c>
      <c r="M132" s="480" t="e">
        <f>SUM(#REF!,#REF!,#REF!)</f>
        <v>#REF!</v>
      </c>
      <c r="N132" s="480" t="e">
        <f t="shared" si="11"/>
        <v>#REF!</v>
      </c>
    </row>
    <row r="133" spans="1:14" s="556" customFormat="1">
      <c r="A133" s="592"/>
      <c r="B133" s="593"/>
      <c r="C133" s="537">
        <v>1</v>
      </c>
      <c r="D133" s="597"/>
      <c r="E133" s="505" t="s">
        <v>897</v>
      </c>
      <c r="F133" s="506">
        <v>3508000</v>
      </c>
      <c r="G133" s="506">
        <v>14125232</v>
      </c>
      <c r="H133" s="506">
        <f t="shared" si="12"/>
        <v>3373059</v>
      </c>
      <c r="I133" s="506">
        <v>17498291</v>
      </c>
      <c r="K133" s="480">
        <v>0</v>
      </c>
      <c r="L133" s="480" t="e">
        <f>SUM(#REF!,#REF!,#REF!,#REF!)</f>
        <v>#REF!</v>
      </c>
      <c r="M133" s="480" t="e">
        <f>SUM(#REF!,#REF!,#REF!)</f>
        <v>#REF!</v>
      </c>
      <c r="N133" s="480" t="e">
        <f t="shared" si="11"/>
        <v>#REF!</v>
      </c>
    </row>
    <row r="134" spans="1:14" s="556" customFormat="1">
      <c r="A134" s="592"/>
      <c r="B134" s="593"/>
      <c r="C134" s="537">
        <v>2</v>
      </c>
      <c r="D134" s="597"/>
      <c r="E134" s="505" t="s">
        <v>1323</v>
      </c>
      <c r="F134" s="506">
        <v>0</v>
      </c>
      <c r="G134" s="506">
        <v>4761190</v>
      </c>
      <c r="H134" s="506">
        <f t="shared" si="12"/>
        <v>0</v>
      </c>
      <c r="I134" s="506">
        <v>4761190</v>
      </c>
      <c r="K134" s="480">
        <v>0</v>
      </c>
      <c r="L134" s="480"/>
      <c r="M134" s="480"/>
      <c r="N134" s="480"/>
    </row>
    <row r="135" spans="1:14" s="556" customFormat="1">
      <c r="A135" s="592"/>
      <c r="B135" s="593">
        <v>6</v>
      </c>
      <c r="C135" s="537"/>
      <c r="D135" s="597"/>
      <c r="E135" s="515" t="s">
        <v>1300</v>
      </c>
      <c r="F135" s="506"/>
      <c r="G135" s="506">
        <v>0</v>
      </c>
      <c r="H135" s="506">
        <f t="shared" si="12"/>
        <v>0</v>
      </c>
      <c r="I135" s="506">
        <v>0</v>
      </c>
      <c r="K135" s="480">
        <v>0</v>
      </c>
      <c r="L135" s="480" t="e">
        <f>SUM(#REF!,#REF!,#REF!,#REF!)</f>
        <v>#REF!</v>
      </c>
      <c r="M135" s="480" t="e">
        <f>SUM(#REF!,#REF!,#REF!)</f>
        <v>#REF!</v>
      </c>
      <c r="N135" s="480" t="e">
        <f t="shared" si="11"/>
        <v>#REF!</v>
      </c>
    </row>
    <row r="136" spans="1:14" s="556" customFormat="1">
      <c r="A136" s="592"/>
      <c r="B136" s="593"/>
      <c r="C136" s="537"/>
      <c r="D136" s="597"/>
      <c r="E136" s="505" t="s">
        <v>1301</v>
      </c>
      <c r="F136" s="506"/>
      <c r="G136" s="506">
        <v>750000</v>
      </c>
      <c r="H136" s="506">
        <f t="shared" si="12"/>
        <v>0</v>
      </c>
      <c r="I136" s="506">
        <v>750000</v>
      </c>
      <c r="K136" s="480">
        <v>0</v>
      </c>
      <c r="L136" s="480" t="e">
        <f>SUM(#REF!,#REF!,#REF!,#REF!)</f>
        <v>#REF!</v>
      </c>
      <c r="M136" s="480" t="e">
        <f>SUM(#REF!,#REF!,#REF!)</f>
        <v>#REF!</v>
      </c>
      <c r="N136" s="480" t="e">
        <f t="shared" si="11"/>
        <v>#REF!</v>
      </c>
    </row>
    <row r="137" spans="1:14" s="556" customFormat="1">
      <c r="A137" s="592"/>
      <c r="B137" s="593">
        <v>7</v>
      </c>
      <c r="C137" s="489"/>
      <c r="D137" s="531"/>
      <c r="E137" s="516" t="s">
        <v>1279</v>
      </c>
      <c r="F137" s="506"/>
      <c r="G137" s="506">
        <v>0</v>
      </c>
      <c r="H137" s="506">
        <f t="shared" si="12"/>
        <v>0</v>
      </c>
      <c r="I137" s="506">
        <v>0</v>
      </c>
      <c r="K137" s="480">
        <v>0</v>
      </c>
      <c r="L137" s="480" t="e">
        <f>SUM(#REF!,#REF!,#REF!,#REF!)</f>
        <v>#REF!</v>
      </c>
      <c r="M137" s="480" t="e">
        <f>SUM(#REF!,#REF!,#REF!)</f>
        <v>#REF!</v>
      </c>
      <c r="N137" s="480" t="e">
        <f t="shared" si="11"/>
        <v>#REF!</v>
      </c>
    </row>
    <row r="138" spans="1:14" s="556" customFormat="1">
      <c r="A138" s="592"/>
      <c r="B138" s="593"/>
      <c r="C138" s="489">
        <v>1</v>
      </c>
      <c r="D138" s="531"/>
      <c r="E138" s="505" t="s">
        <v>1302</v>
      </c>
      <c r="F138" s="506">
        <v>0</v>
      </c>
      <c r="G138" s="506">
        <v>850000</v>
      </c>
      <c r="H138" s="506">
        <f t="shared" si="12"/>
        <v>0</v>
      </c>
      <c r="I138" s="506">
        <v>850000</v>
      </c>
      <c r="K138" s="480">
        <v>0</v>
      </c>
      <c r="L138" s="480" t="e">
        <f>SUM(#REF!,#REF!,#REF!,#REF!)</f>
        <v>#REF!</v>
      </c>
      <c r="M138" s="480" t="e">
        <f>SUM(#REF!,#REF!,#REF!)</f>
        <v>#REF!</v>
      </c>
      <c r="N138" s="480" t="e">
        <f t="shared" si="11"/>
        <v>#REF!</v>
      </c>
    </row>
    <row r="139" spans="1:14" s="596" customFormat="1">
      <c r="A139" s="723"/>
      <c r="B139" s="724">
        <v>8</v>
      </c>
      <c r="C139" s="725"/>
      <c r="D139" s="726"/>
      <c r="E139" s="727" t="s">
        <v>1291</v>
      </c>
      <c r="F139" s="506">
        <v>0</v>
      </c>
      <c r="G139" s="506">
        <v>0</v>
      </c>
      <c r="H139" s="595">
        <f t="shared" si="12"/>
        <v>0</v>
      </c>
      <c r="I139" s="595"/>
      <c r="K139" s="480">
        <v>0</v>
      </c>
      <c r="L139" s="480" t="e">
        <f>SUM(#REF!,#REF!,#REF!,#REF!)</f>
        <v>#REF!</v>
      </c>
      <c r="M139" s="480" t="e">
        <f>SUM(#REF!,#REF!,#REF!)</f>
        <v>#REF!</v>
      </c>
      <c r="N139" s="480" t="e">
        <f t="shared" si="11"/>
        <v>#REF!</v>
      </c>
    </row>
    <row r="140" spans="1:14" s="596" customFormat="1">
      <c r="A140" s="723"/>
      <c r="B140" s="724"/>
      <c r="C140" s="725">
        <v>1</v>
      </c>
      <c r="D140" s="726"/>
      <c r="E140" s="727"/>
      <c r="F140" s="506">
        <v>0</v>
      </c>
      <c r="G140" s="506">
        <v>0</v>
      </c>
      <c r="H140" s="595">
        <f t="shared" si="12"/>
        <v>2000000</v>
      </c>
      <c r="I140" s="595">
        <v>2000000</v>
      </c>
      <c r="K140" s="480"/>
      <c r="L140" s="480"/>
      <c r="M140" s="480"/>
      <c r="N140" s="480"/>
    </row>
    <row r="141" spans="1:14" s="596" customFormat="1" ht="16.5" thickBot="1">
      <c r="A141" s="723"/>
      <c r="B141" s="724"/>
      <c r="C141" s="725">
        <v>2</v>
      </c>
      <c r="D141" s="726"/>
      <c r="E141" s="621" t="s">
        <v>1287</v>
      </c>
      <c r="F141" s="595">
        <v>0</v>
      </c>
      <c r="G141" s="595">
        <v>3000000</v>
      </c>
      <c r="H141" s="595">
        <f t="shared" si="12"/>
        <v>0</v>
      </c>
      <c r="I141" s="595">
        <v>3000000</v>
      </c>
      <c r="K141" s="480">
        <v>0</v>
      </c>
      <c r="L141" s="480" t="e">
        <f>SUM(#REF!,#REF!,#REF!,#REF!)</f>
        <v>#REF!</v>
      </c>
      <c r="M141" s="480" t="e">
        <f>SUM(#REF!,#REF!,#REF!)</f>
        <v>#REF!</v>
      </c>
      <c r="N141" s="480" t="e">
        <f t="shared" si="11"/>
        <v>#REF!</v>
      </c>
    </row>
    <row r="142" spans="1:14" s="556" customFormat="1" ht="16.5" thickBot="1">
      <c r="A142" s="841"/>
      <c r="B142" s="842"/>
      <c r="C142" s="842"/>
      <c r="D142" s="583"/>
      <c r="E142" s="496" t="s">
        <v>901</v>
      </c>
      <c r="F142" s="497">
        <f>SUM(F117:F141)</f>
        <v>71382000</v>
      </c>
      <c r="G142" s="497">
        <f t="shared" ref="G142:I142" si="19">SUM(G117:G141)</f>
        <v>48540922</v>
      </c>
      <c r="H142" s="497">
        <f t="shared" si="19"/>
        <v>7643159</v>
      </c>
      <c r="I142" s="497">
        <f t="shared" si="19"/>
        <v>56184081</v>
      </c>
      <c r="K142" s="480">
        <v>0</v>
      </c>
      <c r="L142" s="480" t="e">
        <f>SUM(#REF!,#REF!,#REF!,#REF!)</f>
        <v>#REF!</v>
      </c>
      <c r="M142" s="480" t="e">
        <f>SUM(#REF!,#REF!,#REF!)</f>
        <v>#REF!</v>
      </c>
      <c r="N142" s="480" t="e">
        <f t="shared" si="11"/>
        <v>#REF!</v>
      </c>
    </row>
    <row r="143" spans="1:14" s="556" customFormat="1" hidden="1">
      <c r="A143" s="592">
        <v>221</v>
      </c>
      <c r="B143" s="593"/>
      <c r="C143" s="593"/>
      <c r="D143" s="597"/>
      <c r="E143" s="551" t="s">
        <v>951</v>
      </c>
      <c r="F143" s="503"/>
      <c r="G143" s="503"/>
      <c r="H143" s="503">
        <f t="shared" si="12"/>
        <v>0</v>
      </c>
      <c r="I143" s="503"/>
      <c r="K143" s="480">
        <v>0</v>
      </c>
      <c r="L143" s="480" t="e">
        <f>SUM(#REF!,#REF!,#REF!,#REF!)</f>
        <v>#REF!</v>
      </c>
      <c r="M143" s="480" t="e">
        <f>SUM(#REF!,#REF!,#REF!)</f>
        <v>#REF!</v>
      </c>
      <c r="N143" s="480" t="e">
        <f t="shared" si="11"/>
        <v>#REF!</v>
      </c>
    </row>
    <row r="144" spans="1:14" s="556" customFormat="1" hidden="1">
      <c r="A144" s="592"/>
      <c r="B144" s="593">
        <v>1</v>
      </c>
      <c r="C144" s="489"/>
      <c r="D144" s="531"/>
      <c r="E144" s="515" t="s">
        <v>1043</v>
      </c>
      <c r="F144" s="506"/>
      <c r="G144" s="506"/>
      <c r="H144" s="506">
        <f t="shared" si="12"/>
        <v>0</v>
      </c>
      <c r="I144" s="506"/>
      <c r="K144" s="480">
        <v>0</v>
      </c>
      <c r="L144" s="480" t="e">
        <f>SUM(#REF!,#REF!,#REF!,#REF!)</f>
        <v>#REF!</v>
      </c>
      <c r="M144" s="480" t="e">
        <f>SUM(#REF!,#REF!,#REF!)</f>
        <v>#REF!</v>
      </c>
      <c r="N144" s="480" t="e">
        <f t="shared" si="11"/>
        <v>#REF!</v>
      </c>
    </row>
    <row r="145" spans="1:14" s="556" customFormat="1" hidden="1">
      <c r="A145" s="592"/>
      <c r="B145" s="593"/>
      <c r="C145" s="489">
        <v>1</v>
      </c>
      <c r="D145" s="531"/>
      <c r="E145" s="623" t="s">
        <v>1056</v>
      </c>
      <c r="F145" s="506"/>
      <c r="G145" s="506"/>
      <c r="H145" s="506">
        <f t="shared" si="12"/>
        <v>0</v>
      </c>
      <c r="I145" s="506"/>
      <c r="K145" s="480">
        <v>0</v>
      </c>
      <c r="L145" s="480" t="e">
        <f>SUM(#REF!,#REF!,#REF!,#REF!)</f>
        <v>#REF!</v>
      </c>
      <c r="M145" s="480" t="e">
        <f>SUM(#REF!,#REF!,#REF!)</f>
        <v>#REF!</v>
      </c>
      <c r="N145" s="480" t="e">
        <f t="shared" si="11"/>
        <v>#REF!</v>
      </c>
    </row>
    <row r="146" spans="1:14" s="556" customFormat="1" ht="16.5" hidden="1" thickBot="1">
      <c r="A146" s="841"/>
      <c r="B146" s="842"/>
      <c r="C146" s="842"/>
      <c r="D146" s="583"/>
      <c r="E146" s="496" t="s">
        <v>952</v>
      </c>
      <c r="F146" s="497">
        <f>SUM(F145:F145)</f>
        <v>0</v>
      </c>
      <c r="G146" s="497">
        <v>0</v>
      </c>
      <c r="H146" s="497">
        <f t="shared" si="12"/>
        <v>0</v>
      </c>
      <c r="I146" s="497">
        <v>0</v>
      </c>
      <c r="K146" s="480">
        <v>0</v>
      </c>
      <c r="L146" s="480" t="e">
        <f>SUM(#REF!,#REF!,#REF!,#REF!)</f>
        <v>#REF!</v>
      </c>
      <c r="M146" s="480" t="e">
        <f>SUM(#REF!,#REF!,#REF!)</f>
        <v>#REF!</v>
      </c>
      <c r="N146" s="480" t="e">
        <f t="shared" si="11"/>
        <v>#REF!</v>
      </c>
    </row>
    <row r="147" spans="1:14" s="556" customFormat="1" ht="31.5">
      <c r="A147" s="592">
        <v>225</v>
      </c>
      <c r="B147" s="593"/>
      <c r="C147" s="593"/>
      <c r="D147" s="597"/>
      <c r="E147" s="551" t="s">
        <v>270</v>
      </c>
      <c r="F147" s="503"/>
      <c r="G147" s="503"/>
      <c r="H147" s="503">
        <f t="shared" si="12"/>
        <v>0</v>
      </c>
      <c r="I147" s="503"/>
      <c r="K147" s="480">
        <v>0</v>
      </c>
      <c r="L147" s="480" t="e">
        <f>SUM(#REF!,#REF!,#REF!,#REF!)</f>
        <v>#REF!</v>
      </c>
      <c r="M147" s="480" t="e">
        <f>SUM(#REF!,#REF!,#REF!)</f>
        <v>#REF!</v>
      </c>
      <c r="N147" s="480" t="e">
        <f t="shared" si="11"/>
        <v>#REF!</v>
      </c>
    </row>
    <row r="148" spans="1:14" s="556" customFormat="1">
      <c r="A148" s="592"/>
      <c r="B148" s="593">
        <v>1</v>
      </c>
      <c r="C148" s="489"/>
      <c r="D148" s="531"/>
      <c r="E148" s="516" t="s">
        <v>1279</v>
      </c>
      <c r="F148" s="506"/>
      <c r="G148" s="506"/>
      <c r="H148" s="506">
        <f t="shared" si="12"/>
        <v>0</v>
      </c>
      <c r="I148" s="506"/>
      <c r="K148" s="480">
        <v>0</v>
      </c>
      <c r="L148" s="480" t="e">
        <f>SUM(#REF!,#REF!,#REF!,#REF!)</f>
        <v>#REF!</v>
      </c>
      <c r="M148" s="480" t="e">
        <f>SUM(#REF!,#REF!,#REF!)</f>
        <v>#REF!</v>
      </c>
      <c r="N148" s="480" t="e">
        <f t="shared" si="11"/>
        <v>#REF!</v>
      </c>
    </row>
    <row r="149" spans="1:14" s="556" customFormat="1">
      <c r="A149" s="592"/>
      <c r="B149" s="593"/>
      <c r="C149" s="489">
        <v>1</v>
      </c>
      <c r="D149" s="531"/>
      <c r="E149" s="623" t="s">
        <v>1057</v>
      </c>
      <c r="F149" s="506">
        <v>454803069</v>
      </c>
      <c r="G149" s="506">
        <v>454803069</v>
      </c>
      <c r="H149" s="506">
        <f t="shared" si="12"/>
        <v>0</v>
      </c>
      <c r="I149" s="506">
        <v>454803069</v>
      </c>
      <c r="K149" s="480">
        <v>0</v>
      </c>
      <c r="L149" s="480" t="e">
        <f>SUM(#REF!,#REF!,#REF!,#REF!)</f>
        <v>#REF!</v>
      </c>
      <c r="M149" s="480" t="e">
        <f>SUM(#REF!,#REF!,#REF!)</f>
        <v>#REF!</v>
      </c>
      <c r="N149" s="480" t="e">
        <f t="shared" si="11"/>
        <v>#REF!</v>
      </c>
    </row>
    <row r="150" spans="1:14" s="556" customFormat="1">
      <c r="A150" s="592"/>
      <c r="B150" s="593"/>
      <c r="C150" s="489">
        <v>2</v>
      </c>
      <c r="D150" s="531"/>
      <c r="E150" s="844" t="s">
        <v>1058</v>
      </c>
      <c r="F150" s="506">
        <v>421860763</v>
      </c>
      <c r="G150" s="506">
        <v>421860763</v>
      </c>
      <c r="H150" s="506">
        <f t="shared" si="12"/>
        <v>0</v>
      </c>
      <c r="I150" s="506">
        <v>421860763</v>
      </c>
      <c r="K150" s="480">
        <v>0</v>
      </c>
      <c r="L150" s="480" t="e">
        <f>SUM(#REF!,#REF!,#REF!,#REF!)</f>
        <v>#REF!</v>
      </c>
      <c r="M150" s="480" t="e">
        <f>SUM(#REF!,#REF!,#REF!)</f>
        <v>#REF!</v>
      </c>
      <c r="N150" s="480" t="e">
        <f t="shared" si="11"/>
        <v>#REF!</v>
      </c>
    </row>
    <row r="151" spans="1:14" s="556" customFormat="1">
      <c r="A151" s="592"/>
      <c r="B151" s="593"/>
      <c r="C151" s="489">
        <v>3</v>
      </c>
      <c r="D151" s="531"/>
      <c r="E151" s="844" t="s">
        <v>1280</v>
      </c>
      <c r="F151" s="506">
        <v>2214760</v>
      </c>
      <c r="G151" s="506">
        <v>2214760</v>
      </c>
      <c r="H151" s="506">
        <f t="shared" si="12"/>
        <v>0</v>
      </c>
      <c r="I151" s="506">
        <v>2214760</v>
      </c>
      <c r="K151" s="480">
        <v>0</v>
      </c>
      <c r="L151" s="480" t="e">
        <f>SUM(#REF!,#REF!,#REF!,#REF!)</f>
        <v>#REF!</v>
      </c>
      <c r="M151" s="480" t="e">
        <f>SUM(#REF!,#REF!,#REF!)</f>
        <v>#REF!</v>
      </c>
      <c r="N151" s="480" t="e">
        <f t="shared" si="11"/>
        <v>#REF!</v>
      </c>
    </row>
    <row r="152" spans="1:14" s="556" customFormat="1">
      <c r="A152" s="592"/>
      <c r="B152" s="593"/>
      <c r="C152" s="489">
        <v>4</v>
      </c>
      <c r="D152" s="531"/>
      <c r="E152" s="844" t="s">
        <v>1168</v>
      </c>
      <c r="F152" s="506">
        <v>4000000</v>
      </c>
      <c r="G152" s="506">
        <v>4000000</v>
      </c>
      <c r="H152" s="506">
        <f t="shared" si="12"/>
        <v>0</v>
      </c>
      <c r="I152" s="506">
        <v>4000000</v>
      </c>
      <c r="K152" s="480">
        <v>0</v>
      </c>
      <c r="L152" s="480" t="e">
        <f>SUM(#REF!,#REF!,#REF!,#REF!)</f>
        <v>#REF!</v>
      </c>
      <c r="M152" s="480" t="e">
        <f>SUM(#REF!,#REF!,#REF!)</f>
        <v>#REF!</v>
      </c>
      <c r="N152" s="480" t="e">
        <f t="shared" si="11"/>
        <v>#REF!</v>
      </c>
    </row>
    <row r="153" spans="1:14" s="556" customFormat="1">
      <c r="A153" s="592"/>
      <c r="B153" s="593"/>
      <c r="C153" s="489">
        <v>5</v>
      </c>
      <c r="D153" s="531"/>
      <c r="E153" s="844" t="s">
        <v>1281</v>
      </c>
      <c r="F153" s="506">
        <v>557457</v>
      </c>
      <c r="G153" s="506">
        <v>557457</v>
      </c>
      <c r="H153" s="506">
        <f t="shared" si="12"/>
        <v>0</v>
      </c>
      <c r="I153" s="506">
        <v>557457</v>
      </c>
      <c r="K153" s="480">
        <v>0</v>
      </c>
      <c r="L153" s="480" t="e">
        <f>SUM(#REF!,#REF!,#REF!,#REF!)</f>
        <v>#REF!</v>
      </c>
      <c r="M153" s="480" t="e">
        <f>SUM(#REF!,#REF!,#REF!)</f>
        <v>#REF!</v>
      </c>
      <c r="N153" s="480" t="e">
        <f t="shared" ref="N153:N202" si="20">SUM(L153:M153)</f>
        <v>#REF!</v>
      </c>
    </row>
    <row r="154" spans="1:14" s="556" customFormat="1">
      <c r="A154" s="592"/>
      <c r="B154" s="593">
        <v>2</v>
      </c>
      <c r="C154" s="489"/>
      <c r="D154" s="531"/>
      <c r="E154" s="516" t="s">
        <v>1282</v>
      </c>
      <c r="F154" s="506"/>
      <c r="G154" s="506">
        <v>0</v>
      </c>
      <c r="H154" s="506">
        <f t="shared" si="12"/>
        <v>0</v>
      </c>
      <c r="I154" s="506">
        <v>0</v>
      </c>
      <c r="K154" s="480">
        <v>0</v>
      </c>
      <c r="L154" s="480" t="e">
        <f>SUM(#REF!,#REF!,#REF!,#REF!)</f>
        <v>#REF!</v>
      </c>
      <c r="M154" s="480" t="e">
        <f>SUM(#REF!,#REF!,#REF!)</f>
        <v>#REF!</v>
      </c>
      <c r="N154" s="480" t="e">
        <f t="shared" si="20"/>
        <v>#REF!</v>
      </c>
    </row>
    <row r="155" spans="1:14" s="556" customFormat="1">
      <c r="A155" s="592"/>
      <c r="B155" s="593"/>
      <c r="C155" s="489">
        <v>1</v>
      </c>
      <c r="D155" s="531"/>
      <c r="E155" s="844" t="s">
        <v>1283</v>
      </c>
      <c r="F155" s="506">
        <v>1000000000</v>
      </c>
      <c r="G155" s="506">
        <v>1000000000</v>
      </c>
      <c r="H155" s="506">
        <f t="shared" si="12"/>
        <v>0</v>
      </c>
      <c r="I155" s="506">
        <v>1000000000</v>
      </c>
      <c r="K155" s="480">
        <v>0</v>
      </c>
      <c r="L155" s="480" t="e">
        <f>SUM(#REF!,#REF!,#REF!,#REF!)</f>
        <v>#REF!</v>
      </c>
      <c r="M155" s="480" t="e">
        <f>SUM(#REF!,#REF!,#REF!)</f>
        <v>#REF!</v>
      </c>
      <c r="N155" s="480" t="e">
        <f t="shared" si="20"/>
        <v>#REF!</v>
      </c>
    </row>
    <row r="156" spans="1:14" s="556" customFormat="1">
      <c r="A156" s="592"/>
      <c r="B156" s="593"/>
      <c r="C156" s="489">
        <v>2</v>
      </c>
      <c r="D156" s="531"/>
      <c r="E156" s="844" t="s">
        <v>1328</v>
      </c>
      <c r="F156" s="506">
        <v>0</v>
      </c>
      <c r="G156" s="506">
        <v>433000</v>
      </c>
      <c r="H156" s="506">
        <f t="shared" si="12"/>
        <v>0</v>
      </c>
      <c r="I156" s="506">
        <v>433000</v>
      </c>
      <c r="K156" s="480">
        <v>433000</v>
      </c>
      <c r="L156" s="480"/>
      <c r="M156" s="480"/>
      <c r="N156" s="480"/>
    </row>
    <row r="157" spans="1:14" s="556" customFormat="1">
      <c r="A157" s="592"/>
      <c r="B157" s="593"/>
      <c r="C157" s="489">
        <v>3</v>
      </c>
      <c r="D157" s="531"/>
      <c r="E157" s="848" t="s">
        <v>1332</v>
      </c>
      <c r="F157" s="506">
        <v>0</v>
      </c>
      <c r="G157" s="506">
        <v>0</v>
      </c>
      <c r="H157" s="506">
        <f t="shared" si="12"/>
        <v>4724949</v>
      </c>
      <c r="I157" s="506">
        <v>4724949</v>
      </c>
      <c r="K157" s="480"/>
      <c r="L157" s="480"/>
      <c r="M157" s="480"/>
      <c r="N157" s="480"/>
    </row>
    <row r="158" spans="1:14" s="556" customFormat="1">
      <c r="A158" s="592"/>
      <c r="B158" s="593">
        <v>3</v>
      </c>
      <c r="C158" s="489"/>
      <c r="D158" s="531"/>
      <c r="E158" s="516" t="s">
        <v>1325</v>
      </c>
      <c r="F158" s="506"/>
      <c r="G158" s="506">
        <v>0</v>
      </c>
      <c r="H158" s="506">
        <f t="shared" si="12"/>
        <v>0</v>
      </c>
      <c r="I158" s="506">
        <v>0</v>
      </c>
      <c r="K158" s="480">
        <v>0</v>
      </c>
      <c r="L158" s="480" t="e">
        <f>SUM(#REF!,#REF!,#REF!,#REF!)</f>
        <v>#REF!</v>
      </c>
      <c r="M158" s="480" t="e">
        <f>SUM(#REF!,#REF!,#REF!)</f>
        <v>#REF!</v>
      </c>
      <c r="N158" s="480" t="e">
        <f t="shared" si="20"/>
        <v>#REF!</v>
      </c>
    </row>
    <row r="159" spans="1:14" s="556" customFormat="1" ht="16.5" thickBot="1">
      <c r="A159" s="592"/>
      <c r="B159" s="593"/>
      <c r="C159" s="489">
        <v>1</v>
      </c>
      <c r="D159" s="531"/>
      <c r="E159" s="505" t="s">
        <v>1324</v>
      </c>
      <c r="F159" s="506">
        <v>0</v>
      </c>
      <c r="G159" s="506">
        <v>40000000</v>
      </c>
      <c r="H159" s="506">
        <f t="shared" si="12"/>
        <v>0</v>
      </c>
      <c r="I159" s="506">
        <v>40000000</v>
      </c>
      <c r="K159" s="480">
        <v>0</v>
      </c>
      <c r="L159" s="480" t="e">
        <f>SUM(#REF!,#REF!,#REF!,#REF!)</f>
        <v>#REF!</v>
      </c>
      <c r="M159" s="480" t="e">
        <f>SUM(#REF!,#REF!,#REF!)</f>
        <v>#REF!</v>
      </c>
      <c r="N159" s="480" t="e">
        <f t="shared" si="20"/>
        <v>#REF!</v>
      </c>
    </row>
    <row r="160" spans="1:14" s="556" customFormat="1" ht="16.5" thickBot="1">
      <c r="A160" s="841"/>
      <c r="B160" s="842"/>
      <c r="C160" s="842"/>
      <c r="D160" s="583"/>
      <c r="E160" s="496" t="s">
        <v>582</v>
      </c>
      <c r="F160" s="497">
        <f>SUM(F149:F159)</f>
        <v>1883436049</v>
      </c>
      <c r="G160" s="497">
        <f t="shared" ref="G160:I160" si="21">SUM(G149:G159)</f>
        <v>1923869049</v>
      </c>
      <c r="H160" s="497">
        <f t="shared" si="21"/>
        <v>4724949</v>
      </c>
      <c r="I160" s="497">
        <f t="shared" si="21"/>
        <v>1928593998</v>
      </c>
      <c r="K160" s="480">
        <v>433000</v>
      </c>
      <c r="L160" s="480" t="e">
        <f>SUM(#REF!,#REF!,#REF!,#REF!)</f>
        <v>#REF!</v>
      </c>
      <c r="M160" s="480" t="e">
        <f>SUM(#REF!,#REF!,#REF!)</f>
        <v>#REF!</v>
      </c>
      <c r="N160" s="480" t="e">
        <f t="shared" si="20"/>
        <v>#REF!</v>
      </c>
    </row>
    <row r="161" spans="1:14" s="556" customFormat="1">
      <c r="A161" s="592">
        <v>241</v>
      </c>
      <c r="B161" s="594"/>
      <c r="C161" s="594"/>
      <c r="D161" s="598"/>
      <c r="E161" s="535" t="s">
        <v>177</v>
      </c>
      <c r="F161" s="501"/>
      <c r="G161" s="501"/>
      <c r="H161" s="501">
        <f t="shared" si="12"/>
        <v>0</v>
      </c>
      <c r="I161" s="501"/>
      <c r="K161" s="480">
        <v>0</v>
      </c>
      <c r="L161" s="480" t="e">
        <f>SUM(#REF!,#REF!,#REF!,#REF!)</f>
        <v>#REF!</v>
      </c>
      <c r="M161" s="480" t="e">
        <f>SUM(#REF!,#REF!,#REF!)</f>
        <v>#REF!</v>
      </c>
      <c r="N161" s="480" t="e">
        <f t="shared" si="20"/>
        <v>#REF!</v>
      </c>
    </row>
    <row r="162" spans="1:14" s="556" customFormat="1">
      <c r="A162" s="592"/>
      <c r="B162" s="593"/>
      <c r="C162" s="593">
        <v>1</v>
      </c>
      <c r="D162" s="582"/>
      <c r="E162" s="505" t="s">
        <v>657</v>
      </c>
      <c r="F162" s="506">
        <v>57000000</v>
      </c>
      <c r="G162" s="506">
        <v>57000000</v>
      </c>
      <c r="H162" s="506">
        <f t="shared" si="12"/>
        <v>0</v>
      </c>
      <c r="I162" s="506">
        <v>57000000</v>
      </c>
      <c r="K162" s="480">
        <v>0</v>
      </c>
      <c r="L162" s="480" t="e">
        <f>SUM(#REF!,#REF!,#REF!,#REF!)</f>
        <v>#REF!</v>
      </c>
      <c r="M162" s="480" t="e">
        <f>SUM(#REF!,#REF!,#REF!)</f>
        <v>#REF!</v>
      </c>
      <c r="N162" s="480" t="e">
        <f t="shared" si="20"/>
        <v>#REF!</v>
      </c>
    </row>
    <row r="163" spans="1:14" s="556" customFormat="1">
      <c r="A163" s="592"/>
      <c r="B163" s="593"/>
      <c r="C163" s="593">
        <v>2</v>
      </c>
      <c r="D163" s="582"/>
      <c r="E163" s="505" t="s">
        <v>704</v>
      </c>
      <c r="F163" s="506">
        <v>100000</v>
      </c>
      <c r="G163" s="506">
        <v>100000</v>
      </c>
      <c r="H163" s="506">
        <f t="shared" si="12"/>
        <v>0</v>
      </c>
      <c r="I163" s="506">
        <v>100000</v>
      </c>
      <c r="K163" s="480">
        <v>0</v>
      </c>
      <c r="L163" s="480" t="e">
        <f>SUM(#REF!,#REF!,#REF!,#REF!)</f>
        <v>#REF!</v>
      </c>
      <c r="M163" s="480" t="e">
        <f>SUM(#REF!,#REF!,#REF!)</f>
        <v>#REF!</v>
      </c>
      <c r="N163" s="480" t="e">
        <f t="shared" si="20"/>
        <v>#REF!</v>
      </c>
    </row>
    <row r="164" spans="1:14" s="556" customFormat="1">
      <c r="A164" s="592"/>
      <c r="B164" s="593"/>
      <c r="C164" s="593">
        <v>3</v>
      </c>
      <c r="D164" s="582"/>
      <c r="E164" s="505" t="s">
        <v>658</v>
      </c>
      <c r="F164" s="506">
        <v>625000000</v>
      </c>
      <c r="G164" s="506">
        <v>625000000</v>
      </c>
      <c r="H164" s="506">
        <f t="shared" ref="H164:H200" si="22">I164-G164</f>
        <v>0</v>
      </c>
      <c r="I164" s="506">
        <v>625000000</v>
      </c>
      <c r="K164" s="480">
        <v>0</v>
      </c>
      <c r="L164" s="480" t="e">
        <f>SUM(#REF!,#REF!,#REF!,#REF!)</f>
        <v>#REF!</v>
      </c>
      <c r="M164" s="480" t="e">
        <f>SUM(#REF!,#REF!,#REF!)</f>
        <v>#REF!</v>
      </c>
      <c r="N164" s="480" t="e">
        <f t="shared" si="20"/>
        <v>#REF!</v>
      </c>
    </row>
    <row r="165" spans="1:14" s="556" customFormat="1">
      <c r="A165" s="592"/>
      <c r="B165" s="593"/>
      <c r="C165" s="593">
        <v>4</v>
      </c>
      <c r="D165" s="582"/>
      <c r="E165" s="505" t="s">
        <v>659</v>
      </c>
      <c r="F165" s="506">
        <v>0</v>
      </c>
      <c r="G165" s="506">
        <v>0</v>
      </c>
      <c r="H165" s="506">
        <f t="shared" si="22"/>
        <v>0</v>
      </c>
      <c r="I165" s="506">
        <v>0</v>
      </c>
      <c r="K165" s="480">
        <v>0</v>
      </c>
      <c r="L165" s="480" t="e">
        <f>SUM(#REF!,#REF!,#REF!,#REF!)</f>
        <v>#REF!</v>
      </c>
      <c r="M165" s="480" t="e">
        <f>SUM(#REF!,#REF!,#REF!)</f>
        <v>#REF!</v>
      </c>
      <c r="N165" s="480" t="e">
        <f t="shared" si="20"/>
        <v>#REF!</v>
      </c>
    </row>
    <row r="166" spans="1:14" s="556" customFormat="1">
      <c r="A166" s="592"/>
      <c r="B166" s="593"/>
      <c r="C166" s="593">
        <v>5</v>
      </c>
      <c r="D166" s="582"/>
      <c r="E166" s="505" t="s">
        <v>660</v>
      </c>
      <c r="F166" s="506">
        <v>52500000</v>
      </c>
      <c r="G166" s="506">
        <v>0</v>
      </c>
      <c r="H166" s="506">
        <f t="shared" si="22"/>
        <v>0</v>
      </c>
      <c r="I166" s="506">
        <v>0</v>
      </c>
      <c r="K166" s="480">
        <v>0</v>
      </c>
      <c r="L166" s="480" t="e">
        <f>SUM(#REF!,#REF!,#REF!,#REF!)</f>
        <v>#REF!</v>
      </c>
      <c r="M166" s="480" t="e">
        <f>SUM(#REF!,#REF!,#REF!)</f>
        <v>#REF!</v>
      </c>
      <c r="N166" s="480" t="e">
        <f t="shared" si="20"/>
        <v>#REF!</v>
      </c>
    </row>
    <row r="167" spans="1:14" s="556" customFormat="1">
      <c r="A167" s="592"/>
      <c r="B167" s="593"/>
      <c r="C167" s="593">
        <v>6</v>
      </c>
      <c r="D167" s="582"/>
      <c r="E167" s="505" t="s">
        <v>661</v>
      </c>
      <c r="F167" s="506">
        <v>800000</v>
      </c>
      <c r="G167" s="506">
        <v>800000</v>
      </c>
      <c r="H167" s="506">
        <f t="shared" si="22"/>
        <v>0</v>
      </c>
      <c r="I167" s="506">
        <v>800000</v>
      </c>
      <c r="K167" s="480">
        <v>0</v>
      </c>
      <c r="L167" s="480" t="e">
        <f>SUM(#REF!,#REF!,#REF!,#REF!)</f>
        <v>#REF!</v>
      </c>
      <c r="M167" s="480" t="e">
        <f>SUM(#REF!,#REF!,#REF!)</f>
        <v>#REF!</v>
      </c>
      <c r="N167" s="480" t="e">
        <f t="shared" si="20"/>
        <v>#REF!</v>
      </c>
    </row>
    <row r="168" spans="1:14" s="556" customFormat="1" ht="16.5" thickBot="1">
      <c r="A168" s="592"/>
      <c r="B168" s="593"/>
      <c r="C168" s="593">
        <v>7</v>
      </c>
      <c r="D168" s="582"/>
      <c r="E168" s="505" t="s">
        <v>656</v>
      </c>
      <c r="F168" s="506">
        <v>1200000</v>
      </c>
      <c r="G168" s="506">
        <v>1200000</v>
      </c>
      <c r="H168" s="506">
        <f t="shared" si="22"/>
        <v>0</v>
      </c>
      <c r="I168" s="506">
        <v>1200000</v>
      </c>
      <c r="K168" s="480">
        <v>0</v>
      </c>
      <c r="L168" s="480" t="e">
        <f>SUM(#REF!,#REF!,#REF!,#REF!)</f>
        <v>#REF!</v>
      </c>
      <c r="M168" s="480" t="e">
        <f>SUM(#REF!,#REF!,#REF!)</f>
        <v>#REF!</v>
      </c>
      <c r="N168" s="480" t="e">
        <f t="shared" si="20"/>
        <v>#REF!</v>
      </c>
    </row>
    <row r="169" spans="1:14" s="556" customFormat="1" ht="16.5" thickBot="1">
      <c r="A169" s="841"/>
      <c r="B169" s="842"/>
      <c r="C169" s="842"/>
      <c r="D169" s="583"/>
      <c r="E169" s="599" t="s">
        <v>583</v>
      </c>
      <c r="F169" s="497">
        <f>SUM(F162:F168)</f>
        <v>736600000</v>
      </c>
      <c r="G169" s="497">
        <f t="shared" ref="G169:I169" si="23">SUM(G162:G168)</f>
        <v>684100000</v>
      </c>
      <c r="H169" s="497">
        <f t="shared" si="23"/>
        <v>0</v>
      </c>
      <c r="I169" s="497">
        <f t="shared" si="23"/>
        <v>684100000</v>
      </c>
      <c r="K169" s="480">
        <v>0</v>
      </c>
      <c r="L169" s="480" t="e">
        <f>SUM(#REF!,#REF!,#REF!,#REF!)</f>
        <v>#REF!</v>
      </c>
      <c r="M169" s="480" t="e">
        <f>SUM(#REF!,#REF!,#REF!)</f>
        <v>#REF!</v>
      </c>
      <c r="N169" s="480" t="e">
        <f t="shared" si="20"/>
        <v>#REF!</v>
      </c>
    </row>
    <row r="170" spans="1:14" ht="32.25" thickBot="1">
      <c r="A170" s="602">
        <v>245</v>
      </c>
      <c r="B170" s="603"/>
      <c r="C170" s="514"/>
      <c r="D170" s="604"/>
      <c r="E170" s="605" t="s">
        <v>902</v>
      </c>
      <c r="F170" s="606"/>
      <c r="G170" s="606"/>
      <c r="H170" s="606">
        <f t="shared" si="22"/>
        <v>0</v>
      </c>
      <c r="I170" s="606"/>
      <c r="K170" s="480">
        <v>0</v>
      </c>
      <c r="L170" s="480" t="e">
        <f>SUM(#REF!,#REF!,#REF!,#REF!)</f>
        <v>#REF!</v>
      </c>
      <c r="M170" s="480" t="e">
        <f>SUM(#REF!,#REF!,#REF!)</f>
        <v>#REF!</v>
      </c>
      <c r="N170" s="480" t="e">
        <f t="shared" si="20"/>
        <v>#REF!</v>
      </c>
    </row>
    <row r="171" spans="1:14" s="556" customFormat="1">
      <c r="A171" s="592">
        <v>246</v>
      </c>
      <c r="B171" s="593"/>
      <c r="C171" s="593"/>
      <c r="D171" s="597"/>
      <c r="E171" s="551" t="s">
        <v>672</v>
      </c>
      <c r="F171" s="503"/>
      <c r="G171" s="503"/>
      <c r="H171" s="503">
        <f t="shared" si="22"/>
        <v>0</v>
      </c>
      <c r="I171" s="503"/>
      <c r="K171" s="480">
        <v>0</v>
      </c>
      <c r="L171" s="480" t="e">
        <f>SUM(#REF!,#REF!,#REF!,#REF!)</f>
        <v>#REF!</v>
      </c>
      <c r="M171" s="480" t="e">
        <f>SUM(#REF!,#REF!,#REF!)</f>
        <v>#REF!</v>
      </c>
      <c r="N171" s="480" t="e">
        <f t="shared" si="20"/>
        <v>#REF!</v>
      </c>
    </row>
    <row r="172" spans="1:14" s="596" customFormat="1">
      <c r="A172" s="723"/>
      <c r="B172" s="724">
        <v>1</v>
      </c>
      <c r="C172" s="725"/>
      <c r="D172" s="726"/>
      <c r="E172" s="727" t="s">
        <v>1291</v>
      </c>
      <c r="F172" s="595"/>
      <c r="G172" s="595"/>
      <c r="H172" s="595">
        <f t="shared" si="22"/>
        <v>0</v>
      </c>
      <c r="I172" s="595"/>
      <c r="K172" s="480">
        <v>0</v>
      </c>
      <c r="L172" s="480" t="e">
        <f>SUM(#REF!,#REF!,#REF!,#REF!)</f>
        <v>#REF!</v>
      </c>
      <c r="M172" s="480" t="e">
        <f>SUM(#REF!,#REF!,#REF!)</f>
        <v>#REF!</v>
      </c>
      <c r="N172" s="480" t="e">
        <f t="shared" si="20"/>
        <v>#REF!</v>
      </c>
    </row>
    <row r="173" spans="1:14" s="596" customFormat="1">
      <c r="A173" s="723"/>
      <c r="B173" s="724"/>
      <c r="C173" s="725">
        <v>1</v>
      </c>
      <c r="D173" s="726"/>
      <c r="E173" s="621" t="s">
        <v>1287</v>
      </c>
      <c r="F173" s="595">
        <v>3000000</v>
      </c>
      <c r="G173" s="595">
        <v>0</v>
      </c>
      <c r="H173" s="595">
        <f t="shared" si="22"/>
        <v>0</v>
      </c>
      <c r="I173" s="595">
        <v>0</v>
      </c>
      <c r="K173" s="480">
        <v>0</v>
      </c>
      <c r="L173" s="480" t="e">
        <f>SUM(#REF!,#REF!,#REF!,#REF!)</f>
        <v>#REF!</v>
      </c>
      <c r="M173" s="480" t="e">
        <f>SUM(#REF!,#REF!,#REF!)</f>
        <v>#REF!</v>
      </c>
      <c r="N173" s="480" t="e">
        <f t="shared" si="20"/>
        <v>#REF!</v>
      </c>
    </row>
    <row r="174" spans="1:14" s="556" customFormat="1">
      <c r="A174" s="592"/>
      <c r="B174" s="593">
        <v>2</v>
      </c>
      <c r="C174" s="489"/>
      <c r="D174" s="531"/>
      <c r="E174" s="516" t="s">
        <v>1289</v>
      </c>
      <c r="F174" s="506"/>
      <c r="G174" s="506">
        <v>0</v>
      </c>
      <c r="H174" s="506">
        <f t="shared" si="22"/>
        <v>0</v>
      </c>
      <c r="I174" s="506">
        <v>0</v>
      </c>
      <c r="K174" s="480">
        <v>0</v>
      </c>
      <c r="L174" s="480" t="e">
        <f>SUM(#REF!,#REF!,#REF!,#REF!)</f>
        <v>#REF!</v>
      </c>
      <c r="M174" s="480" t="e">
        <f>SUM(#REF!,#REF!,#REF!)</f>
        <v>#REF!</v>
      </c>
      <c r="N174" s="480" t="e">
        <f t="shared" si="20"/>
        <v>#REF!</v>
      </c>
    </row>
    <row r="175" spans="1:14" s="556" customFormat="1">
      <c r="A175" s="592"/>
      <c r="B175" s="593"/>
      <c r="C175" s="489"/>
      <c r="D175" s="531"/>
      <c r="E175" s="844" t="s">
        <v>1290</v>
      </c>
      <c r="F175" s="506">
        <v>6400000</v>
      </c>
      <c r="G175" s="506">
        <v>6400000</v>
      </c>
      <c r="H175" s="506">
        <f t="shared" si="22"/>
        <v>0</v>
      </c>
      <c r="I175" s="506">
        <v>6400000</v>
      </c>
      <c r="K175" s="480">
        <v>0</v>
      </c>
      <c r="L175" s="480" t="e">
        <f>SUM(#REF!,#REF!,#REF!,#REF!)</f>
        <v>#REF!</v>
      </c>
      <c r="M175" s="480" t="e">
        <f>SUM(#REF!,#REF!,#REF!)</f>
        <v>#REF!</v>
      </c>
      <c r="N175" s="480" t="e">
        <f t="shared" si="20"/>
        <v>#REF!</v>
      </c>
    </row>
    <row r="176" spans="1:14" s="556" customFormat="1">
      <c r="A176" s="592"/>
      <c r="B176" s="593">
        <v>3</v>
      </c>
      <c r="C176" s="489"/>
      <c r="D176" s="531"/>
      <c r="E176" s="516" t="s">
        <v>1303</v>
      </c>
      <c r="F176" s="506"/>
      <c r="G176" s="506">
        <v>0</v>
      </c>
      <c r="H176" s="506">
        <f t="shared" si="22"/>
        <v>0</v>
      </c>
      <c r="I176" s="506">
        <v>0</v>
      </c>
      <c r="K176" s="480">
        <v>0</v>
      </c>
      <c r="L176" s="480" t="e">
        <f>SUM(#REF!,#REF!,#REF!,#REF!)</f>
        <v>#REF!</v>
      </c>
      <c r="M176" s="480" t="e">
        <f>SUM(#REF!,#REF!,#REF!)</f>
        <v>#REF!</v>
      </c>
      <c r="N176" s="480" t="e">
        <f t="shared" si="20"/>
        <v>#REF!</v>
      </c>
    </row>
    <row r="177" spans="1:14" s="556" customFormat="1">
      <c r="A177" s="592"/>
      <c r="B177" s="593"/>
      <c r="C177" s="489"/>
      <c r="D177" s="531"/>
      <c r="E177" s="844" t="s">
        <v>1304</v>
      </c>
      <c r="F177" s="506">
        <v>0</v>
      </c>
      <c r="G177" s="506">
        <v>5692311</v>
      </c>
      <c r="H177" s="506">
        <f t="shared" si="22"/>
        <v>0</v>
      </c>
      <c r="I177" s="506">
        <v>5692311</v>
      </c>
      <c r="K177" s="480">
        <v>0</v>
      </c>
      <c r="L177" s="480" t="e">
        <f>SUM(#REF!,#REF!,#REF!,#REF!)</f>
        <v>#REF!</v>
      </c>
      <c r="M177" s="480" t="e">
        <f>SUM(#REF!,#REF!,#REF!)</f>
        <v>#REF!</v>
      </c>
      <c r="N177" s="480" t="e">
        <f t="shared" si="20"/>
        <v>#REF!</v>
      </c>
    </row>
    <row r="178" spans="1:14" s="556" customFormat="1">
      <c r="A178" s="592"/>
      <c r="B178" s="593">
        <v>4</v>
      </c>
      <c r="C178" s="489"/>
      <c r="D178" s="531"/>
      <c r="E178" s="516" t="s">
        <v>1305</v>
      </c>
      <c r="F178" s="506"/>
      <c r="G178" s="506">
        <v>0</v>
      </c>
      <c r="H178" s="506">
        <f t="shared" si="22"/>
        <v>0</v>
      </c>
      <c r="I178" s="506">
        <v>0</v>
      </c>
      <c r="K178" s="480">
        <v>0</v>
      </c>
      <c r="L178" s="480" t="e">
        <f>SUM(#REF!,#REF!,#REF!,#REF!)</f>
        <v>#REF!</v>
      </c>
      <c r="M178" s="480" t="e">
        <f>SUM(#REF!,#REF!,#REF!)</f>
        <v>#REF!</v>
      </c>
      <c r="N178" s="480" t="e">
        <f t="shared" si="20"/>
        <v>#REF!</v>
      </c>
    </row>
    <row r="179" spans="1:14" s="556" customFormat="1" ht="16.5" thickBot="1">
      <c r="A179" s="592"/>
      <c r="B179" s="593"/>
      <c r="C179" s="489"/>
      <c r="D179" s="531"/>
      <c r="E179" s="505" t="s">
        <v>1301</v>
      </c>
      <c r="F179" s="506">
        <v>0</v>
      </c>
      <c r="G179" s="506">
        <v>140000</v>
      </c>
      <c r="H179" s="506">
        <f t="shared" si="22"/>
        <v>0</v>
      </c>
      <c r="I179" s="506">
        <v>140000</v>
      </c>
      <c r="K179" s="480">
        <v>0</v>
      </c>
      <c r="L179" s="480" t="e">
        <f>SUM(#REF!,#REF!,#REF!,#REF!)</f>
        <v>#REF!</v>
      </c>
      <c r="M179" s="480" t="e">
        <f>SUM(#REF!,#REF!,#REF!)</f>
        <v>#REF!</v>
      </c>
      <c r="N179" s="480" t="e">
        <f t="shared" si="20"/>
        <v>#REF!</v>
      </c>
    </row>
    <row r="180" spans="1:14" s="556" customFormat="1" ht="16.5" hidden="1" thickBot="1">
      <c r="A180" s="592"/>
      <c r="B180" s="593"/>
      <c r="C180" s="489"/>
      <c r="D180" s="531"/>
      <c r="E180" s="844"/>
      <c r="F180" s="506"/>
      <c r="G180" s="506"/>
      <c r="H180" s="506">
        <f t="shared" si="22"/>
        <v>0</v>
      </c>
      <c r="I180" s="506"/>
      <c r="K180" s="480">
        <v>0</v>
      </c>
      <c r="L180" s="480" t="e">
        <f>SUM(#REF!,#REF!,#REF!,#REF!)</f>
        <v>#REF!</v>
      </c>
      <c r="M180" s="480" t="e">
        <f>SUM(#REF!,#REF!,#REF!)</f>
        <v>#REF!</v>
      </c>
      <c r="N180" s="480" t="e">
        <f t="shared" si="20"/>
        <v>#REF!</v>
      </c>
    </row>
    <row r="181" spans="1:14" s="556" customFormat="1" ht="16.5" hidden="1" thickBot="1">
      <c r="A181" s="592"/>
      <c r="B181" s="593"/>
      <c r="C181" s="489">
        <v>7</v>
      </c>
      <c r="D181" s="531"/>
      <c r="E181" s="844"/>
      <c r="F181" s="506"/>
      <c r="G181" s="506"/>
      <c r="H181" s="506">
        <f t="shared" si="22"/>
        <v>0</v>
      </c>
      <c r="I181" s="506"/>
      <c r="K181" s="480">
        <v>0</v>
      </c>
      <c r="L181" s="480" t="e">
        <f>SUM(#REF!,#REF!,#REF!,#REF!)</f>
        <v>#REF!</v>
      </c>
      <c r="M181" s="480" t="e">
        <f>SUM(#REF!,#REF!,#REF!)</f>
        <v>#REF!</v>
      </c>
      <c r="N181" s="480" t="e">
        <f t="shared" si="20"/>
        <v>#REF!</v>
      </c>
    </row>
    <row r="182" spans="1:14" s="556" customFormat="1" ht="16.5" hidden="1" thickBot="1">
      <c r="A182" s="592"/>
      <c r="B182" s="593"/>
      <c r="C182" s="489">
        <v>8</v>
      </c>
      <c r="D182" s="531"/>
      <c r="E182" s="505"/>
      <c r="F182" s="506"/>
      <c r="G182" s="506"/>
      <c r="H182" s="506">
        <f t="shared" si="22"/>
        <v>0</v>
      </c>
      <c r="I182" s="506"/>
      <c r="K182" s="480">
        <v>0</v>
      </c>
      <c r="L182" s="480" t="e">
        <f>SUM(#REF!,#REF!,#REF!,#REF!)</f>
        <v>#REF!</v>
      </c>
      <c r="M182" s="480" t="e">
        <f>SUM(#REF!,#REF!,#REF!)</f>
        <v>#REF!</v>
      </c>
      <c r="N182" s="480" t="e">
        <f t="shared" si="20"/>
        <v>#REF!</v>
      </c>
    </row>
    <row r="183" spans="1:14" s="556" customFormat="1" ht="16.5" thickBot="1">
      <c r="A183" s="841"/>
      <c r="B183" s="842"/>
      <c r="C183" s="842"/>
      <c r="D183" s="583"/>
      <c r="E183" s="496" t="s">
        <v>1288</v>
      </c>
      <c r="F183" s="497">
        <f>SUM(F173:F182)</f>
        <v>9400000</v>
      </c>
      <c r="G183" s="497">
        <f t="shared" ref="G183:I183" si="24">SUM(G173:G182)</f>
        <v>12232311</v>
      </c>
      <c r="H183" s="497">
        <f t="shared" si="24"/>
        <v>0</v>
      </c>
      <c r="I183" s="497">
        <f t="shared" si="24"/>
        <v>12232311</v>
      </c>
      <c r="K183" s="480">
        <v>0</v>
      </c>
      <c r="L183" s="480" t="e">
        <f>SUM(#REF!,#REF!,#REF!,#REF!)</f>
        <v>#REF!</v>
      </c>
      <c r="M183" s="480" t="e">
        <f>SUM(#REF!,#REF!,#REF!)</f>
        <v>#REF!</v>
      </c>
      <c r="N183" s="480" t="e">
        <f t="shared" si="20"/>
        <v>#REF!</v>
      </c>
    </row>
    <row r="184" spans="1:14" ht="32.25" thickBot="1">
      <c r="A184" s="602">
        <v>253</v>
      </c>
      <c r="B184" s="603"/>
      <c r="C184" s="514"/>
      <c r="D184" s="604"/>
      <c r="E184" s="605" t="s">
        <v>1306</v>
      </c>
      <c r="F184" s="606"/>
      <c r="G184" s="606">
        <v>0</v>
      </c>
      <c r="H184" s="606">
        <f t="shared" si="22"/>
        <v>0</v>
      </c>
      <c r="I184" s="606">
        <v>0</v>
      </c>
      <c r="J184" s="804"/>
      <c r="K184" s="480">
        <v>0</v>
      </c>
      <c r="L184" s="480" t="e">
        <f>SUM(#REF!,#REF!,#REF!,#REF!)</f>
        <v>#REF!</v>
      </c>
      <c r="M184" s="480" t="e">
        <f>SUM(#REF!,#REF!,#REF!)</f>
        <v>#REF!</v>
      </c>
      <c r="N184" s="480" t="e">
        <f t="shared" si="20"/>
        <v>#REF!</v>
      </c>
    </row>
    <row r="185" spans="1:14" s="556" customFormat="1">
      <c r="A185" s="592">
        <v>254</v>
      </c>
      <c r="B185" s="593"/>
      <c r="C185" s="593"/>
      <c r="D185" s="597"/>
      <c r="E185" s="551" t="s">
        <v>677</v>
      </c>
      <c r="F185" s="503"/>
      <c r="G185" s="503"/>
      <c r="H185" s="503">
        <f t="shared" si="22"/>
        <v>0</v>
      </c>
      <c r="I185" s="503"/>
      <c r="K185" s="480">
        <v>0</v>
      </c>
      <c r="L185" s="480" t="e">
        <f>SUM(#REF!,#REF!,#REF!,#REF!)</f>
        <v>#REF!</v>
      </c>
      <c r="M185" s="480" t="e">
        <f>SUM(#REF!,#REF!,#REF!)</f>
        <v>#REF!</v>
      </c>
      <c r="N185" s="480" t="e">
        <f t="shared" si="20"/>
        <v>#REF!</v>
      </c>
    </row>
    <row r="186" spans="1:14" s="596" customFormat="1">
      <c r="A186" s="723"/>
      <c r="B186" s="724">
        <v>1</v>
      </c>
      <c r="C186" s="725"/>
      <c r="D186" s="726"/>
      <c r="E186" s="727"/>
      <c r="F186" s="595"/>
      <c r="G186" s="595"/>
      <c r="H186" s="595">
        <f t="shared" si="22"/>
        <v>0</v>
      </c>
      <c r="I186" s="595"/>
      <c r="K186" s="480">
        <v>0</v>
      </c>
      <c r="L186" s="480" t="e">
        <f>SUM(#REF!,#REF!,#REF!,#REF!)</f>
        <v>#REF!</v>
      </c>
      <c r="M186" s="480" t="e">
        <f>SUM(#REF!,#REF!,#REF!)</f>
        <v>#REF!</v>
      </c>
      <c r="N186" s="480" t="e">
        <f t="shared" si="20"/>
        <v>#REF!</v>
      </c>
    </row>
    <row r="187" spans="1:14" s="596" customFormat="1" ht="16.5" thickBot="1">
      <c r="A187" s="723"/>
      <c r="B187" s="724"/>
      <c r="C187" s="725">
        <v>1</v>
      </c>
      <c r="D187" s="726"/>
      <c r="E187" s="621" t="s">
        <v>1292</v>
      </c>
      <c r="F187" s="595">
        <v>1000000</v>
      </c>
      <c r="G187" s="595">
        <v>0</v>
      </c>
      <c r="H187" s="595">
        <f t="shared" si="22"/>
        <v>0</v>
      </c>
      <c r="I187" s="595">
        <v>0</v>
      </c>
      <c r="K187" s="480">
        <v>0</v>
      </c>
      <c r="L187" s="480" t="e">
        <f>SUM(#REF!,#REF!,#REF!,#REF!)</f>
        <v>#REF!</v>
      </c>
      <c r="M187" s="480" t="e">
        <f>SUM(#REF!,#REF!,#REF!)</f>
        <v>#REF!</v>
      </c>
      <c r="N187" s="480" t="e">
        <f t="shared" si="20"/>
        <v>#REF!</v>
      </c>
    </row>
    <row r="188" spans="1:14" s="556" customFormat="1" ht="16.5" hidden="1" thickBot="1">
      <c r="A188" s="592"/>
      <c r="B188" s="593"/>
      <c r="C188" s="489"/>
      <c r="D188" s="531"/>
      <c r="E188" s="844"/>
      <c r="F188" s="506"/>
      <c r="G188" s="506"/>
      <c r="H188" s="506">
        <f t="shared" si="22"/>
        <v>0</v>
      </c>
      <c r="I188" s="506"/>
      <c r="K188" s="480">
        <v>0</v>
      </c>
      <c r="L188" s="480" t="e">
        <f>SUM(#REF!,#REF!,#REF!,#REF!)</f>
        <v>#REF!</v>
      </c>
      <c r="M188" s="480" t="e">
        <f>SUM(#REF!,#REF!,#REF!)</f>
        <v>#REF!</v>
      </c>
      <c r="N188" s="480" t="e">
        <f t="shared" si="20"/>
        <v>#REF!</v>
      </c>
    </row>
    <row r="189" spans="1:14" s="556" customFormat="1" ht="16.5" hidden="1" thickBot="1">
      <c r="A189" s="592"/>
      <c r="B189" s="593"/>
      <c r="C189" s="489"/>
      <c r="D189" s="531"/>
      <c r="E189" s="844"/>
      <c r="F189" s="506"/>
      <c r="G189" s="506"/>
      <c r="H189" s="506">
        <f t="shared" si="22"/>
        <v>0</v>
      </c>
      <c r="I189" s="506"/>
      <c r="K189" s="480">
        <v>0</v>
      </c>
      <c r="L189" s="480" t="e">
        <f>SUM(#REF!,#REF!,#REF!,#REF!)</f>
        <v>#REF!</v>
      </c>
      <c r="M189" s="480" t="e">
        <f>SUM(#REF!,#REF!,#REF!)</f>
        <v>#REF!</v>
      </c>
      <c r="N189" s="480" t="e">
        <f t="shared" si="20"/>
        <v>#REF!</v>
      </c>
    </row>
    <row r="190" spans="1:14" s="556" customFormat="1" ht="16.5" hidden="1" thickBot="1">
      <c r="A190" s="592"/>
      <c r="B190" s="593"/>
      <c r="C190" s="489"/>
      <c r="D190" s="531"/>
      <c r="E190" s="844"/>
      <c r="F190" s="506"/>
      <c r="G190" s="506"/>
      <c r="H190" s="506">
        <f t="shared" si="22"/>
        <v>0</v>
      </c>
      <c r="I190" s="506"/>
      <c r="K190" s="480">
        <v>0</v>
      </c>
      <c r="L190" s="480" t="e">
        <f>SUM(#REF!,#REF!,#REF!,#REF!)</f>
        <v>#REF!</v>
      </c>
      <c r="M190" s="480" t="e">
        <f>SUM(#REF!,#REF!,#REF!)</f>
        <v>#REF!</v>
      </c>
      <c r="N190" s="480" t="e">
        <f t="shared" si="20"/>
        <v>#REF!</v>
      </c>
    </row>
    <row r="191" spans="1:14" s="556" customFormat="1" ht="16.5" hidden="1" thickBot="1">
      <c r="A191" s="592"/>
      <c r="B191" s="593"/>
      <c r="C191" s="489"/>
      <c r="D191" s="531"/>
      <c r="E191" s="516"/>
      <c r="F191" s="506"/>
      <c r="G191" s="506"/>
      <c r="H191" s="506">
        <f t="shared" si="22"/>
        <v>0</v>
      </c>
      <c r="I191" s="506"/>
      <c r="K191" s="480">
        <v>0</v>
      </c>
      <c r="L191" s="480" t="e">
        <f>SUM(#REF!,#REF!,#REF!,#REF!)</f>
        <v>#REF!</v>
      </c>
      <c r="M191" s="480" t="e">
        <f>SUM(#REF!,#REF!,#REF!)</f>
        <v>#REF!</v>
      </c>
      <c r="N191" s="480" t="e">
        <f t="shared" si="20"/>
        <v>#REF!</v>
      </c>
    </row>
    <row r="192" spans="1:14" s="556" customFormat="1" ht="16.5" hidden="1" thickBot="1">
      <c r="A192" s="592"/>
      <c r="B192" s="593"/>
      <c r="C192" s="489"/>
      <c r="D192" s="531"/>
      <c r="E192" s="844"/>
      <c r="F192" s="506"/>
      <c r="G192" s="506"/>
      <c r="H192" s="506">
        <f t="shared" si="22"/>
        <v>0</v>
      </c>
      <c r="I192" s="506"/>
      <c r="K192" s="480">
        <v>0</v>
      </c>
      <c r="L192" s="480" t="e">
        <f>SUM(#REF!,#REF!,#REF!,#REF!)</f>
        <v>#REF!</v>
      </c>
      <c r="M192" s="480" t="e">
        <f>SUM(#REF!,#REF!,#REF!)</f>
        <v>#REF!</v>
      </c>
      <c r="N192" s="480" t="e">
        <f t="shared" si="20"/>
        <v>#REF!</v>
      </c>
    </row>
    <row r="193" spans="1:14" s="556" customFormat="1" ht="16.5" hidden="1" thickBot="1">
      <c r="A193" s="592"/>
      <c r="B193" s="593"/>
      <c r="C193" s="489">
        <v>7</v>
      </c>
      <c r="D193" s="531"/>
      <c r="E193" s="844"/>
      <c r="F193" s="506"/>
      <c r="G193" s="506"/>
      <c r="H193" s="506">
        <f t="shared" si="22"/>
        <v>0</v>
      </c>
      <c r="I193" s="506"/>
      <c r="K193" s="480">
        <v>0</v>
      </c>
      <c r="L193" s="480" t="e">
        <f>SUM(#REF!,#REF!,#REF!,#REF!)</f>
        <v>#REF!</v>
      </c>
      <c r="M193" s="480" t="e">
        <f>SUM(#REF!,#REF!,#REF!)</f>
        <v>#REF!</v>
      </c>
      <c r="N193" s="480" t="e">
        <f t="shared" si="20"/>
        <v>#REF!</v>
      </c>
    </row>
    <row r="194" spans="1:14" s="556" customFormat="1" ht="16.5" hidden="1" thickBot="1">
      <c r="A194" s="592"/>
      <c r="B194" s="593"/>
      <c r="C194" s="489">
        <v>8</v>
      </c>
      <c r="D194" s="531"/>
      <c r="E194" s="505"/>
      <c r="F194" s="506"/>
      <c r="G194" s="506"/>
      <c r="H194" s="506">
        <f t="shared" si="22"/>
        <v>0</v>
      </c>
      <c r="I194" s="506"/>
      <c r="K194" s="480">
        <v>0</v>
      </c>
      <c r="L194" s="480" t="e">
        <f>SUM(#REF!,#REF!,#REF!,#REF!)</f>
        <v>#REF!</v>
      </c>
      <c r="M194" s="480" t="e">
        <f>SUM(#REF!,#REF!,#REF!)</f>
        <v>#REF!</v>
      </c>
      <c r="N194" s="480" t="e">
        <f t="shared" si="20"/>
        <v>#REF!</v>
      </c>
    </row>
    <row r="195" spans="1:14" s="556" customFormat="1" ht="16.5" thickBot="1">
      <c r="A195" s="841"/>
      <c r="B195" s="842"/>
      <c r="C195" s="842"/>
      <c r="D195" s="583"/>
      <c r="E195" s="496" t="s">
        <v>1288</v>
      </c>
      <c r="F195" s="497">
        <f>SUM(F187:F194)</f>
        <v>1000000</v>
      </c>
      <c r="G195" s="497">
        <f t="shared" ref="G195:I195" si="25">SUM(G187:G194)</f>
        <v>0</v>
      </c>
      <c r="H195" s="497">
        <f t="shared" si="25"/>
        <v>0</v>
      </c>
      <c r="I195" s="497">
        <f t="shared" si="25"/>
        <v>0</v>
      </c>
      <c r="K195" s="480">
        <v>0</v>
      </c>
      <c r="L195" s="480" t="e">
        <f>SUM(#REF!,#REF!,#REF!,#REF!)</f>
        <v>#REF!</v>
      </c>
      <c r="M195" s="480" t="e">
        <f>SUM(#REF!,#REF!,#REF!)</f>
        <v>#REF!</v>
      </c>
      <c r="N195" s="480" t="e">
        <f t="shared" si="20"/>
        <v>#REF!</v>
      </c>
    </row>
    <row r="196" spans="1:14" s="556" customFormat="1">
      <c r="A196" s="592">
        <v>260</v>
      </c>
      <c r="B196" s="593"/>
      <c r="C196" s="593"/>
      <c r="D196" s="597"/>
      <c r="E196" s="551" t="s">
        <v>580</v>
      </c>
      <c r="F196" s="503"/>
      <c r="G196" s="503"/>
      <c r="H196" s="503">
        <f t="shared" si="22"/>
        <v>0</v>
      </c>
      <c r="I196" s="503"/>
      <c r="K196" s="480">
        <v>0</v>
      </c>
      <c r="L196" s="480" t="e">
        <f>SUM(#REF!,#REF!,#REF!,#REF!)</f>
        <v>#REF!</v>
      </c>
      <c r="M196" s="480" t="e">
        <f>SUM(#REF!,#REF!,#REF!)</f>
        <v>#REF!</v>
      </c>
      <c r="N196" s="480" t="e">
        <f t="shared" si="20"/>
        <v>#REF!</v>
      </c>
    </row>
    <row r="197" spans="1:14">
      <c r="A197" s="488"/>
      <c r="B197" s="593">
        <v>1</v>
      </c>
      <c r="C197" s="489"/>
      <c r="D197" s="531"/>
      <c r="E197" s="490" t="s">
        <v>239</v>
      </c>
      <c r="F197" s="477"/>
      <c r="G197" s="477"/>
      <c r="H197" s="477">
        <f t="shared" si="22"/>
        <v>0</v>
      </c>
      <c r="I197" s="477"/>
      <c r="K197" s="480">
        <v>0</v>
      </c>
      <c r="L197" s="480" t="e">
        <f>SUM(#REF!,#REF!,#REF!,#REF!)</f>
        <v>#REF!</v>
      </c>
      <c r="M197" s="480" t="e">
        <f>SUM(#REF!,#REF!,#REF!)</f>
        <v>#REF!</v>
      </c>
      <c r="N197" s="480" t="e">
        <f t="shared" si="20"/>
        <v>#REF!</v>
      </c>
    </row>
    <row r="198" spans="1:14">
      <c r="A198" s="488"/>
      <c r="B198" s="593">
        <v>5</v>
      </c>
      <c r="C198" s="489"/>
      <c r="D198" s="531"/>
      <c r="E198" s="490" t="s">
        <v>122</v>
      </c>
      <c r="F198" s="477">
        <v>0</v>
      </c>
      <c r="G198" s="477">
        <v>839278</v>
      </c>
      <c r="H198" s="477">
        <f t="shared" si="22"/>
        <v>0</v>
      </c>
      <c r="I198" s="477">
        <v>839278</v>
      </c>
      <c r="J198" s="480">
        <v>0</v>
      </c>
      <c r="K198" s="480">
        <v>0</v>
      </c>
      <c r="L198" s="480" t="e">
        <f>SUM(#REF!,#REF!,#REF!,#REF!)</f>
        <v>#REF!</v>
      </c>
      <c r="M198" s="480" t="e">
        <f>SUM(#REF!,#REF!,#REF!)</f>
        <v>#REF!</v>
      </c>
      <c r="N198" s="480" t="e">
        <f t="shared" si="20"/>
        <v>#REF!</v>
      </c>
    </row>
    <row r="199" spans="1:14">
      <c r="A199" s="488"/>
      <c r="B199" s="593">
        <v>7</v>
      </c>
      <c r="C199" s="489"/>
      <c r="D199" s="531"/>
      <c r="E199" s="490" t="s">
        <v>1329</v>
      </c>
      <c r="F199" s="477">
        <v>0</v>
      </c>
      <c r="G199" s="477">
        <v>200000000</v>
      </c>
      <c r="H199" s="477"/>
      <c r="I199" s="477">
        <v>200000000</v>
      </c>
      <c r="J199" s="480"/>
      <c r="K199" s="480">
        <v>200000000</v>
      </c>
      <c r="L199" s="480"/>
      <c r="M199" s="480"/>
      <c r="N199" s="480"/>
    </row>
    <row r="200" spans="1:14" ht="16.5" thickBot="1">
      <c r="A200" s="488"/>
      <c r="B200" s="593">
        <v>8</v>
      </c>
      <c r="C200" s="489"/>
      <c r="D200" s="531"/>
      <c r="E200" s="490" t="s">
        <v>117</v>
      </c>
      <c r="F200" s="477">
        <v>1556514442</v>
      </c>
      <c r="G200" s="477">
        <v>1556514442</v>
      </c>
      <c r="H200" s="477">
        <f t="shared" si="22"/>
        <v>0</v>
      </c>
      <c r="I200" s="477">
        <v>1556514442</v>
      </c>
      <c r="K200" s="480">
        <v>0</v>
      </c>
      <c r="L200" s="480" t="e">
        <f>SUM(#REF!,#REF!,#REF!,#REF!)</f>
        <v>#REF!</v>
      </c>
      <c r="M200" s="480" t="e">
        <f>SUM(#REF!,#REF!,#REF!)</f>
        <v>#REF!</v>
      </c>
      <c r="N200" s="480" t="e">
        <f t="shared" si="20"/>
        <v>#REF!</v>
      </c>
    </row>
    <row r="201" spans="1:14" s="556" customFormat="1" ht="16.5" thickBot="1">
      <c r="A201" s="841"/>
      <c r="B201" s="600"/>
      <c r="C201" s="600"/>
      <c r="D201" s="601"/>
      <c r="E201" s="599" t="s">
        <v>584</v>
      </c>
      <c r="F201" s="497">
        <f>SUM(F197:F200)</f>
        <v>1556514442</v>
      </c>
      <c r="G201" s="497">
        <f t="shared" ref="G201:I201" si="26">SUM(G197:G200)</f>
        <v>1757353720</v>
      </c>
      <c r="H201" s="497">
        <f t="shared" si="26"/>
        <v>0</v>
      </c>
      <c r="I201" s="497">
        <f t="shared" si="26"/>
        <v>1757353720</v>
      </c>
      <c r="K201" s="480">
        <v>200000000</v>
      </c>
      <c r="L201" s="480" t="e">
        <f>SUM(#REF!,#REF!,#REF!,#REF!)</f>
        <v>#REF!</v>
      </c>
      <c r="M201" s="480" t="e">
        <f>SUM(#REF!,#REF!,#REF!)</f>
        <v>#REF!</v>
      </c>
      <c r="N201" s="480" t="e">
        <f t="shared" si="20"/>
        <v>#REF!</v>
      </c>
    </row>
    <row r="202" spans="1:14" ht="16.5" thickBot="1">
      <c r="A202" s="478"/>
      <c r="B202" s="478"/>
      <c r="C202" s="474"/>
      <c r="D202" s="607"/>
      <c r="E202" s="476"/>
      <c r="F202" s="608"/>
      <c r="G202" s="608"/>
      <c r="H202" s="608"/>
      <c r="I202" s="608"/>
      <c r="K202" s="480">
        <v>0</v>
      </c>
      <c r="L202" s="480" t="e">
        <f>SUM(#REF!,#REF!,#REF!,#REF!)</f>
        <v>#REF!</v>
      </c>
      <c r="M202" s="480" t="e">
        <f>SUM(#REF!,#REF!,#REF!)</f>
        <v>#REF!</v>
      </c>
      <c r="N202" s="480" t="e">
        <f t="shared" si="20"/>
        <v>#REF!</v>
      </c>
    </row>
    <row r="203" spans="1:14" ht="16.5" thickBot="1">
      <c r="A203" s="926" t="s">
        <v>564</v>
      </c>
      <c r="B203" s="927"/>
      <c r="C203" s="927"/>
      <c r="D203" s="927"/>
      <c r="E203" s="928"/>
      <c r="F203" s="609">
        <f>SUM(F170,F201,F169,F160,F142,F111,F103,F99,F82,F146,F115,F183,F195,F184)</f>
        <v>5617928313</v>
      </c>
      <c r="G203" s="609">
        <f t="shared" ref="G203:I203" si="27">SUM(G170,G201,G169,G160,G142,G111,G103,G99,G82,G146,G115,G183,G195,G184)</f>
        <v>5894526994</v>
      </c>
      <c r="H203" s="609">
        <f t="shared" si="27"/>
        <v>48908576</v>
      </c>
      <c r="I203" s="609">
        <f t="shared" si="27"/>
        <v>5943435570</v>
      </c>
      <c r="K203" s="480">
        <v>187604000</v>
      </c>
      <c r="L203" s="480" t="e">
        <f>SUM(#REF!,#REF!,#REF!,#REF!)</f>
        <v>#REF!</v>
      </c>
      <c r="M203" s="480" t="e">
        <f>SUM(#REF!,#REF!,#REF!)</f>
        <v>#REF!</v>
      </c>
      <c r="N203" s="480" t="e">
        <f>SUM(L203:M203)</f>
        <v>#REF!</v>
      </c>
    </row>
    <row r="204" spans="1:14">
      <c r="A204" s="610"/>
      <c r="B204" s="610"/>
      <c r="C204" s="611"/>
      <c r="D204" s="611"/>
      <c r="E204" s="611"/>
      <c r="F204" s="612"/>
      <c r="G204" s="612"/>
      <c r="H204" s="612"/>
      <c r="I204" s="612"/>
    </row>
    <row r="206" spans="1:14">
      <c r="F206" s="613">
        <f>'[1]1.1.PMINFO.'!D92-'16A.m (3)'!F203</f>
        <v>0</v>
      </c>
      <c r="H206" s="613">
        <f>'[1]1.1.PMINFO.'!D92-'16A.m (3)'!H203</f>
        <v>5569019737</v>
      </c>
      <c r="I206" s="613">
        <f>'[1]1.1.PMINFO.'!E92-'16A.m (3)'!I203</f>
        <v>-298523970</v>
      </c>
    </row>
  </sheetData>
  <mergeCells count="15">
    <mergeCell ref="E1:F1"/>
    <mergeCell ref="A2:I2"/>
    <mergeCell ref="A3:I3"/>
    <mergeCell ref="A4:I4"/>
    <mergeCell ref="A5:D6"/>
    <mergeCell ref="E6:F6"/>
    <mergeCell ref="A203:E203"/>
    <mergeCell ref="H7:H10"/>
    <mergeCell ref="I7:I10"/>
    <mergeCell ref="A7:A10"/>
    <mergeCell ref="B7:B10"/>
    <mergeCell ref="C7:C10"/>
    <mergeCell ref="D7:D10"/>
    <mergeCell ref="F7:F10"/>
    <mergeCell ref="G7:G10"/>
  </mergeCells>
  <printOptions horizontalCentered="1"/>
  <pageMargins left="0.39370078740157483" right="0.39370078740157483" top="0.55118110236220474" bottom="0.43307086614173229" header="0.31496062992125984" footer="0.27559055118110237"/>
  <pageSetup paperSize="9" scale="51" orientation="portrait" r:id="rId1"/>
  <headerFooter alignWithMargins="0">
    <oddFooter>&amp;R&amp;P</oddFooter>
  </headerFooter>
  <rowBreaks count="3" manualBreakCount="3">
    <brk id="85" max="7" man="1"/>
    <brk id="146" max="7" man="1"/>
    <brk id="222" max="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R293"/>
  <sheetViews>
    <sheetView view="pageBreakPreview" zoomScale="115" zoomScaleSheetLayoutView="100" workbookViewId="0">
      <pane xSplit="5" ySplit="9" topLeftCell="F172" activePane="bottomRight" state="frozen"/>
      <selection activeCell="V74" sqref="V74"/>
      <selection pane="topRight" activeCell="V74" sqref="V74"/>
      <selection pane="bottomLeft" activeCell="V74" sqref="V74"/>
      <selection pane="bottomRight" activeCell="F4" sqref="F1:H1048576"/>
    </sheetView>
  </sheetViews>
  <sheetFormatPr defaultColWidth="5" defaultRowHeight="15.75"/>
  <cols>
    <col min="1" max="1" width="4.85546875" style="547" customWidth="1"/>
    <col min="2" max="2" width="4.140625" style="547" customWidth="1"/>
    <col min="3" max="3" width="5.28515625" style="547" customWidth="1"/>
    <col min="4" max="4" width="6" style="547" customWidth="1"/>
    <col min="5" max="5" width="52" style="468" customWidth="1"/>
    <col min="6" max="8" width="17.85546875" style="547" hidden="1" customWidth="1"/>
    <col min="9" max="9" width="17.85546875" style="547" customWidth="1"/>
    <col min="10" max="11" width="5" style="468"/>
    <col min="12" max="12" width="21.140625" style="468" customWidth="1"/>
    <col min="13" max="13" width="17.7109375" style="468" customWidth="1"/>
    <col min="14" max="14" width="21.7109375" style="468" customWidth="1"/>
    <col min="15" max="15" width="18.5703125" style="468" bestFit="1" customWidth="1"/>
    <col min="16" max="17" width="15.5703125" style="468" bestFit="1" customWidth="1"/>
    <col min="18" max="16384" width="5" style="468"/>
  </cols>
  <sheetData>
    <row r="1" spans="1:17">
      <c r="A1" s="946" t="s">
        <v>1265</v>
      </c>
      <c r="B1" s="947"/>
      <c r="C1" s="947"/>
      <c r="D1" s="947"/>
      <c r="E1" s="947"/>
      <c r="F1" s="947"/>
      <c r="G1" s="947"/>
      <c r="H1" s="947"/>
      <c r="I1" s="947"/>
    </row>
    <row r="2" spans="1:17">
      <c r="A2" s="946" t="s">
        <v>504</v>
      </c>
      <c r="B2" s="947"/>
      <c r="C2" s="947"/>
      <c r="D2" s="947"/>
      <c r="E2" s="947"/>
      <c r="F2" s="947"/>
      <c r="G2" s="947"/>
      <c r="H2" s="947"/>
      <c r="I2" s="947"/>
    </row>
    <row r="3" spans="1:17">
      <c r="A3" s="946" t="s">
        <v>505</v>
      </c>
      <c r="B3" s="947"/>
      <c r="C3" s="947"/>
      <c r="D3" s="947"/>
      <c r="E3" s="947"/>
      <c r="F3" s="947"/>
      <c r="G3" s="947"/>
      <c r="H3" s="947"/>
      <c r="I3" s="947"/>
    </row>
    <row r="4" spans="1:17">
      <c r="A4" s="955" t="s">
        <v>506</v>
      </c>
      <c r="B4" s="955"/>
      <c r="C4" s="955"/>
      <c r="D4" s="955"/>
      <c r="E4" s="469"/>
      <c r="F4" s="469"/>
      <c r="G4" s="469"/>
      <c r="H4" s="469"/>
      <c r="I4" s="469"/>
    </row>
    <row r="5" spans="1:17" ht="16.5" thickBot="1">
      <c r="A5" s="955"/>
      <c r="B5" s="955"/>
      <c r="C5" s="955"/>
      <c r="D5" s="955"/>
      <c r="E5" s="953"/>
      <c r="F5" s="953"/>
      <c r="G5" s="846"/>
      <c r="H5" s="846"/>
      <c r="I5" s="846"/>
    </row>
    <row r="6" spans="1:17" ht="15.75" customHeight="1">
      <c r="A6" s="932" t="s">
        <v>507</v>
      </c>
      <c r="B6" s="935" t="s">
        <v>508</v>
      </c>
      <c r="C6" s="935" t="s">
        <v>509</v>
      </c>
      <c r="D6" s="935" t="s">
        <v>510</v>
      </c>
      <c r="E6" s="470" t="s">
        <v>511</v>
      </c>
      <c r="F6" s="929" t="s">
        <v>1266</v>
      </c>
      <c r="G6" s="940" t="s">
        <v>1336</v>
      </c>
      <c r="H6" s="929" t="s">
        <v>1311</v>
      </c>
      <c r="I6" s="940" t="s">
        <v>1299</v>
      </c>
    </row>
    <row r="7" spans="1:17">
      <c r="A7" s="933"/>
      <c r="B7" s="936"/>
      <c r="C7" s="938"/>
      <c r="D7" s="938"/>
      <c r="E7" s="471" t="s">
        <v>512</v>
      </c>
      <c r="F7" s="930"/>
      <c r="G7" s="941"/>
      <c r="H7" s="930"/>
      <c r="I7" s="941"/>
    </row>
    <row r="8" spans="1:17">
      <c r="A8" s="933"/>
      <c r="B8" s="936"/>
      <c r="C8" s="938"/>
      <c r="D8" s="938"/>
      <c r="E8" s="471" t="s">
        <v>513</v>
      </c>
      <c r="F8" s="930"/>
      <c r="G8" s="941"/>
      <c r="H8" s="930"/>
      <c r="I8" s="941"/>
    </row>
    <row r="9" spans="1:17" ht="16.5" thickBot="1">
      <c r="A9" s="934"/>
      <c r="B9" s="937"/>
      <c r="C9" s="939"/>
      <c r="D9" s="939"/>
      <c r="E9" s="472" t="s">
        <v>514</v>
      </c>
      <c r="F9" s="931"/>
      <c r="G9" s="942"/>
      <c r="H9" s="931"/>
      <c r="I9" s="942"/>
    </row>
    <row r="10" spans="1:17">
      <c r="A10" s="473">
        <v>102</v>
      </c>
      <c r="B10" s="474"/>
      <c r="C10" s="475"/>
      <c r="D10" s="475"/>
      <c r="E10" s="476" t="s">
        <v>515</v>
      </c>
      <c r="F10" s="477"/>
      <c r="G10" s="477"/>
      <c r="H10" s="477"/>
      <c r="I10" s="477"/>
      <c r="N10" s="480">
        <v>0</v>
      </c>
      <c r="O10" s="480" t="e">
        <f>SUM(#REF!,#REF!,#REF!,#REF!,#REF!,#REF!,#REF!)</f>
        <v>#REF!</v>
      </c>
      <c r="P10" s="480" t="e">
        <f>SUM(#REF!,#REF!,#REF!,#REF!,#REF!,#REF!)</f>
        <v>#REF!</v>
      </c>
      <c r="Q10" s="480" t="e">
        <f t="shared" ref="Q10:Q73" si="0">SUM(O10:P10)</f>
        <v>#REF!</v>
      </c>
    </row>
    <row r="11" spans="1:17">
      <c r="A11" s="843"/>
      <c r="B11" s="478"/>
      <c r="C11" s="475"/>
      <c r="D11" s="475"/>
      <c r="E11" s="476" t="s">
        <v>257</v>
      </c>
      <c r="F11" s="477"/>
      <c r="G11" s="477"/>
      <c r="H11" s="477"/>
      <c r="I11" s="477"/>
      <c r="N11" s="480">
        <v>0</v>
      </c>
      <c r="O11" s="480" t="e">
        <f>SUM(#REF!,#REF!,#REF!,#REF!,#REF!,#REF!,#REF!)</f>
        <v>#REF!</v>
      </c>
      <c r="P11" s="480" t="e">
        <f>SUM(#REF!,#REF!,#REF!,#REF!,#REF!,#REF!)</f>
        <v>#REF!</v>
      </c>
      <c r="Q11" s="480" t="e">
        <f t="shared" si="0"/>
        <v>#REF!</v>
      </c>
    </row>
    <row r="12" spans="1:17">
      <c r="A12" s="843"/>
      <c r="B12" s="474"/>
      <c r="C12" s="475">
        <v>1</v>
      </c>
      <c r="D12" s="475"/>
      <c r="E12" s="479" t="s">
        <v>565</v>
      </c>
      <c r="F12" s="477"/>
      <c r="G12" s="477"/>
      <c r="H12" s="477"/>
      <c r="I12" s="477"/>
      <c r="N12" s="480">
        <v>0</v>
      </c>
      <c r="O12" s="480" t="e">
        <f>SUM(#REF!,#REF!,#REF!,#REF!,#REF!,#REF!,#REF!)</f>
        <v>#REF!</v>
      </c>
      <c r="P12" s="480" t="e">
        <f>SUM(#REF!,#REF!,#REF!,#REF!,#REF!,#REF!)</f>
        <v>#REF!</v>
      </c>
      <c r="Q12" s="480" t="e">
        <f t="shared" si="0"/>
        <v>#REF!</v>
      </c>
    </row>
    <row r="13" spans="1:17">
      <c r="A13" s="843"/>
      <c r="B13" s="474"/>
      <c r="C13" s="475"/>
      <c r="D13" s="475">
        <v>1</v>
      </c>
      <c r="E13" s="479" t="s">
        <v>174</v>
      </c>
      <c r="F13" s="477">
        <v>27939000</v>
      </c>
      <c r="G13" s="477">
        <v>27597100</v>
      </c>
      <c r="H13" s="477">
        <f>I13-G13</f>
        <v>22200</v>
      </c>
      <c r="I13" s="477">
        <v>27619300</v>
      </c>
      <c r="N13" s="480">
        <v>-500000</v>
      </c>
      <c r="O13" s="480" t="e">
        <f>SUM(#REF!,#REF!,#REF!,#REF!,#REF!,#REF!,#REF!)</f>
        <v>#REF!</v>
      </c>
      <c r="P13" s="480" t="e">
        <f>SUM(#REF!,#REF!,#REF!,#REF!,#REF!,#REF!)</f>
        <v>#REF!</v>
      </c>
      <c r="Q13" s="480" t="e">
        <f t="shared" si="0"/>
        <v>#REF!</v>
      </c>
    </row>
    <row r="14" spans="1:17">
      <c r="A14" s="843"/>
      <c r="B14" s="474"/>
      <c r="C14" s="475"/>
      <c r="D14" s="475">
        <v>2</v>
      </c>
      <c r="E14" s="479" t="s">
        <v>516</v>
      </c>
      <c r="F14" s="477">
        <v>5052000</v>
      </c>
      <c r="G14" s="477">
        <v>4749003</v>
      </c>
      <c r="H14" s="477">
        <f t="shared" ref="H14:H77" si="1">I14-G14</f>
        <v>3440</v>
      </c>
      <c r="I14" s="477">
        <v>4752443</v>
      </c>
      <c r="N14" s="480">
        <v>-100000</v>
      </c>
      <c r="O14" s="480" t="e">
        <f>SUM(#REF!,#REF!,#REF!,#REF!,#REF!,#REF!,#REF!)</f>
        <v>#REF!</v>
      </c>
      <c r="P14" s="480" t="e">
        <f>SUM(#REF!,#REF!,#REF!,#REF!,#REF!,#REF!)</f>
        <v>#REF!</v>
      </c>
      <c r="Q14" s="480" t="e">
        <f t="shared" si="0"/>
        <v>#REF!</v>
      </c>
    </row>
    <row r="15" spans="1:17">
      <c r="A15" s="843"/>
      <c r="B15" s="474"/>
      <c r="C15" s="475"/>
      <c r="D15" s="475">
        <v>3</v>
      </c>
      <c r="E15" s="479" t="s">
        <v>517</v>
      </c>
      <c r="F15" s="477">
        <v>81915000</v>
      </c>
      <c r="G15" s="477">
        <v>41924437</v>
      </c>
      <c r="H15" s="477">
        <f t="shared" si="1"/>
        <v>375000</v>
      </c>
      <c r="I15" s="477">
        <v>42299437</v>
      </c>
      <c r="N15" s="480">
        <v>-1270000</v>
      </c>
      <c r="O15" s="480" t="e">
        <f>SUM(#REF!,#REF!,#REF!,#REF!,#REF!,#REF!,#REF!)</f>
        <v>#REF!</v>
      </c>
      <c r="P15" s="480" t="e">
        <f>SUM(#REF!,#REF!,#REF!,#REF!,#REF!,#REF!)</f>
        <v>#REF!</v>
      </c>
      <c r="Q15" s="480" t="e">
        <f t="shared" si="0"/>
        <v>#REF!</v>
      </c>
    </row>
    <row r="16" spans="1:17" ht="15.75" hidden="1" customHeight="1">
      <c r="A16" s="843"/>
      <c r="B16" s="474"/>
      <c r="C16" s="475"/>
      <c r="D16" s="475">
        <v>4</v>
      </c>
      <c r="E16" s="614" t="s">
        <v>141</v>
      </c>
      <c r="F16" s="477"/>
      <c r="G16" s="477">
        <v>0</v>
      </c>
      <c r="H16" s="477">
        <f t="shared" si="1"/>
        <v>0</v>
      </c>
      <c r="I16" s="477">
        <v>0</v>
      </c>
      <c r="N16" s="480">
        <v>0</v>
      </c>
      <c r="O16" s="480" t="e">
        <f>SUM(#REF!,#REF!,#REF!,#REF!,#REF!,#REF!,#REF!)</f>
        <v>#REF!</v>
      </c>
      <c r="P16" s="480" t="e">
        <f>SUM(#REF!,#REF!,#REF!,#REF!,#REF!,#REF!)</f>
        <v>#REF!</v>
      </c>
      <c r="Q16" s="480" t="e">
        <f t="shared" si="0"/>
        <v>#REF!</v>
      </c>
    </row>
    <row r="17" spans="1:17">
      <c r="A17" s="843"/>
      <c r="B17" s="474"/>
      <c r="C17" s="475"/>
      <c r="D17" s="475">
        <v>5</v>
      </c>
      <c r="E17" s="614" t="s">
        <v>143</v>
      </c>
      <c r="F17" s="477">
        <v>500437</v>
      </c>
      <c r="G17" s="477">
        <v>0</v>
      </c>
      <c r="H17" s="477">
        <f t="shared" si="1"/>
        <v>0</v>
      </c>
      <c r="I17" s="477">
        <v>0</v>
      </c>
      <c r="N17" s="480">
        <v>0</v>
      </c>
      <c r="O17" s="480" t="e">
        <f>SUM(#REF!,#REF!,#REF!,#REF!,#REF!,#REF!,#REF!)</f>
        <v>#REF!</v>
      </c>
      <c r="P17" s="480" t="e">
        <f>SUM(#REF!,#REF!,#REF!,#REF!,#REF!,#REF!)</f>
        <v>#REF!</v>
      </c>
      <c r="Q17" s="480" t="e">
        <f t="shared" si="0"/>
        <v>#REF!</v>
      </c>
    </row>
    <row r="18" spans="1:17">
      <c r="A18" s="843"/>
      <c r="B18" s="474"/>
      <c r="C18" s="475"/>
      <c r="D18" s="475">
        <v>6</v>
      </c>
      <c r="E18" s="614" t="s">
        <v>144</v>
      </c>
      <c r="F18" s="477">
        <v>445000</v>
      </c>
      <c r="G18" s="477">
        <v>725000</v>
      </c>
      <c r="H18" s="477">
        <f t="shared" si="1"/>
        <v>0</v>
      </c>
      <c r="I18" s="477">
        <v>725000</v>
      </c>
      <c r="N18" s="480">
        <v>0</v>
      </c>
      <c r="O18" s="480" t="e">
        <f>SUM(#REF!,#REF!,#REF!,#REF!,#REF!,#REF!,#REF!)</f>
        <v>#REF!</v>
      </c>
      <c r="P18" s="480" t="e">
        <f>SUM(#REF!,#REF!,#REF!,#REF!,#REF!,#REF!)</f>
        <v>#REF!</v>
      </c>
      <c r="Q18" s="480" t="e">
        <f t="shared" si="0"/>
        <v>#REF!</v>
      </c>
    </row>
    <row r="19" spans="1:17" ht="15.75" hidden="1" customHeight="1">
      <c r="A19" s="843"/>
      <c r="B19" s="474"/>
      <c r="C19" s="475"/>
      <c r="D19" s="475">
        <v>7</v>
      </c>
      <c r="E19" s="614" t="s">
        <v>146</v>
      </c>
      <c r="F19" s="477"/>
      <c r="G19" s="477"/>
      <c r="H19" s="477">
        <f t="shared" si="1"/>
        <v>0</v>
      </c>
      <c r="I19" s="477"/>
      <c r="N19" s="480">
        <v>0</v>
      </c>
      <c r="O19" s="480" t="e">
        <f>SUM(#REF!,#REF!,#REF!,#REF!,#REF!,#REF!,#REF!)</f>
        <v>#REF!</v>
      </c>
      <c r="P19" s="480" t="e">
        <f>SUM(#REF!,#REF!,#REF!,#REF!,#REF!,#REF!)</f>
        <v>#REF!</v>
      </c>
      <c r="Q19" s="480" t="e">
        <f t="shared" si="0"/>
        <v>#REF!</v>
      </c>
    </row>
    <row r="20" spans="1:17" ht="15.75" hidden="1" customHeight="1">
      <c r="A20" s="843"/>
      <c r="B20" s="474"/>
      <c r="C20" s="475"/>
      <c r="D20" s="475">
        <v>8</v>
      </c>
      <c r="E20" s="614" t="s">
        <v>566</v>
      </c>
      <c r="F20" s="477"/>
      <c r="G20" s="477"/>
      <c r="H20" s="477">
        <f t="shared" si="1"/>
        <v>0</v>
      </c>
      <c r="I20" s="477"/>
      <c r="N20" s="480">
        <v>0</v>
      </c>
      <c r="O20" s="480" t="e">
        <f>SUM(#REF!,#REF!,#REF!,#REF!,#REF!,#REF!,#REF!)</f>
        <v>#REF!</v>
      </c>
      <c r="P20" s="480" t="e">
        <f>SUM(#REF!,#REF!,#REF!,#REF!,#REF!,#REF!)</f>
        <v>#REF!</v>
      </c>
      <c r="Q20" s="480" t="e">
        <f t="shared" si="0"/>
        <v>#REF!</v>
      </c>
    </row>
    <row r="21" spans="1:17" ht="15.75" hidden="1" customHeight="1">
      <c r="A21" s="843"/>
      <c r="B21" s="474"/>
      <c r="C21" s="475"/>
      <c r="D21" s="475">
        <v>9</v>
      </c>
      <c r="E21" s="614" t="s">
        <v>370</v>
      </c>
      <c r="F21" s="477"/>
      <c r="G21" s="477"/>
      <c r="H21" s="477">
        <f t="shared" si="1"/>
        <v>0</v>
      </c>
      <c r="I21" s="477"/>
      <c r="N21" s="480">
        <v>0</v>
      </c>
      <c r="O21" s="480" t="e">
        <f>SUM(#REF!,#REF!,#REF!,#REF!,#REF!,#REF!,#REF!)</f>
        <v>#REF!</v>
      </c>
      <c r="P21" s="480" t="e">
        <f>SUM(#REF!,#REF!,#REF!,#REF!,#REF!,#REF!)</f>
        <v>#REF!</v>
      </c>
      <c r="Q21" s="480" t="e">
        <f t="shared" si="0"/>
        <v>#REF!</v>
      </c>
    </row>
    <row r="22" spans="1:17" ht="15.75" hidden="1" customHeight="1">
      <c r="A22" s="843"/>
      <c r="B22" s="474"/>
      <c r="C22" s="475"/>
      <c r="D22" s="475">
        <v>10</v>
      </c>
      <c r="E22" s="479" t="s">
        <v>180</v>
      </c>
      <c r="F22" s="477"/>
      <c r="G22" s="477"/>
      <c r="H22" s="477">
        <f t="shared" si="1"/>
        <v>0</v>
      </c>
      <c r="I22" s="477"/>
      <c r="N22" s="480">
        <v>0</v>
      </c>
      <c r="O22" s="480" t="e">
        <f>SUM(#REF!,#REF!,#REF!,#REF!,#REF!,#REF!,#REF!)</f>
        <v>#REF!</v>
      </c>
      <c r="P22" s="480" t="e">
        <f>SUM(#REF!,#REF!,#REF!,#REF!,#REF!,#REF!)</f>
        <v>#REF!</v>
      </c>
      <c r="Q22" s="480" t="e">
        <f t="shared" si="0"/>
        <v>#REF!</v>
      </c>
    </row>
    <row r="23" spans="1:17">
      <c r="A23" s="481"/>
      <c r="B23" s="482"/>
      <c r="C23" s="483"/>
      <c r="D23" s="483"/>
      <c r="E23" s="484" t="s">
        <v>1116</v>
      </c>
      <c r="F23" s="485">
        <f t="shared" ref="F23:I23" si="2">SUM(F13:F22)</f>
        <v>115851437</v>
      </c>
      <c r="G23" s="485">
        <f t="shared" si="2"/>
        <v>74995540</v>
      </c>
      <c r="H23" s="485">
        <f t="shared" si="2"/>
        <v>400640</v>
      </c>
      <c r="I23" s="485">
        <f t="shared" si="2"/>
        <v>75396180</v>
      </c>
      <c r="N23" s="480">
        <v>-1870000</v>
      </c>
      <c r="O23" s="480" t="e">
        <f>SUM(#REF!,#REF!,#REF!,#REF!,#REF!,#REF!,#REF!)</f>
        <v>#REF!</v>
      </c>
      <c r="P23" s="480" t="e">
        <f>SUM(#REF!,#REF!,#REF!,#REF!,#REF!,#REF!)</f>
        <v>#REF!</v>
      </c>
      <c r="Q23" s="480" t="e">
        <f t="shared" si="0"/>
        <v>#REF!</v>
      </c>
    </row>
    <row r="24" spans="1:17">
      <c r="A24" s="486"/>
      <c r="B24" s="478">
        <v>1</v>
      </c>
      <c r="C24" s="487"/>
      <c r="D24" s="487"/>
      <c r="E24" s="476" t="s">
        <v>518</v>
      </c>
      <c r="F24" s="477"/>
      <c r="G24" s="477"/>
      <c r="H24" s="477">
        <f t="shared" si="1"/>
        <v>0</v>
      </c>
      <c r="I24" s="477"/>
      <c r="N24" s="480">
        <v>0</v>
      </c>
      <c r="O24" s="480" t="e">
        <f>SUM(#REF!,#REF!,#REF!,#REF!,#REF!,#REF!,#REF!)</f>
        <v>#REF!</v>
      </c>
      <c r="P24" s="480" t="e">
        <f>SUM(#REF!,#REF!,#REF!,#REF!,#REF!,#REF!)</f>
        <v>#REF!</v>
      </c>
      <c r="Q24" s="480" t="e">
        <f t="shared" si="0"/>
        <v>#REF!</v>
      </c>
    </row>
    <row r="25" spans="1:17">
      <c r="A25" s="843"/>
      <c r="B25" s="474"/>
      <c r="C25" s="475">
        <v>1</v>
      </c>
      <c r="D25" s="475"/>
      <c r="E25" s="479" t="s">
        <v>565</v>
      </c>
      <c r="F25" s="477"/>
      <c r="G25" s="477"/>
      <c r="H25" s="477">
        <f t="shared" si="1"/>
        <v>0</v>
      </c>
      <c r="I25" s="477"/>
      <c r="N25" s="480">
        <v>0</v>
      </c>
      <c r="O25" s="480" t="e">
        <f>SUM(#REF!,#REF!,#REF!,#REF!,#REF!,#REF!,#REF!)</f>
        <v>#REF!</v>
      </c>
      <c r="P25" s="480" t="e">
        <f>SUM(#REF!,#REF!,#REF!,#REF!,#REF!,#REF!)</f>
        <v>#REF!</v>
      </c>
      <c r="Q25" s="480" t="e">
        <f t="shared" si="0"/>
        <v>#REF!</v>
      </c>
    </row>
    <row r="26" spans="1:17">
      <c r="A26" s="843"/>
      <c r="B26" s="474"/>
      <c r="C26" s="475"/>
      <c r="D26" s="475">
        <v>1</v>
      </c>
      <c r="E26" s="479" t="s">
        <v>174</v>
      </c>
      <c r="F26" s="477">
        <v>307501000</v>
      </c>
      <c r="G26" s="477">
        <v>306694558</v>
      </c>
      <c r="H26" s="477">
        <f t="shared" si="1"/>
        <v>23600</v>
      </c>
      <c r="I26" s="477">
        <v>306718158</v>
      </c>
      <c r="L26" s="480">
        <f>I26-'3. sz. mell'!R49</f>
        <v>306524158</v>
      </c>
      <c r="N26" s="480">
        <v>-4500000</v>
      </c>
      <c r="O26" s="480" t="e">
        <f>SUM(#REF!,#REF!,#REF!,#REF!,#REF!,#REF!,#REF!)</f>
        <v>#REF!</v>
      </c>
      <c r="P26" s="480" t="e">
        <f>SUM(#REF!,#REF!,#REF!,#REF!,#REF!,#REF!)</f>
        <v>#REF!</v>
      </c>
      <c r="Q26" s="480" t="e">
        <f t="shared" si="0"/>
        <v>#REF!</v>
      </c>
    </row>
    <row r="27" spans="1:17">
      <c r="A27" s="843"/>
      <c r="B27" s="474"/>
      <c r="C27" s="475"/>
      <c r="D27" s="475">
        <v>2</v>
      </c>
      <c r="E27" s="479" t="s">
        <v>519</v>
      </c>
      <c r="F27" s="477">
        <v>55711000</v>
      </c>
      <c r="G27" s="477">
        <v>53161068</v>
      </c>
      <c r="H27" s="477">
        <f t="shared" si="1"/>
        <v>3655</v>
      </c>
      <c r="I27" s="477">
        <v>53164723</v>
      </c>
      <c r="L27" s="480">
        <f>I27-'3. sz. mell'!R50</f>
        <v>53130723</v>
      </c>
      <c r="N27" s="480">
        <v>-1200000</v>
      </c>
      <c r="O27" s="480" t="e">
        <f>SUM(#REF!,#REF!,#REF!,#REF!,#REF!,#REF!,#REF!)</f>
        <v>#REF!</v>
      </c>
      <c r="P27" s="480" t="e">
        <f>SUM(#REF!,#REF!,#REF!,#REF!,#REF!,#REF!)</f>
        <v>#REF!</v>
      </c>
      <c r="Q27" s="480" t="e">
        <f t="shared" si="0"/>
        <v>#REF!</v>
      </c>
    </row>
    <row r="28" spans="1:17">
      <c r="A28" s="843"/>
      <c r="B28" s="474"/>
      <c r="C28" s="475"/>
      <c r="D28" s="475">
        <v>3</v>
      </c>
      <c r="E28" s="479" t="s">
        <v>517</v>
      </c>
      <c r="F28" s="477">
        <v>107583000</v>
      </c>
      <c r="G28" s="477">
        <v>97181397</v>
      </c>
      <c r="H28" s="477">
        <f t="shared" si="1"/>
        <v>0</v>
      </c>
      <c r="I28" s="477">
        <v>97181397</v>
      </c>
      <c r="L28" s="480">
        <f>I28-'3. sz. mell'!R51</f>
        <v>95634497</v>
      </c>
      <c r="N28" s="480">
        <v>-12700000</v>
      </c>
      <c r="O28" s="480" t="e">
        <f>SUM(#REF!,#REF!,#REF!,#REF!,#REF!,#REF!,#REF!)</f>
        <v>#REF!</v>
      </c>
      <c r="P28" s="480" t="e">
        <f>SUM(#REF!,#REF!,#REF!,#REF!,#REF!,#REF!)</f>
        <v>#REF!</v>
      </c>
      <c r="Q28" s="480" t="e">
        <f t="shared" si="0"/>
        <v>#REF!</v>
      </c>
    </row>
    <row r="29" spans="1:17" ht="15.75" hidden="1" customHeight="1">
      <c r="A29" s="843"/>
      <c r="B29" s="474"/>
      <c r="C29" s="475"/>
      <c r="D29" s="475">
        <v>4</v>
      </c>
      <c r="E29" s="614" t="s">
        <v>141</v>
      </c>
      <c r="F29" s="477"/>
      <c r="G29" s="477">
        <v>0</v>
      </c>
      <c r="H29" s="477">
        <f t="shared" si="1"/>
        <v>0</v>
      </c>
      <c r="I29" s="477">
        <v>0</v>
      </c>
      <c r="L29" s="480">
        <f>I29-'3. sz. mell'!R52</f>
        <v>0</v>
      </c>
      <c r="N29" s="480">
        <v>0</v>
      </c>
      <c r="O29" s="480" t="e">
        <f>SUM(#REF!,#REF!,#REF!,#REF!,#REF!,#REF!,#REF!)</f>
        <v>#REF!</v>
      </c>
      <c r="P29" s="480" t="e">
        <f>SUM(#REF!,#REF!,#REF!,#REF!,#REF!,#REF!)</f>
        <v>#REF!</v>
      </c>
      <c r="Q29" s="480" t="e">
        <f t="shared" si="0"/>
        <v>#REF!</v>
      </c>
    </row>
    <row r="30" spans="1:17">
      <c r="A30" s="843"/>
      <c r="B30" s="474"/>
      <c r="C30" s="475"/>
      <c r="D30" s="475">
        <v>5</v>
      </c>
      <c r="E30" s="614" t="s">
        <v>143</v>
      </c>
      <c r="F30" s="477">
        <v>2665497</v>
      </c>
      <c r="G30" s="477">
        <v>215000</v>
      </c>
      <c r="H30" s="477">
        <f t="shared" si="1"/>
        <v>0</v>
      </c>
      <c r="I30" s="477">
        <v>215000</v>
      </c>
      <c r="N30" s="480">
        <v>0</v>
      </c>
      <c r="O30" s="480" t="e">
        <f>SUM(#REF!,#REF!,#REF!,#REF!,#REF!,#REF!,#REF!)</f>
        <v>#REF!</v>
      </c>
      <c r="P30" s="480" t="e">
        <f>SUM(#REF!,#REF!,#REF!,#REF!,#REF!,#REF!)</f>
        <v>#REF!</v>
      </c>
      <c r="Q30" s="480" t="e">
        <f t="shared" si="0"/>
        <v>#REF!</v>
      </c>
    </row>
    <row r="31" spans="1:17">
      <c r="A31" s="843"/>
      <c r="B31" s="474"/>
      <c r="C31" s="475"/>
      <c r="D31" s="475">
        <v>6</v>
      </c>
      <c r="E31" s="614" t="s">
        <v>144</v>
      </c>
      <c r="F31" s="477">
        <v>6246000</v>
      </c>
      <c r="G31" s="477">
        <v>2436000</v>
      </c>
      <c r="H31" s="477">
        <f t="shared" si="1"/>
        <v>0</v>
      </c>
      <c r="I31" s="477">
        <v>2436000</v>
      </c>
      <c r="N31" s="480">
        <v>-3810000</v>
      </c>
      <c r="O31" s="480" t="e">
        <f>SUM(#REF!,#REF!,#REF!,#REF!,#REF!,#REF!,#REF!)</f>
        <v>#REF!</v>
      </c>
      <c r="P31" s="480" t="e">
        <f>SUM(#REF!,#REF!,#REF!,#REF!,#REF!,#REF!)</f>
        <v>#REF!</v>
      </c>
      <c r="Q31" s="480" t="e">
        <f t="shared" si="0"/>
        <v>#REF!</v>
      </c>
    </row>
    <row r="32" spans="1:17" ht="15.75" hidden="1" customHeight="1">
      <c r="A32" s="843"/>
      <c r="B32" s="474"/>
      <c r="C32" s="475"/>
      <c r="D32" s="475">
        <v>7</v>
      </c>
      <c r="E32" s="614" t="s">
        <v>146</v>
      </c>
      <c r="F32" s="477"/>
      <c r="G32" s="477"/>
      <c r="H32" s="477">
        <f t="shared" si="1"/>
        <v>0</v>
      </c>
      <c r="I32" s="477"/>
      <c r="N32" s="480">
        <v>0</v>
      </c>
      <c r="O32" s="480" t="e">
        <f>SUM(#REF!,#REF!,#REF!,#REF!,#REF!,#REF!,#REF!)</f>
        <v>#REF!</v>
      </c>
      <c r="P32" s="480" t="e">
        <f>SUM(#REF!,#REF!,#REF!,#REF!,#REF!,#REF!)</f>
        <v>#REF!</v>
      </c>
      <c r="Q32" s="480" t="e">
        <f t="shared" si="0"/>
        <v>#REF!</v>
      </c>
    </row>
    <row r="33" spans="1:17" ht="15.75" hidden="1" customHeight="1">
      <c r="A33" s="843"/>
      <c r="B33" s="474"/>
      <c r="C33" s="475"/>
      <c r="D33" s="475">
        <v>8</v>
      </c>
      <c r="E33" s="614" t="s">
        <v>566</v>
      </c>
      <c r="F33" s="477"/>
      <c r="G33" s="477"/>
      <c r="H33" s="477">
        <f t="shared" si="1"/>
        <v>0</v>
      </c>
      <c r="I33" s="477"/>
      <c r="N33" s="480">
        <v>0</v>
      </c>
      <c r="O33" s="480" t="e">
        <f>SUM(#REF!,#REF!,#REF!,#REF!,#REF!,#REF!,#REF!)</f>
        <v>#REF!</v>
      </c>
      <c r="P33" s="480" t="e">
        <f>SUM(#REF!,#REF!,#REF!,#REF!,#REF!,#REF!)</f>
        <v>#REF!</v>
      </c>
      <c r="Q33" s="480" t="e">
        <f t="shared" si="0"/>
        <v>#REF!</v>
      </c>
    </row>
    <row r="34" spans="1:17" ht="15.75" hidden="1" customHeight="1">
      <c r="A34" s="843"/>
      <c r="B34" s="474"/>
      <c r="C34" s="475"/>
      <c r="D34" s="475">
        <v>9</v>
      </c>
      <c r="E34" s="614" t="s">
        <v>370</v>
      </c>
      <c r="F34" s="477"/>
      <c r="G34" s="477"/>
      <c r="H34" s="477">
        <f t="shared" si="1"/>
        <v>0</v>
      </c>
      <c r="I34" s="477"/>
      <c r="N34" s="480">
        <v>0</v>
      </c>
      <c r="O34" s="480" t="e">
        <f>SUM(#REF!,#REF!,#REF!,#REF!,#REF!,#REF!,#REF!)</f>
        <v>#REF!</v>
      </c>
      <c r="P34" s="480" t="e">
        <f>SUM(#REF!,#REF!,#REF!,#REF!,#REF!,#REF!)</f>
        <v>#REF!</v>
      </c>
      <c r="Q34" s="480" t="e">
        <f t="shared" si="0"/>
        <v>#REF!</v>
      </c>
    </row>
    <row r="35" spans="1:17" ht="15.75" hidden="1" customHeight="1">
      <c r="A35" s="843"/>
      <c r="B35" s="474"/>
      <c r="C35" s="475"/>
      <c r="D35" s="475">
        <v>10</v>
      </c>
      <c r="E35" s="479" t="s">
        <v>180</v>
      </c>
      <c r="F35" s="477"/>
      <c r="G35" s="477"/>
      <c r="H35" s="477">
        <f t="shared" si="1"/>
        <v>0</v>
      </c>
      <c r="I35" s="477"/>
      <c r="N35" s="480">
        <v>0</v>
      </c>
      <c r="O35" s="480" t="e">
        <f>SUM(#REF!,#REF!,#REF!,#REF!,#REF!,#REF!,#REF!)</f>
        <v>#REF!</v>
      </c>
      <c r="P35" s="480" t="e">
        <f>SUM(#REF!,#REF!,#REF!,#REF!,#REF!,#REF!)</f>
        <v>#REF!</v>
      </c>
      <c r="Q35" s="480" t="e">
        <f t="shared" si="0"/>
        <v>#REF!</v>
      </c>
    </row>
    <row r="36" spans="1:17">
      <c r="A36" s="481"/>
      <c r="B36" s="482"/>
      <c r="C36" s="483"/>
      <c r="D36" s="483"/>
      <c r="E36" s="484" t="s">
        <v>552</v>
      </c>
      <c r="F36" s="485">
        <f t="shared" ref="F36:I36" si="3">SUM(F26:F35,)</f>
        <v>479706497</v>
      </c>
      <c r="G36" s="485">
        <f t="shared" si="3"/>
        <v>459688023</v>
      </c>
      <c r="H36" s="485">
        <f t="shared" si="3"/>
        <v>27255</v>
      </c>
      <c r="I36" s="485">
        <f t="shared" si="3"/>
        <v>459715278</v>
      </c>
      <c r="N36" s="480">
        <v>-22210000</v>
      </c>
      <c r="O36" s="480" t="e">
        <f>SUM(#REF!,#REF!,#REF!,#REF!,#REF!,#REF!,#REF!)</f>
        <v>#REF!</v>
      </c>
      <c r="P36" s="480" t="e">
        <f>SUM(#REF!,#REF!,#REF!,#REF!,#REF!,#REF!)</f>
        <v>#REF!</v>
      </c>
      <c r="Q36" s="480" t="e">
        <f t="shared" si="0"/>
        <v>#REF!</v>
      </c>
    </row>
    <row r="37" spans="1:17">
      <c r="A37" s="843"/>
      <c r="B37" s="478">
        <v>2</v>
      </c>
      <c r="C37" s="475"/>
      <c r="D37" s="475"/>
      <c r="E37" s="476" t="s">
        <v>259</v>
      </c>
      <c r="F37" s="477"/>
      <c r="G37" s="477"/>
      <c r="H37" s="477">
        <f t="shared" si="1"/>
        <v>0</v>
      </c>
      <c r="I37" s="477"/>
      <c r="N37" s="480">
        <v>0</v>
      </c>
      <c r="O37" s="480" t="e">
        <f>SUM(#REF!,#REF!,#REF!,#REF!,#REF!,#REF!,#REF!)</f>
        <v>#REF!</v>
      </c>
      <c r="P37" s="480" t="e">
        <f>SUM(#REF!,#REF!,#REF!,#REF!,#REF!,#REF!)</f>
        <v>#REF!</v>
      </c>
      <c r="Q37" s="480" t="e">
        <f t="shared" si="0"/>
        <v>#REF!</v>
      </c>
    </row>
    <row r="38" spans="1:17">
      <c r="A38" s="843"/>
      <c r="B38" s="474"/>
      <c r="C38" s="475">
        <v>1</v>
      </c>
      <c r="D38" s="475"/>
      <c r="E38" s="479" t="s">
        <v>565</v>
      </c>
      <c r="F38" s="477"/>
      <c r="G38" s="477"/>
      <c r="H38" s="477">
        <f t="shared" si="1"/>
        <v>0</v>
      </c>
      <c r="I38" s="477"/>
      <c r="N38" s="480">
        <v>0</v>
      </c>
      <c r="O38" s="480" t="e">
        <f>SUM(#REF!,#REF!,#REF!,#REF!,#REF!,#REF!,#REF!)</f>
        <v>#REF!</v>
      </c>
      <c r="P38" s="480" t="e">
        <f>SUM(#REF!,#REF!,#REF!,#REF!,#REF!,#REF!)</f>
        <v>#REF!</v>
      </c>
      <c r="Q38" s="480" t="e">
        <f t="shared" si="0"/>
        <v>#REF!</v>
      </c>
    </row>
    <row r="39" spans="1:17">
      <c r="A39" s="843"/>
      <c r="B39" s="474"/>
      <c r="C39" s="475"/>
      <c r="D39" s="475">
        <v>1</v>
      </c>
      <c r="E39" s="479" t="s">
        <v>174</v>
      </c>
      <c r="F39" s="477">
        <v>37176000</v>
      </c>
      <c r="G39" s="477">
        <v>36543684</v>
      </c>
      <c r="H39" s="477">
        <f t="shared" si="1"/>
        <v>388400</v>
      </c>
      <c r="I39" s="477">
        <v>36932084</v>
      </c>
      <c r="L39" s="480">
        <f>I39-'3. sz. mell'!Z49</f>
        <v>36895084</v>
      </c>
      <c r="N39" s="480">
        <v>-1600000</v>
      </c>
      <c r="O39" s="480" t="e">
        <f>SUM(#REF!,#REF!,#REF!,#REF!,#REF!,#REF!,#REF!)</f>
        <v>#REF!</v>
      </c>
      <c r="P39" s="480" t="e">
        <f>SUM(#REF!,#REF!,#REF!,#REF!,#REF!,#REF!)</f>
        <v>#REF!</v>
      </c>
      <c r="Q39" s="480" t="e">
        <f t="shared" si="0"/>
        <v>#REF!</v>
      </c>
    </row>
    <row r="40" spans="1:17">
      <c r="A40" s="843"/>
      <c r="B40" s="474"/>
      <c r="C40" s="475"/>
      <c r="D40" s="475">
        <v>2</v>
      </c>
      <c r="E40" s="479" t="s">
        <v>519</v>
      </c>
      <c r="F40" s="477">
        <v>6622000</v>
      </c>
      <c r="G40" s="477">
        <v>6084725</v>
      </c>
      <c r="H40" s="477">
        <f t="shared" si="1"/>
        <v>60204</v>
      </c>
      <c r="I40" s="477">
        <v>6144929</v>
      </c>
      <c r="L40" s="480">
        <f>I40-'3. sz. mell'!Z50</f>
        <v>6137929</v>
      </c>
      <c r="N40" s="480">
        <v>-400000</v>
      </c>
      <c r="O40" s="480" t="e">
        <f>SUM(#REF!,#REF!,#REF!,#REF!,#REF!,#REF!,#REF!)</f>
        <v>#REF!</v>
      </c>
      <c r="P40" s="480" t="e">
        <f>SUM(#REF!,#REF!,#REF!,#REF!,#REF!,#REF!)</f>
        <v>#REF!</v>
      </c>
      <c r="Q40" s="480" t="e">
        <f t="shared" si="0"/>
        <v>#REF!</v>
      </c>
    </row>
    <row r="41" spans="1:17">
      <c r="A41" s="843"/>
      <c r="B41" s="474"/>
      <c r="C41" s="475"/>
      <c r="D41" s="475">
        <v>3</v>
      </c>
      <c r="E41" s="479" t="s">
        <v>517</v>
      </c>
      <c r="F41" s="477">
        <v>33732000</v>
      </c>
      <c r="G41" s="477">
        <v>23439000</v>
      </c>
      <c r="H41" s="477">
        <f t="shared" si="1"/>
        <v>313010</v>
      </c>
      <c r="I41" s="477">
        <v>23752010</v>
      </c>
      <c r="L41" s="480">
        <f>I41-'3. sz. mell'!Z51</f>
        <v>12101010</v>
      </c>
      <c r="N41" s="480">
        <v>-5153000</v>
      </c>
      <c r="O41" s="480" t="e">
        <f>SUM(#REF!,#REF!,#REF!,#REF!,#REF!,#REF!,#REF!)</f>
        <v>#REF!</v>
      </c>
      <c r="P41" s="480" t="e">
        <f>SUM(#REF!,#REF!,#REF!,#REF!,#REF!,#REF!)</f>
        <v>#REF!</v>
      </c>
      <c r="Q41" s="480" t="e">
        <f t="shared" si="0"/>
        <v>#REF!</v>
      </c>
    </row>
    <row r="42" spans="1:17" ht="15.75" hidden="1" customHeight="1">
      <c r="A42" s="843"/>
      <c r="B42" s="474"/>
      <c r="C42" s="475"/>
      <c r="D42" s="475">
        <v>4</v>
      </c>
      <c r="E42" s="614" t="s">
        <v>141</v>
      </c>
      <c r="F42" s="477"/>
      <c r="G42" s="477">
        <v>0</v>
      </c>
      <c r="H42" s="477">
        <f t="shared" si="1"/>
        <v>0</v>
      </c>
      <c r="I42" s="477">
        <v>0</v>
      </c>
      <c r="N42" s="480">
        <v>0</v>
      </c>
      <c r="O42" s="480" t="e">
        <f>SUM(#REF!,#REF!,#REF!,#REF!,#REF!,#REF!,#REF!)</f>
        <v>#REF!</v>
      </c>
      <c r="P42" s="480" t="e">
        <f>SUM(#REF!,#REF!,#REF!,#REF!,#REF!,#REF!)</f>
        <v>#REF!</v>
      </c>
      <c r="Q42" s="480" t="e">
        <f t="shared" si="0"/>
        <v>#REF!</v>
      </c>
    </row>
    <row r="43" spans="1:17">
      <c r="A43" s="843"/>
      <c r="B43" s="474"/>
      <c r="C43" s="475"/>
      <c r="D43" s="475">
        <v>5</v>
      </c>
      <c r="E43" s="614" t="s">
        <v>143</v>
      </c>
      <c r="F43" s="477">
        <v>5129501</v>
      </c>
      <c r="G43" s="477">
        <v>11881614</v>
      </c>
      <c r="H43" s="477">
        <f t="shared" si="1"/>
        <v>0</v>
      </c>
      <c r="I43" s="477">
        <v>11881614</v>
      </c>
      <c r="N43" s="480">
        <v>0</v>
      </c>
      <c r="O43" s="480" t="e">
        <f>SUM(#REF!,#REF!,#REF!,#REF!,#REF!,#REF!,#REF!)</f>
        <v>#REF!</v>
      </c>
      <c r="P43" s="480" t="e">
        <f>SUM(#REF!,#REF!,#REF!,#REF!,#REF!,#REF!)</f>
        <v>#REF!</v>
      </c>
      <c r="Q43" s="480" t="e">
        <f t="shared" si="0"/>
        <v>#REF!</v>
      </c>
    </row>
    <row r="44" spans="1:17">
      <c r="A44" s="843"/>
      <c r="B44" s="474"/>
      <c r="C44" s="475"/>
      <c r="D44" s="475">
        <v>6</v>
      </c>
      <c r="E44" s="614" t="s">
        <v>144</v>
      </c>
      <c r="F44" s="477">
        <v>1748000</v>
      </c>
      <c r="G44" s="477">
        <v>3420967</v>
      </c>
      <c r="H44" s="477">
        <f t="shared" si="1"/>
        <v>86990</v>
      </c>
      <c r="I44" s="477">
        <v>3507957</v>
      </c>
      <c r="L44" s="480">
        <f>I44-'3. sz. mell'!Z55</f>
        <v>3267990</v>
      </c>
      <c r="N44" s="480">
        <v>1433000</v>
      </c>
      <c r="O44" s="480" t="e">
        <f>SUM(#REF!,#REF!,#REF!,#REF!,#REF!,#REF!,#REF!)</f>
        <v>#REF!</v>
      </c>
      <c r="P44" s="480" t="e">
        <f>SUM(#REF!,#REF!,#REF!,#REF!,#REF!,#REF!)</f>
        <v>#REF!</v>
      </c>
      <c r="Q44" s="480" t="e">
        <f t="shared" si="0"/>
        <v>#REF!</v>
      </c>
    </row>
    <row r="45" spans="1:17" ht="15.75" hidden="1" customHeight="1">
      <c r="A45" s="843"/>
      <c r="B45" s="474"/>
      <c r="C45" s="475"/>
      <c r="D45" s="475">
        <v>7</v>
      </c>
      <c r="E45" s="614" t="s">
        <v>146</v>
      </c>
      <c r="F45" s="477"/>
      <c r="G45" s="477"/>
      <c r="H45" s="477">
        <f t="shared" si="1"/>
        <v>0</v>
      </c>
      <c r="I45" s="477"/>
      <c r="N45" s="480">
        <v>0</v>
      </c>
      <c r="O45" s="480" t="e">
        <f>SUM(#REF!,#REF!,#REF!,#REF!,#REF!,#REF!,#REF!)</f>
        <v>#REF!</v>
      </c>
      <c r="P45" s="480" t="e">
        <f>SUM(#REF!,#REF!,#REF!,#REF!,#REF!,#REF!)</f>
        <v>#REF!</v>
      </c>
      <c r="Q45" s="480" t="e">
        <f t="shared" si="0"/>
        <v>#REF!</v>
      </c>
    </row>
    <row r="46" spans="1:17" ht="15.75" hidden="1" customHeight="1">
      <c r="A46" s="843"/>
      <c r="B46" s="474"/>
      <c r="C46" s="475"/>
      <c r="D46" s="475">
        <v>8</v>
      </c>
      <c r="E46" s="614" t="s">
        <v>566</v>
      </c>
      <c r="F46" s="477"/>
      <c r="G46" s="477"/>
      <c r="H46" s="477">
        <f t="shared" si="1"/>
        <v>0</v>
      </c>
      <c r="I46" s="477"/>
      <c r="N46" s="480">
        <v>0</v>
      </c>
      <c r="O46" s="480" t="e">
        <f>SUM(#REF!,#REF!,#REF!,#REF!,#REF!,#REF!,#REF!)</f>
        <v>#REF!</v>
      </c>
      <c r="P46" s="480" t="e">
        <f>SUM(#REF!,#REF!,#REF!,#REF!,#REF!,#REF!)</f>
        <v>#REF!</v>
      </c>
      <c r="Q46" s="480" t="e">
        <f t="shared" si="0"/>
        <v>#REF!</v>
      </c>
    </row>
    <row r="47" spans="1:17" ht="15.75" hidden="1" customHeight="1">
      <c r="A47" s="843"/>
      <c r="B47" s="474"/>
      <c r="C47" s="475"/>
      <c r="D47" s="475">
        <v>9</v>
      </c>
      <c r="E47" s="614" t="s">
        <v>370</v>
      </c>
      <c r="F47" s="477"/>
      <c r="G47" s="477"/>
      <c r="H47" s="477">
        <f t="shared" si="1"/>
        <v>0</v>
      </c>
      <c r="I47" s="477"/>
      <c r="N47" s="480">
        <v>0</v>
      </c>
      <c r="O47" s="480" t="e">
        <f>SUM(#REF!,#REF!,#REF!,#REF!,#REF!,#REF!,#REF!)</f>
        <v>#REF!</v>
      </c>
      <c r="P47" s="480" t="e">
        <f>SUM(#REF!,#REF!,#REF!,#REF!,#REF!,#REF!)</f>
        <v>#REF!</v>
      </c>
      <c r="Q47" s="480" t="e">
        <f t="shared" si="0"/>
        <v>#REF!</v>
      </c>
    </row>
    <row r="48" spans="1:17" ht="15.75" hidden="1" customHeight="1">
      <c r="A48" s="488"/>
      <c r="B48" s="489"/>
      <c r="C48" s="489"/>
      <c r="D48" s="475">
        <v>10</v>
      </c>
      <c r="E48" s="490" t="s">
        <v>180</v>
      </c>
      <c r="F48" s="477"/>
      <c r="G48" s="477"/>
      <c r="H48" s="477">
        <f t="shared" si="1"/>
        <v>0</v>
      </c>
      <c r="I48" s="477"/>
      <c r="N48" s="480">
        <v>0</v>
      </c>
      <c r="O48" s="480" t="e">
        <f>SUM(#REF!,#REF!,#REF!,#REF!,#REF!,#REF!,#REF!)</f>
        <v>#REF!</v>
      </c>
      <c r="P48" s="480" t="e">
        <f>SUM(#REF!,#REF!,#REF!,#REF!,#REF!,#REF!)</f>
        <v>#REF!</v>
      </c>
      <c r="Q48" s="480" t="e">
        <f t="shared" si="0"/>
        <v>#REF!</v>
      </c>
    </row>
    <row r="49" spans="1:17">
      <c r="A49" s="481"/>
      <c r="B49" s="482"/>
      <c r="C49" s="483"/>
      <c r="D49" s="483"/>
      <c r="E49" s="484" t="s">
        <v>520</v>
      </c>
      <c r="F49" s="485">
        <f t="shared" ref="F49:I49" si="4">SUM(F39:F48)</f>
        <v>84407501</v>
      </c>
      <c r="G49" s="485">
        <f t="shared" si="4"/>
        <v>81369990</v>
      </c>
      <c r="H49" s="485">
        <f t="shared" si="4"/>
        <v>848604</v>
      </c>
      <c r="I49" s="485">
        <f t="shared" si="4"/>
        <v>82218594</v>
      </c>
      <c r="N49" s="480">
        <v>-5720000</v>
      </c>
      <c r="O49" s="480" t="e">
        <f>SUM(#REF!,#REF!,#REF!,#REF!,#REF!,#REF!,#REF!)</f>
        <v>#REF!</v>
      </c>
      <c r="P49" s="480" t="e">
        <f>SUM(#REF!,#REF!,#REF!,#REF!,#REF!,#REF!)</f>
        <v>#REF!</v>
      </c>
      <c r="Q49" s="480" t="e">
        <f t="shared" si="0"/>
        <v>#REF!</v>
      </c>
    </row>
    <row r="50" spans="1:17">
      <c r="A50" s="843"/>
      <c r="B50" s="478">
        <v>3</v>
      </c>
      <c r="C50" s="475"/>
      <c r="D50" s="475"/>
      <c r="E50" s="476" t="s">
        <v>521</v>
      </c>
      <c r="F50" s="477"/>
      <c r="G50" s="477"/>
      <c r="H50" s="477">
        <f t="shared" si="1"/>
        <v>0</v>
      </c>
      <c r="I50" s="477"/>
      <c r="N50" s="480">
        <v>0</v>
      </c>
      <c r="O50" s="480" t="e">
        <f>SUM(#REF!,#REF!,#REF!,#REF!,#REF!,#REF!,#REF!)</f>
        <v>#REF!</v>
      </c>
      <c r="P50" s="480" t="e">
        <f>SUM(#REF!,#REF!,#REF!,#REF!,#REF!,#REF!)</f>
        <v>#REF!</v>
      </c>
      <c r="Q50" s="480" t="e">
        <f t="shared" si="0"/>
        <v>#REF!</v>
      </c>
    </row>
    <row r="51" spans="1:17">
      <c r="A51" s="843"/>
      <c r="B51" s="474"/>
      <c r="C51" s="475">
        <v>1</v>
      </c>
      <c r="D51" s="475"/>
      <c r="E51" s="479" t="s">
        <v>565</v>
      </c>
      <c r="F51" s="477"/>
      <c r="G51" s="477"/>
      <c r="H51" s="477">
        <f t="shared" si="1"/>
        <v>0</v>
      </c>
      <c r="I51" s="477"/>
      <c r="N51" s="480">
        <v>0</v>
      </c>
      <c r="O51" s="480" t="e">
        <f>SUM(#REF!,#REF!,#REF!,#REF!,#REF!,#REF!,#REF!)</f>
        <v>#REF!</v>
      </c>
      <c r="P51" s="480" t="e">
        <f>SUM(#REF!,#REF!,#REF!,#REF!,#REF!,#REF!)</f>
        <v>#REF!</v>
      </c>
      <c r="Q51" s="480" t="e">
        <f t="shared" si="0"/>
        <v>#REF!</v>
      </c>
    </row>
    <row r="52" spans="1:17">
      <c r="A52" s="843"/>
      <c r="B52" s="474"/>
      <c r="C52" s="475"/>
      <c r="D52" s="475">
        <v>1</v>
      </c>
      <c r="E52" s="479" t="s">
        <v>522</v>
      </c>
      <c r="F52" s="477">
        <v>17483000</v>
      </c>
      <c r="G52" s="477">
        <v>17260768</v>
      </c>
      <c r="H52" s="477">
        <f t="shared" si="1"/>
        <v>168602</v>
      </c>
      <c r="I52" s="477">
        <v>17429370</v>
      </c>
      <c r="L52" s="480">
        <f>I52-'3. sz. mell'!AH49</f>
        <v>17231370</v>
      </c>
      <c r="N52" s="480">
        <v>-1000000</v>
      </c>
      <c r="O52" s="480" t="e">
        <f>SUM(#REF!,#REF!,#REF!,#REF!,#REF!,#REF!,#REF!)</f>
        <v>#REF!</v>
      </c>
      <c r="P52" s="480" t="e">
        <f>SUM(#REF!,#REF!,#REF!,#REF!,#REF!,#REF!)</f>
        <v>#REF!</v>
      </c>
      <c r="Q52" s="480" t="e">
        <f t="shared" si="0"/>
        <v>#REF!</v>
      </c>
    </row>
    <row r="53" spans="1:17">
      <c r="A53" s="843"/>
      <c r="B53" s="474"/>
      <c r="C53" s="475"/>
      <c r="D53" s="475">
        <v>2</v>
      </c>
      <c r="E53" s="479" t="s">
        <v>519</v>
      </c>
      <c r="F53" s="477">
        <v>3422000</v>
      </c>
      <c r="G53" s="477">
        <v>3083512</v>
      </c>
      <c r="H53" s="477">
        <f t="shared" si="1"/>
        <v>25378</v>
      </c>
      <c r="I53" s="477">
        <v>3108890</v>
      </c>
      <c r="L53" s="480">
        <f>I53-'3. sz. mell'!AH50</f>
        <v>3073890</v>
      </c>
      <c r="N53" s="480">
        <v>-300000</v>
      </c>
      <c r="O53" s="480" t="e">
        <f>SUM(#REF!,#REF!,#REF!,#REF!,#REF!,#REF!,#REF!)</f>
        <v>#REF!</v>
      </c>
      <c r="P53" s="480" t="e">
        <f>SUM(#REF!,#REF!,#REF!,#REF!,#REF!,#REF!)</f>
        <v>#REF!</v>
      </c>
      <c r="Q53" s="480" t="e">
        <f t="shared" si="0"/>
        <v>#REF!</v>
      </c>
    </row>
    <row r="54" spans="1:17">
      <c r="A54" s="843"/>
      <c r="B54" s="474"/>
      <c r="C54" s="475"/>
      <c r="D54" s="475">
        <v>3</v>
      </c>
      <c r="E54" s="479" t="s">
        <v>523</v>
      </c>
      <c r="F54" s="477">
        <v>10338696</v>
      </c>
      <c r="G54" s="477">
        <v>10642696</v>
      </c>
      <c r="H54" s="477">
        <f t="shared" si="1"/>
        <v>0</v>
      </c>
      <c r="I54" s="477">
        <v>10642696</v>
      </c>
      <c r="L54" s="480">
        <f>I54-'3. sz. mell'!AH51</f>
        <v>7391000</v>
      </c>
      <c r="N54" s="480">
        <v>-200000</v>
      </c>
      <c r="O54" s="480" t="e">
        <f>SUM(#REF!,#REF!,#REF!,#REF!,#REF!,#REF!,#REF!)</f>
        <v>#REF!</v>
      </c>
      <c r="P54" s="480" t="e">
        <f>SUM(#REF!,#REF!,#REF!,#REF!,#REF!,#REF!)</f>
        <v>#REF!</v>
      </c>
      <c r="Q54" s="480" t="e">
        <f t="shared" si="0"/>
        <v>#REF!</v>
      </c>
    </row>
    <row r="55" spans="1:17" ht="15.75" hidden="1" customHeight="1">
      <c r="A55" s="843"/>
      <c r="B55" s="474"/>
      <c r="C55" s="475"/>
      <c r="D55" s="475">
        <v>4</v>
      </c>
      <c r="E55" s="614" t="s">
        <v>141</v>
      </c>
      <c r="F55" s="477"/>
      <c r="G55" s="477">
        <v>0</v>
      </c>
      <c r="H55" s="477">
        <f t="shared" si="1"/>
        <v>0</v>
      </c>
      <c r="I55" s="477">
        <v>0</v>
      </c>
      <c r="N55" s="480">
        <v>0</v>
      </c>
      <c r="O55" s="480" t="e">
        <f>SUM(#REF!,#REF!,#REF!,#REF!,#REF!,#REF!,#REF!)</f>
        <v>#REF!</v>
      </c>
      <c r="P55" s="480" t="e">
        <f>SUM(#REF!,#REF!,#REF!,#REF!,#REF!,#REF!)</f>
        <v>#REF!</v>
      </c>
      <c r="Q55" s="480" t="e">
        <f t="shared" si="0"/>
        <v>#REF!</v>
      </c>
    </row>
    <row r="56" spans="1:17">
      <c r="A56" s="843"/>
      <c r="B56" s="474"/>
      <c r="C56" s="475"/>
      <c r="D56" s="475">
        <v>5</v>
      </c>
      <c r="E56" s="614" t="s">
        <v>143</v>
      </c>
      <c r="F56" s="477">
        <v>3496444</v>
      </c>
      <c r="G56" s="477">
        <v>4464160</v>
      </c>
      <c r="H56" s="477">
        <f t="shared" si="1"/>
        <v>0</v>
      </c>
      <c r="I56" s="477">
        <v>4464160</v>
      </c>
      <c r="N56" s="480">
        <v>0</v>
      </c>
      <c r="O56" s="480" t="e">
        <f>SUM(#REF!,#REF!,#REF!,#REF!,#REF!,#REF!,#REF!)</f>
        <v>#REF!</v>
      </c>
      <c r="P56" s="480" t="e">
        <f>SUM(#REF!,#REF!,#REF!,#REF!,#REF!,#REF!)</f>
        <v>#REF!</v>
      </c>
      <c r="Q56" s="480" t="e">
        <f t="shared" si="0"/>
        <v>#REF!</v>
      </c>
    </row>
    <row r="57" spans="1:17">
      <c r="A57" s="843"/>
      <c r="B57" s="474"/>
      <c r="C57" s="475"/>
      <c r="D57" s="475">
        <v>6</v>
      </c>
      <c r="E57" s="614" t="s">
        <v>144</v>
      </c>
      <c r="F57" s="477">
        <v>2571350</v>
      </c>
      <c r="G57" s="477">
        <v>3000142</v>
      </c>
      <c r="H57" s="477">
        <f t="shared" si="1"/>
        <v>292664</v>
      </c>
      <c r="I57" s="477">
        <v>3292806</v>
      </c>
      <c r="L57" s="480">
        <f>I57-'3. sz. mell'!AH55</f>
        <v>2888456</v>
      </c>
      <c r="N57" s="480">
        <v>0</v>
      </c>
      <c r="O57" s="480" t="e">
        <f>SUM(#REF!,#REF!,#REF!,#REF!,#REF!,#REF!,#REF!)</f>
        <v>#REF!</v>
      </c>
      <c r="P57" s="480" t="e">
        <f>SUM(#REF!,#REF!,#REF!,#REF!,#REF!,#REF!)</f>
        <v>#REF!</v>
      </c>
      <c r="Q57" s="480" t="e">
        <f t="shared" si="0"/>
        <v>#REF!</v>
      </c>
    </row>
    <row r="58" spans="1:17" ht="15.75" hidden="1" customHeight="1">
      <c r="A58" s="843"/>
      <c r="B58" s="474"/>
      <c r="C58" s="475"/>
      <c r="D58" s="475">
        <v>7</v>
      </c>
      <c r="E58" s="614" t="s">
        <v>146</v>
      </c>
      <c r="F58" s="477"/>
      <c r="G58" s="477"/>
      <c r="H58" s="477">
        <f t="shared" si="1"/>
        <v>0</v>
      </c>
      <c r="I58" s="477"/>
      <c r="N58" s="480">
        <v>0</v>
      </c>
      <c r="O58" s="480" t="e">
        <f>SUM(#REF!,#REF!,#REF!,#REF!,#REF!,#REF!,#REF!)</f>
        <v>#REF!</v>
      </c>
      <c r="P58" s="480" t="e">
        <f>SUM(#REF!,#REF!,#REF!,#REF!,#REF!,#REF!)</f>
        <v>#REF!</v>
      </c>
      <c r="Q58" s="480" t="e">
        <f t="shared" si="0"/>
        <v>#REF!</v>
      </c>
    </row>
    <row r="59" spans="1:17" ht="15.75" hidden="1" customHeight="1">
      <c r="A59" s="843"/>
      <c r="B59" s="474"/>
      <c r="C59" s="475"/>
      <c r="D59" s="475">
        <v>8</v>
      </c>
      <c r="E59" s="614" t="s">
        <v>566</v>
      </c>
      <c r="F59" s="477"/>
      <c r="G59" s="477"/>
      <c r="H59" s="477">
        <f t="shared" si="1"/>
        <v>0</v>
      </c>
      <c r="I59" s="477"/>
      <c r="N59" s="480">
        <v>0</v>
      </c>
      <c r="O59" s="480" t="e">
        <f>SUM(#REF!,#REF!,#REF!,#REF!,#REF!,#REF!,#REF!)</f>
        <v>#REF!</v>
      </c>
      <c r="P59" s="480" t="e">
        <f>SUM(#REF!,#REF!,#REF!,#REF!,#REF!,#REF!)</f>
        <v>#REF!</v>
      </c>
      <c r="Q59" s="480" t="e">
        <f t="shared" si="0"/>
        <v>#REF!</v>
      </c>
    </row>
    <row r="60" spans="1:17" ht="15.75" hidden="1" customHeight="1">
      <c r="A60" s="843"/>
      <c r="B60" s="474"/>
      <c r="C60" s="475"/>
      <c r="D60" s="475">
        <v>9</v>
      </c>
      <c r="E60" s="614" t="s">
        <v>370</v>
      </c>
      <c r="F60" s="477"/>
      <c r="G60" s="477"/>
      <c r="H60" s="477">
        <f t="shared" si="1"/>
        <v>0</v>
      </c>
      <c r="I60" s="477"/>
      <c r="N60" s="480">
        <v>0</v>
      </c>
      <c r="O60" s="480" t="e">
        <f>SUM(#REF!,#REF!,#REF!,#REF!,#REF!,#REF!,#REF!)</f>
        <v>#REF!</v>
      </c>
      <c r="P60" s="480" t="e">
        <f>SUM(#REF!,#REF!,#REF!,#REF!,#REF!,#REF!)</f>
        <v>#REF!</v>
      </c>
      <c r="Q60" s="480" t="e">
        <f t="shared" si="0"/>
        <v>#REF!</v>
      </c>
    </row>
    <row r="61" spans="1:17" ht="15.75" hidden="1" customHeight="1">
      <c r="A61" s="843"/>
      <c r="B61" s="474"/>
      <c r="C61" s="475"/>
      <c r="D61" s="475">
        <v>10</v>
      </c>
      <c r="E61" s="479" t="s">
        <v>334</v>
      </c>
      <c r="F61" s="477"/>
      <c r="G61" s="477"/>
      <c r="H61" s="477">
        <f t="shared" si="1"/>
        <v>0</v>
      </c>
      <c r="I61" s="477"/>
      <c r="N61" s="480">
        <v>0</v>
      </c>
      <c r="O61" s="480" t="e">
        <f>SUM(#REF!,#REF!,#REF!,#REF!,#REF!,#REF!,#REF!)</f>
        <v>#REF!</v>
      </c>
      <c r="P61" s="480" t="e">
        <f>SUM(#REF!,#REF!,#REF!,#REF!,#REF!,#REF!)</f>
        <v>#REF!</v>
      </c>
      <c r="Q61" s="480" t="e">
        <f t="shared" si="0"/>
        <v>#REF!</v>
      </c>
    </row>
    <row r="62" spans="1:17">
      <c r="A62" s="481"/>
      <c r="B62" s="482"/>
      <c r="C62" s="483"/>
      <c r="D62" s="483"/>
      <c r="E62" s="484" t="s">
        <v>1117</v>
      </c>
      <c r="F62" s="485">
        <f t="shared" ref="F62:I62" si="5">SUM(F52:F61)</f>
        <v>37311490</v>
      </c>
      <c r="G62" s="485">
        <f t="shared" si="5"/>
        <v>38451278</v>
      </c>
      <c r="H62" s="485">
        <f t="shared" si="5"/>
        <v>486644</v>
      </c>
      <c r="I62" s="485">
        <f t="shared" si="5"/>
        <v>38937922</v>
      </c>
      <c r="N62" s="480">
        <v>-1500000</v>
      </c>
      <c r="O62" s="480" t="e">
        <f>SUM(#REF!,#REF!,#REF!,#REF!,#REF!,#REF!,#REF!)</f>
        <v>#REF!</v>
      </c>
      <c r="P62" s="480" t="e">
        <f>SUM(#REF!,#REF!,#REF!,#REF!,#REF!,#REF!)</f>
        <v>#REF!</v>
      </c>
      <c r="Q62" s="480" t="e">
        <f t="shared" si="0"/>
        <v>#REF!</v>
      </c>
    </row>
    <row r="63" spans="1:17">
      <c r="A63" s="843"/>
      <c r="B63" s="478">
        <v>4</v>
      </c>
      <c r="C63" s="475"/>
      <c r="D63" s="475"/>
      <c r="E63" s="476" t="s">
        <v>261</v>
      </c>
      <c r="F63" s="477"/>
      <c r="G63" s="477"/>
      <c r="H63" s="477">
        <f t="shared" si="1"/>
        <v>0</v>
      </c>
      <c r="I63" s="477"/>
      <c r="N63" s="480">
        <v>0</v>
      </c>
      <c r="O63" s="480" t="e">
        <f>SUM(#REF!,#REF!,#REF!,#REF!,#REF!,#REF!,#REF!)</f>
        <v>#REF!</v>
      </c>
      <c r="P63" s="480" t="e">
        <f>SUM(#REF!,#REF!,#REF!,#REF!,#REF!,#REF!)</f>
        <v>#REF!</v>
      </c>
      <c r="Q63" s="480" t="e">
        <f t="shared" si="0"/>
        <v>#REF!</v>
      </c>
    </row>
    <row r="64" spans="1:17">
      <c r="A64" s="843"/>
      <c r="B64" s="474"/>
      <c r="C64" s="475">
        <v>1</v>
      </c>
      <c r="D64" s="475"/>
      <c r="E64" s="479" t="s">
        <v>565</v>
      </c>
      <c r="F64" s="477"/>
      <c r="G64" s="477"/>
      <c r="H64" s="477">
        <f t="shared" si="1"/>
        <v>0</v>
      </c>
      <c r="I64" s="477"/>
      <c r="N64" s="480">
        <v>0</v>
      </c>
      <c r="O64" s="480" t="e">
        <f>SUM(#REF!,#REF!,#REF!,#REF!,#REF!,#REF!,#REF!)</f>
        <v>#REF!</v>
      </c>
      <c r="P64" s="480" t="e">
        <f>SUM(#REF!,#REF!,#REF!,#REF!,#REF!,#REF!)</f>
        <v>#REF!</v>
      </c>
      <c r="Q64" s="480" t="e">
        <f t="shared" si="0"/>
        <v>#REF!</v>
      </c>
    </row>
    <row r="65" spans="1:17">
      <c r="A65" s="843"/>
      <c r="B65" s="474"/>
      <c r="C65" s="475"/>
      <c r="D65" s="475">
        <v>1</v>
      </c>
      <c r="E65" s="479" t="s">
        <v>174</v>
      </c>
      <c r="F65" s="477">
        <v>11894000</v>
      </c>
      <c r="G65" s="477">
        <v>17394046</v>
      </c>
      <c r="H65" s="477">
        <f t="shared" si="1"/>
        <v>162698</v>
      </c>
      <c r="I65" s="477">
        <v>17556744</v>
      </c>
      <c r="N65" s="480">
        <v>0</v>
      </c>
      <c r="O65" s="480" t="e">
        <f>SUM(#REF!,#REF!,#REF!,#REF!,#REF!,#REF!,#REF!)</f>
        <v>#REF!</v>
      </c>
      <c r="P65" s="480" t="e">
        <f>SUM(#REF!,#REF!,#REF!,#REF!,#REF!,#REF!)</f>
        <v>#REF!</v>
      </c>
      <c r="Q65" s="480" t="e">
        <f t="shared" si="0"/>
        <v>#REF!</v>
      </c>
    </row>
    <row r="66" spans="1:17">
      <c r="A66" s="843"/>
      <c r="B66" s="474"/>
      <c r="C66" s="475"/>
      <c r="D66" s="475">
        <v>2</v>
      </c>
      <c r="E66" s="479" t="s">
        <v>519</v>
      </c>
      <c r="F66" s="477">
        <v>2103000</v>
      </c>
      <c r="G66" s="477">
        <v>2873863</v>
      </c>
      <c r="H66" s="477">
        <f t="shared" si="1"/>
        <v>25220</v>
      </c>
      <c r="I66" s="477">
        <v>2899083</v>
      </c>
      <c r="N66" s="480">
        <v>0</v>
      </c>
      <c r="O66" s="480" t="e">
        <f>SUM(#REF!,#REF!,#REF!,#REF!,#REF!,#REF!,#REF!)</f>
        <v>#REF!</v>
      </c>
      <c r="P66" s="480" t="e">
        <f>SUM(#REF!,#REF!,#REF!,#REF!,#REF!,#REF!)</f>
        <v>#REF!</v>
      </c>
      <c r="Q66" s="480" t="e">
        <f t="shared" si="0"/>
        <v>#REF!</v>
      </c>
    </row>
    <row r="67" spans="1:17">
      <c r="A67" s="843"/>
      <c r="B67" s="474"/>
      <c r="C67" s="475"/>
      <c r="D67" s="475">
        <v>3</v>
      </c>
      <c r="E67" s="479" t="s">
        <v>517</v>
      </c>
      <c r="F67" s="477">
        <v>4372000</v>
      </c>
      <c r="G67" s="477">
        <v>4415414</v>
      </c>
      <c r="H67" s="477">
        <f t="shared" si="1"/>
        <v>0</v>
      </c>
      <c r="I67" s="477">
        <v>4415414</v>
      </c>
      <c r="N67" s="480">
        <v>-300000</v>
      </c>
      <c r="O67" s="480" t="e">
        <f>SUM(#REF!,#REF!,#REF!,#REF!,#REF!,#REF!,#REF!)</f>
        <v>#REF!</v>
      </c>
      <c r="P67" s="480" t="e">
        <f>SUM(#REF!,#REF!,#REF!,#REF!,#REF!,#REF!)</f>
        <v>#REF!</v>
      </c>
      <c r="Q67" s="480" t="e">
        <f t="shared" si="0"/>
        <v>#REF!</v>
      </c>
    </row>
    <row r="68" spans="1:17" ht="15.75" hidden="1" customHeight="1">
      <c r="A68" s="843"/>
      <c r="B68" s="474"/>
      <c r="C68" s="475"/>
      <c r="D68" s="475">
        <v>4</v>
      </c>
      <c r="E68" s="614" t="s">
        <v>141</v>
      </c>
      <c r="F68" s="477"/>
      <c r="G68" s="477">
        <v>0</v>
      </c>
      <c r="H68" s="477">
        <f t="shared" si="1"/>
        <v>0</v>
      </c>
      <c r="I68" s="477">
        <v>0</v>
      </c>
      <c r="N68" s="480">
        <v>0</v>
      </c>
      <c r="O68" s="480" t="e">
        <f>SUM(#REF!,#REF!,#REF!,#REF!,#REF!,#REF!,#REF!)</f>
        <v>#REF!</v>
      </c>
      <c r="P68" s="480" t="e">
        <f>SUM(#REF!,#REF!,#REF!,#REF!,#REF!,#REF!)</f>
        <v>#REF!</v>
      </c>
      <c r="Q68" s="480" t="e">
        <f t="shared" si="0"/>
        <v>#REF!</v>
      </c>
    </row>
    <row r="69" spans="1:17">
      <c r="A69" s="843"/>
      <c r="B69" s="474"/>
      <c r="C69" s="475"/>
      <c r="D69" s="475">
        <v>5</v>
      </c>
      <c r="E69" s="614" t="s">
        <v>143</v>
      </c>
      <c r="F69" s="477">
        <v>1458500</v>
      </c>
      <c r="G69" s="477">
        <v>1052611</v>
      </c>
      <c r="H69" s="477">
        <f t="shared" si="1"/>
        <v>0</v>
      </c>
      <c r="I69" s="477">
        <v>1052611</v>
      </c>
      <c r="N69" s="480">
        <v>0</v>
      </c>
      <c r="O69" s="480" t="e">
        <f>SUM(#REF!,#REF!,#REF!,#REF!,#REF!,#REF!,#REF!)</f>
        <v>#REF!</v>
      </c>
      <c r="P69" s="480" t="e">
        <f>SUM(#REF!,#REF!,#REF!,#REF!,#REF!,#REF!)</f>
        <v>#REF!</v>
      </c>
      <c r="Q69" s="480" t="e">
        <f t="shared" si="0"/>
        <v>#REF!</v>
      </c>
    </row>
    <row r="70" spans="1:17">
      <c r="A70" s="843"/>
      <c r="B70" s="474"/>
      <c r="C70" s="475"/>
      <c r="D70" s="475">
        <v>6</v>
      </c>
      <c r="E70" s="614" t="s">
        <v>144</v>
      </c>
      <c r="F70" s="477">
        <v>350000</v>
      </c>
      <c r="G70" s="477">
        <v>505086</v>
      </c>
      <c r="H70" s="477">
        <f t="shared" si="1"/>
        <v>0</v>
      </c>
      <c r="I70" s="477">
        <v>505086</v>
      </c>
      <c r="N70" s="480">
        <v>0</v>
      </c>
      <c r="O70" s="480" t="e">
        <f>SUM(#REF!,#REF!,#REF!,#REF!,#REF!,#REF!,#REF!)</f>
        <v>#REF!</v>
      </c>
      <c r="P70" s="480" t="e">
        <f>SUM(#REF!,#REF!,#REF!,#REF!,#REF!,#REF!)</f>
        <v>#REF!</v>
      </c>
      <c r="Q70" s="480" t="e">
        <f t="shared" si="0"/>
        <v>#REF!</v>
      </c>
    </row>
    <row r="71" spans="1:17" ht="15.75" hidden="1" customHeight="1">
      <c r="A71" s="843"/>
      <c r="B71" s="474"/>
      <c r="C71" s="475"/>
      <c r="D71" s="475">
        <v>7</v>
      </c>
      <c r="E71" s="614" t="s">
        <v>146</v>
      </c>
      <c r="F71" s="477"/>
      <c r="G71" s="477"/>
      <c r="H71" s="477">
        <f t="shared" si="1"/>
        <v>0</v>
      </c>
      <c r="I71" s="477"/>
      <c r="N71" s="480">
        <v>0</v>
      </c>
      <c r="O71" s="480" t="e">
        <f>SUM(#REF!,#REF!,#REF!,#REF!,#REF!,#REF!,#REF!)</f>
        <v>#REF!</v>
      </c>
      <c r="P71" s="480" t="e">
        <f>SUM(#REF!,#REF!,#REF!,#REF!,#REF!,#REF!)</f>
        <v>#REF!</v>
      </c>
      <c r="Q71" s="480" t="e">
        <f t="shared" si="0"/>
        <v>#REF!</v>
      </c>
    </row>
    <row r="72" spans="1:17" ht="15.75" hidden="1" customHeight="1">
      <c r="A72" s="843"/>
      <c r="B72" s="474"/>
      <c r="C72" s="475"/>
      <c r="D72" s="475">
        <v>8</v>
      </c>
      <c r="E72" s="614" t="s">
        <v>566</v>
      </c>
      <c r="F72" s="477"/>
      <c r="G72" s="477"/>
      <c r="H72" s="477">
        <f t="shared" si="1"/>
        <v>0</v>
      </c>
      <c r="I72" s="477"/>
      <c r="N72" s="480">
        <v>0</v>
      </c>
      <c r="O72" s="480" t="e">
        <f>SUM(#REF!,#REF!,#REF!,#REF!,#REF!,#REF!,#REF!)</f>
        <v>#REF!</v>
      </c>
      <c r="P72" s="480" t="e">
        <f>SUM(#REF!,#REF!,#REF!,#REF!,#REF!,#REF!)</f>
        <v>#REF!</v>
      </c>
      <c r="Q72" s="480" t="e">
        <f t="shared" si="0"/>
        <v>#REF!</v>
      </c>
    </row>
    <row r="73" spans="1:17" ht="15.75" hidden="1" customHeight="1">
      <c r="A73" s="843"/>
      <c r="B73" s="474"/>
      <c r="C73" s="475"/>
      <c r="D73" s="475">
        <v>9</v>
      </c>
      <c r="E73" s="614" t="s">
        <v>370</v>
      </c>
      <c r="F73" s="477"/>
      <c r="G73" s="477"/>
      <c r="H73" s="477">
        <f t="shared" si="1"/>
        <v>0</v>
      </c>
      <c r="I73" s="477"/>
      <c r="N73" s="480">
        <v>0</v>
      </c>
      <c r="O73" s="480" t="e">
        <f>SUM(#REF!,#REF!,#REF!,#REF!,#REF!,#REF!,#REF!)</f>
        <v>#REF!</v>
      </c>
      <c r="P73" s="480" t="e">
        <f>SUM(#REF!,#REF!,#REF!,#REF!,#REF!,#REF!)</f>
        <v>#REF!</v>
      </c>
      <c r="Q73" s="480" t="e">
        <f t="shared" si="0"/>
        <v>#REF!</v>
      </c>
    </row>
    <row r="74" spans="1:17" ht="15.75" hidden="1" customHeight="1">
      <c r="A74" s="843"/>
      <c r="B74" s="474"/>
      <c r="C74" s="475"/>
      <c r="D74" s="475">
        <v>10</v>
      </c>
      <c r="E74" s="479" t="s">
        <v>334</v>
      </c>
      <c r="F74" s="477"/>
      <c r="G74" s="477"/>
      <c r="H74" s="477">
        <f t="shared" si="1"/>
        <v>0</v>
      </c>
      <c r="I74" s="477"/>
      <c r="N74" s="480">
        <v>0</v>
      </c>
      <c r="O74" s="480" t="e">
        <f>SUM(#REF!,#REF!,#REF!,#REF!,#REF!,#REF!,#REF!)</f>
        <v>#REF!</v>
      </c>
      <c r="P74" s="480" t="e">
        <f>SUM(#REF!,#REF!,#REF!,#REF!,#REF!,#REF!)</f>
        <v>#REF!</v>
      </c>
      <c r="Q74" s="480" t="e">
        <f t="shared" ref="Q74:Q150" si="6">SUM(O74:P74)</f>
        <v>#REF!</v>
      </c>
    </row>
    <row r="75" spans="1:17">
      <c r="A75" s="481"/>
      <c r="B75" s="482"/>
      <c r="C75" s="483"/>
      <c r="D75" s="483"/>
      <c r="E75" s="484" t="s">
        <v>1118</v>
      </c>
      <c r="F75" s="485">
        <f t="shared" ref="F75:I75" si="7">SUM(F65:F74)</f>
        <v>20177500</v>
      </c>
      <c r="G75" s="485">
        <f t="shared" si="7"/>
        <v>26241020</v>
      </c>
      <c r="H75" s="485">
        <f t="shared" si="7"/>
        <v>187918</v>
      </c>
      <c r="I75" s="485">
        <f t="shared" si="7"/>
        <v>26428938</v>
      </c>
      <c r="N75" s="480">
        <v>-300000</v>
      </c>
      <c r="O75" s="480" t="e">
        <f>SUM(#REF!,#REF!,#REF!,#REF!,#REF!,#REF!,#REF!)</f>
        <v>#REF!</v>
      </c>
      <c r="P75" s="480" t="e">
        <f>SUM(#REF!,#REF!,#REF!,#REF!,#REF!,#REF!)</f>
        <v>#REF!</v>
      </c>
      <c r="Q75" s="480" t="e">
        <f t="shared" si="6"/>
        <v>#REF!</v>
      </c>
    </row>
    <row r="76" spans="1:17">
      <c r="A76" s="843"/>
      <c r="B76" s="478">
        <v>5</v>
      </c>
      <c r="C76" s="475"/>
      <c r="D76" s="475"/>
      <c r="E76" s="476" t="s">
        <v>1115</v>
      </c>
      <c r="F76" s="477"/>
      <c r="G76" s="477"/>
      <c r="H76" s="477">
        <f t="shared" si="1"/>
        <v>0</v>
      </c>
      <c r="I76" s="477"/>
      <c r="N76" s="480">
        <v>0</v>
      </c>
      <c r="O76" s="480" t="e">
        <f>SUM(#REF!,#REF!,#REF!,#REF!,#REF!,#REF!,#REF!)</f>
        <v>#REF!</v>
      </c>
      <c r="P76" s="480" t="e">
        <f>SUM(#REF!,#REF!,#REF!,#REF!,#REF!,#REF!)</f>
        <v>#REF!</v>
      </c>
      <c r="Q76" s="480" t="e">
        <f t="shared" si="6"/>
        <v>#REF!</v>
      </c>
    </row>
    <row r="77" spans="1:17">
      <c r="A77" s="843"/>
      <c r="B77" s="474"/>
      <c r="C77" s="475">
        <v>1</v>
      </c>
      <c r="D77" s="475"/>
      <c r="E77" s="479" t="s">
        <v>565</v>
      </c>
      <c r="F77" s="477"/>
      <c r="G77" s="477"/>
      <c r="H77" s="477">
        <f t="shared" si="1"/>
        <v>0</v>
      </c>
      <c r="I77" s="477"/>
      <c r="N77" s="480">
        <v>0</v>
      </c>
      <c r="O77" s="480" t="e">
        <f>SUM(#REF!,#REF!,#REF!,#REF!,#REF!,#REF!,#REF!)</f>
        <v>#REF!</v>
      </c>
      <c r="P77" s="480" t="e">
        <f>SUM(#REF!,#REF!,#REF!,#REF!,#REF!,#REF!)</f>
        <v>#REF!</v>
      </c>
      <c r="Q77" s="480" t="e">
        <f t="shared" si="6"/>
        <v>#REF!</v>
      </c>
    </row>
    <row r="78" spans="1:17">
      <c r="A78" s="843"/>
      <c r="B78" s="474"/>
      <c r="C78" s="475"/>
      <c r="D78" s="475">
        <v>1</v>
      </c>
      <c r="E78" s="479" t="s">
        <v>174</v>
      </c>
      <c r="F78" s="477">
        <v>25793000</v>
      </c>
      <c r="G78" s="477">
        <v>25398300</v>
      </c>
      <c r="H78" s="477">
        <f t="shared" ref="H78:H154" si="8">I78-G78</f>
        <v>0</v>
      </c>
      <c r="I78" s="477">
        <v>25398300</v>
      </c>
      <c r="L78" s="480">
        <f>I78-'3. sz. mell'!AX49</f>
        <v>20000300</v>
      </c>
      <c r="N78" s="480">
        <v>-400000</v>
      </c>
      <c r="O78" s="480" t="e">
        <f>SUM(#REF!,#REF!,#REF!,#REF!,#REF!,#REF!,#REF!)</f>
        <v>#REF!</v>
      </c>
      <c r="P78" s="480" t="e">
        <f>SUM(#REF!,#REF!,#REF!,#REF!,#REF!,#REF!)</f>
        <v>#REF!</v>
      </c>
      <c r="Q78" s="480" t="e">
        <f t="shared" si="6"/>
        <v>#REF!</v>
      </c>
    </row>
    <row r="79" spans="1:17">
      <c r="A79" s="843"/>
      <c r="B79" s="474"/>
      <c r="C79" s="475"/>
      <c r="D79" s="475">
        <v>2</v>
      </c>
      <c r="E79" s="479" t="s">
        <v>516</v>
      </c>
      <c r="F79" s="477">
        <v>4632000</v>
      </c>
      <c r="G79" s="477">
        <v>4226927</v>
      </c>
      <c r="H79" s="477">
        <f t="shared" si="8"/>
        <v>0</v>
      </c>
      <c r="I79" s="477">
        <v>4226927</v>
      </c>
      <c r="L79" s="480">
        <f>I79-'3. sz. mell'!AX50</f>
        <v>3325227</v>
      </c>
      <c r="N79" s="480">
        <v>-200000</v>
      </c>
      <c r="O79" s="480" t="e">
        <f>SUM(#REF!,#REF!,#REF!,#REF!,#REF!,#REF!,#REF!)</f>
        <v>#REF!</v>
      </c>
      <c r="P79" s="480" t="e">
        <f>SUM(#REF!,#REF!,#REF!,#REF!,#REF!,#REF!)</f>
        <v>#REF!</v>
      </c>
      <c r="Q79" s="480" t="e">
        <f t="shared" si="6"/>
        <v>#REF!</v>
      </c>
    </row>
    <row r="80" spans="1:17">
      <c r="A80" s="843"/>
      <c r="B80" s="474"/>
      <c r="C80" s="475"/>
      <c r="D80" s="475">
        <v>3</v>
      </c>
      <c r="E80" s="479" t="s">
        <v>517</v>
      </c>
      <c r="F80" s="477">
        <v>30213222</v>
      </c>
      <c r="G80" s="477">
        <v>24157024</v>
      </c>
      <c r="H80" s="477">
        <f t="shared" si="8"/>
        <v>0</v>
      </c>
      <c r="I80" s="477">
        <v>24157024</v>
      </c>
      <c r="L80" s="480">
        <f>I80-'3. sz. mell'!AX51</f>
        <v>13034802</v>
      </c>
      <c r="N80" s="480">
        <v>-4331000</v>
      </c>
      <c r="O80" s="480" t="e">
        <f>SUM(#REF!,#REF!,#REF!,#REF!,#REF!,#REF!,#REF!)</f>
        <v>#REF!</v>
      </c>
      <c r="P80" s="480" t="e">
        <f>SUM(#REF!,#REF!,#REF!,#REF!,#REF!,#REF!)</f>
        <v>#REF!</v>
      </c>
      <c r="Q80" s="480" t="e">
        <f t="shared" si="6"/>
        <v>#REF!</v>
      </c>
    </row>
    <row r="81" spans="1:17" ht="15.75" hidden="1" customHeight="1">
      <c r="A81" s="843"/>
      <c r="B81" s="474"/>
      <c r="C81" s="475"/>
      <c r="D81" s="475">
        <v>4</v>
      </c>
      <c r="E81" s="614" t="s">
        <v>141</v>
      </c>
      <c r="F81" s="477"/>
      <c r="G81" s="477">
        <v>0</v>
      </c>
      <c r="H81" s="477">
        <f t="shared" si="8"/>
        <v>0</v>
      </c>
      <c r="I81" s="477">
        <v>0</v>
      </c>
      <c r="L81" s="480">
        <f>I81-'3. sz. mell'!AX52</f>
        <v>0</v>
      </c>
      <c r="N81" s="480">
        <v>0</v>
      </c>
      <c r="O81" s="480" t="e">
        <f>SUM(#REF!,#REF!,#REF!,#REF!,#REF!,#REF!,#REF!)</f>
        <v>#REF!</v>
      </c>
      <c r="P81" s="480" t="e">
        <f>SUM(#REF!,#REF!,#REF!,#REF!,#REF!,#REF!)</f>
        <v>#REF!</v>
      </c>
      <c r="Q81" s="480" t="e">
        <f t="shared" si="6"/>
        <v>#REF!</v>
      </c>
    </row>
    <row r="82" spans="1:17" ht="15.75" customHeight="1">
      <c r="A82" s="843"/>
      <c r="B82" s="474"/>
      <c r="C82" s="475"/>
      <c r="D82" s="475">
        <v>5</v>
      </c>
      <c r="E82" s="614" t="s">
        <v>143</v>
      </c>
      <c r="F82" s="477">
        <v>776452</v>
      </c>
      <c r="G82" s="477">
        <v>3744766</v>
      </c>
      <c r="H82" s="477">
        <f t="shared" si="8"/>
        <v>0</v>
      </c>
      <c r="I82" s="477">
        <v>3744766</v>
      </c>
      <c r="N82" s="480">
        <v>0</v>
      </c>
      <c r="O82" s="480" t="e">
        <f>SUM(#REF!,#REF!,#REF!,#REF!,#REF!,#REF!,#REF!)</f>
        <v>#REF!</v>
      </c>
      <c r="P82" s="480" t="e">
        <f>SUM(#REF!,#REF!,#REF!,#REF!,#REF!,#REF!)</f>
        <v>#REF!</v>
      </c>
      <c r="Q82" s="480" t="e">
        <f t="shared" si="6"/>
        <v>#REF!</v>
      </c>
    </row>
    <row r="83" spans="1:17">
      <c r="A83" s="843"/>
      <c r="B83" s="474"/>
      <c r="C83" s="475"/>
      <c r="D83" s="475">
        <v>6</v>
      </c>
      <c r="E83" s="614" t="s">
        <v>144</v>
      </c>
      <c r="F83" s="477">
        <v>124636000</v>
      </c>
      <c r="G83" s="477">
        <v>126337650</v>
      </c>
      <c r="H83" s="477">
        <f t="shared" si="8"/>
        <v>0</v>
      </c>
      <c r="I83" s="477">
        <v>126337650</v>
      </c>
      <c r="L83" s="480">
        <f>I83-'3. sz. mell'!AX55</f>
        <v>1955650</v>
      </c>
      <c r="N83" s="480">
        <v>0</v>
      </c>
      <c r="O83" s="480" t="e">
        <f>SUM(#REF!,#REF!,#REF!,#REF!,#REF!,#REF!,#REF!)</f>
        <v>#REF!</v>
      </c>
      <c r="P83" s="480" t="e">
        <f>SUM(#REF!,#REF!,#REF!,#REF!,#REF!,#REF!)</f>
        <v>#REF!</v>
      </c>
      <c r="Q83" s="480" t="e">
        <f t="shared" si="6"/>
        <v>#REF!</v>
      </c>
    </row>
    <row r="84" spans="1:17" ht="15.75" hidden="1" customHeight="1">
      <c r="A84" s="843"/>
      <c r="B84" s="474"/>
      <c r="C84" s="475"/>
      <c r="D84" s="475">
        <v>7</v>
      </c>
      <c r="E84" s="614" t="s">
        <v>146</v>
      </c>
      <c r="F84" s="477"/>
      <c r="G84" s="477"/>
      <c r="H84" s="477">
        <f t="shared" si="8"/>
        <v>0</v>
      </c>
      <c r="I84" s="477"/>
      <c r="N84" s="480">
        <v>0</v>
      </c>
      <c r="O84" s="480" t="e">
        <f>SUM(#REF!,#REF!,#REF!,#REF!,#REF!,#REF!,#REF!)</f>
        <v>#REF!</v>
      </c>
      <c r="P84" s="480" t="e">
        <f>SUM(#REF!,#REF!,#REF!,#REF!,#REF!,#REF!)</f>
        <v>#REF!</v>
      </c>
      <c r="Q84" s="480" t="e">
        <f t="shared" si="6"/>
        <v>#REF!</v>
      </c>
    </row>
    <row r="85" spans="1:17" ht="15.75" hidden="1" customHeight="1">
      <c r="A85" s="843"/>
      <c r="B85" s="474"/>
      <c r="C85" s="475"/>
      <c r="D85" s="475">
        <v>8</v>
      </c>
      <c r="E85" s="614" t="s">
        <v>566</v>
      </c>
      <c r="F85" s="477"/>
      <c r="G85" s="477"/>
      <c r="H85" s="477">
        <f t="shared" si="8"/>
        <v>0</v>
      </c>
      <c r="I85" s="477"/>
      <c r="N85" s="480">
        <v>0</v>
      </c>
      <c r="O85" s="480" t="e">
        <f>SUM(#REF!,#REF!,#REF!,#REF!,#REF!,#REF!,#REF!)</f>
        <v>#REF!</v>
      </c>
      <c r="P85" s="480" t="e">
        <f>SUM(#REF!,#REF!,#REF!,#REF!,#REF!,#REF!)</f>
        <v>#REF!</v>
      </c>
      <c r="Q85" s="480" t="e">
        <f t="shared" si="6"/>
        <v>#REF!</v>
      </c>
    </row>
    <row r="86" spans="1:17" ht="15.75" hidden="1" customHeight="1">
      <c r="A86" s="843"/>
      <c r="B86" s="474"/>
      <c r="C86" s="475"/>
      <c r="D86" s="475">
        <v>9</v>
      </c>
      <c r="E86" s="614" t="s">
        <v>370</v>
      </c>
      <c r="F86" s="477"/>
      <c r="G86" s="477"/>
      <c r="H86" s="477">
        <f t="shared" si="8"/>
        <v>0</v>
      </c>
      <c r="I86" s="477"/>
      <c r="N86" s="480">
        <v>0</v>
      </c>
      <c r="O86" s="480" t="e">
        <f>SUM(#REF!,#REF!,#REF!,#REF!,#REF!,#REF!,#REF!)</f>
        <v>#REF!</v>
      </c>
      <c r="P86" s="480" t="e">
        <f>SUM(#REF!,#REF!,#REF!,#REF!,#REF!,#REF!)</f>
        <v>#REF!</v>
      </c>
      <c r="Q86" s="480" t="e">
        <f t="shared" si="6"/>
        <v>#REF!</v>
      </c>
    </row>
    <row r="87" spans="1:17" ht="15.75" hidden="1" customHeight="1">
      <c r="A87" s="843"/>
      <c r="B87" s="474"/>
      <c r="C87" s="475"/>
      <c r="D87" s="475">
        <v>10</v>
      </c>
      <c r="E87" s="479" t="s">
        <v>180</v>
      </c>
      <c r="F87" s="477"/>
      <c r="G87" s="477"/>
      <c r="H87" s="477">
        <f t="shared" si="8"/>
        <v>0</v>
      </c>
      <c r="I87" s="477"/>
      <c r="N87" s="480">
        <v>0</v>
      </c>
      <c r="O87" s="480" t="e">
        <f>SUM(#REF!,#REF!,#REF!,#REF!,#REF!,#REF!,#REF!)</f>
        <v>#REF!</v>
      </c>
      <c r="P87" s="480" t="e">
        <f>SUM(#REF!,#REF!,#REF!,#REF!,#REF!,#REF!)</f>
        <v>#REF!</v>
      </c>
      <c r="Q87" s="480" t="e">
        <f t="shared" si="6"/>
        <v>#REF!</v>
      </c>
    </row>
    <row r="88" spans="1:17">
      <c r="A88" s="481"/>
      <c r="B88" s="482"/>
      <c r="C88" s="483"/>
      <c r="D88" s="483"/>
      <c r="E88" s="484" t="s">
        <v>1119</v>
      </c>
      <c r="F88" s="485">
        <f t="shared" ref="F88:I88" si="9">SUM(F78:F87)</f>
        <v>186050674</v>
      </c>
      <c r="G88" s="485">
        <f t="shared" si="9"/>
        <v>183864667</v>
      </c>
      <c r="H88" s="485">
        <f t="shared" si="9"/>
        <v>0</v>
      </c>
      <c r="I88" s="485">
        <f t="shared" si="9"/>
        <v>183864667</v>
      </c>
      <c r="N88" s="480">
        <v>-4931000</v>
      </c>
      <c r="O88" s="480" t="e">
        <f>SUM(#REF!,#REF!,#REF!,#REF!,#REF!,#REF!,#REF!)</f>
        <v>#REF!</v>
      </c>
      <c r="P88" s="480" t="e">
        <f>SUM(#REF!,#REF!,#REF!,#REF!,#REF!,#REF!)</f>
        <v>#REF!</v>
      </c>
      <c r="Q88" s="480" t="e">
        <f t="shared" si="6"/>
        <v>#REF!</v>
      </c>
    </row>
    <row r="89" spans="1:17">
      <c r="A89" s="843"/>
      <c r="B89" s="478">
        <v>6</v>
      </c>
      <c r="C89" s="475"/>
      <c r="D89" s="475"/>
      <c r="E89" s="515" t="s">
        <v>1319</v>
      </c>
      <c r="F89" s="477"/>
      <c r="G89" s="477"/>
      <c r="H89" s="477">
        <f t="shared" si="8"/>
        <v>0</v>
      </c>
      <c r="I89" s="477"/>
      <c r="N89" s="480">
        <v>0</v>
      </c>
      <c r="O89" s="480" t="e">
        <f>SUM(#REF!,#REF!,#REF!,#REF!,#REF!,#REF!,#REF!)</f>
        <v>#REF!</v>
      </c>
      <c r="P89" s="480" t="e">
        <f>SUM(#REF!,#REF!,#REF!,#REF!,#REF!,#REF!)</f>
        <v>#REF!</v>
      </c>
      <c r="Q89" s="480" t="e">
        <f t="shared" si="6"/>
        <v>#REF!</v>
      </c>
    </row>
    <row r="90" spans="1:17">
      <c r="A90" s="843"/>
      <c r="B90" s="474"/>
      <c r="C90" s="475">
        <v>1</v>
      </c>
      <c r="D90" s="475"/>
      <c r="E90" s="479" t="s">
        <v>565</v>
      </c>
      <c r="F90" s="477"/>
      <c r="G90" s="477"/>
      <c r="H90" s="477">
        <f t="shared" si="8"/>
        <v>0</v>
      </c>
      <c r="I90" s="477"/>
      <c r="N90" s="480">
        <v>0</v>
      </c>
      <c r="O90" s="480" t="e">
        <f>SUM(#REF!,#REF!,#REF!,#REF!,#REF!,#REF!,#REF!)</f>
        <v>#REF!</v>
      </c>
      <c r="P90" s="480" t="e">
        <f>SUM(#REF!,#REF!,#REF!,#REF!,#REF!,#REF!)</f>
        <v>#REF!</v>
      </c>
      <c r="Q90" s="480" t="e">
        <f t="shared" si="6"/>
        <v>#REF!</v>
      </c>
    </row>
    <row r="91" spans="1:17">
      <c r="A91" s="843"/>
      <c r="B91" s="474"/>
      <c r="C91" s="475"/>
      <c r="D91" s="475">
        <v>1</v>
      </c>
      <c r="E91" s="479" t="s">
        <v>174</v>
      </c>
      <c r="F91" s="477"/>
      <c r="G91" s="477">
        <v>3100000</v>
      </c>
      <c r="H91" s="477">
        <f t="shared" si="8"/>
        <v>25000</v>
      </c>
      <c r="I91" s="477">
        <v>3125000</v>
      </c>
      <c r="N91" s="480">
        <v>0</v>
      </c>
      <c r="O91" s="480" t="e">
        <f>SUM(#REF!,#REF!,#REF!,#REF!,#REF!,#REF!,#REF!)</f>
        <v>#REF!</v>
      </c>
      <c r="P91" s="480" t="e">
        <f>SUM(#REF!,#REF!,#REF!,#REF!,#REF!,#REF!)</f>
        <v>#REF!</v>
      </c>
      <c r="Q91" s="480" t="e">
        <f t="shared" si="6"/>
        <v>#REF!</v>
      </c>
    </row>
    <row r="92" spans="1:17">
      <c r="A92" s="843"/>
      <c r="B92" s="474"/>
      <c r="C92" s="475"/>
      <c r="D92" s="475">
        <v>2</v>
      </c>
      <c r="E92" s="479" t="s">
        <v>516</v>
      </c>
      <c r="F92" s="477"/>
      <c r="G92" s="477">
        <v>490000</v>
      </c>
      <c r="H92" s="477">
        <f t="shared" si="8"/>
        <v>-8000</v>
      </c>
      <c r="I92" s="477">
        <v>482000</v>
      </c>
      <c r="N92" s="480">
        <v>0</v>
      </c>
      <c r="O92" s="480" t="e">
        <f>SUM(#REF!,#REF!,#REF!,#REF!,#REF!,#REF!,#REF!)</f>
        <v>#REF!</v>
      </c>
      <c r="P92" s="480" t="e">
        <f>SUM(#REF!,#REF!,#REF!,#REF!,#REF!,#REF!)</f>
        <v>#REF!</v>
      </c>
      <c r="Q92" s="480" t="e">
        <f t="shared" si="6"/>
        <v>#REF!</v>
      </c>
    </row>
    <row r="93" spans="1:17">
      <c r="A93" s="843"/>
      <c r="B93" s="474"/>
      <c r="C93" s="475"/>
      <c r="D93" s="475">
        <v>3</v>
      </c>
      <c r="E93" s="479" t="s">
        <v>517</v>
      </c>
      <c r="F93" s="477"/>
      <c r="G93" s="477">
        <v>350000</v>
      </c>
      <c r="H93" s="477">
        <f t="shared" si="8"/>
        <v>-64787</v>
      </c>
      <c r="I93" s="477">
        <v>285213</v>
      </c>
      <c r="N93" s="480">
        <v>0</v>
      </c>
      <c r="O93" s="480" t="e">
        <f>SUM(#REF!,#REF!,#REF!,#REF!,#REF!,#REF!,#REF!)</f>
        <v>#REF!</v>
      </c>
      <c r="P93" s="480" t="e">
        <f>SUM(#REF!,#REF!,#REF!,#REF!,#REF!,#REF!)</f>
        <v>#REF!</v>
      </c>
      <c r="Q93" s="480" t="e">
        <f t="shared" si="6"/>
        <v>#REF!</v>
      </c>
    </row>
    <row r="94" spans="1:17" ht="15.75" hidden="1" customHeight="1">
      <c r="A94" s="843"/>
      <c r="B94" s="474"/>
      <c r="C94" s="475"/>
      <c r="D94" s="475">
        <v>4</v>
      </c>
      <c r="E94" s="614" t="s">
        <v>141</v>
      </c>
      <c r="F94" s="477"/>
      <c r="G94" s="477">
        <v>0</v>
      </c>
      <c r="H94" s="477">
        <f t="shared" si="8"/>
        <v>0</v>
      </c>
      <c r="I94" s="477">
        <v>0</v>
      </c>
      <c r="N94" s="480">
        <v>0</v>
      </c>
      <c r="O94" s="480" t="e">
        <f>SUM(#REF!,#REF!,#REF!,#REF!,#REF!,#REF!,#REF!)</f>
        <v>#REF!</v>
      </c>
      <c r="P94" s="480" t="e">
        <f>SUM(#REF!,#REF!,#REF!,#REF!,#REF!,#REF!)</f>
        <v>#REF!</v>
      </c>
      <c r="Q94" s="480" t="e">
        <f t="shared" si="6"/>
        <v>#REF!</v>
      </c>
    </row>
    <row r="95" spans="1:17" ht="15.75" customHeight="1">
      <c r="A95" s="843"/>
      <c r="B95" s="474"/>
      <c r="C95" s="475"/>
      <c r="D95" s="475">
        <v>5</v>
      </c>
      <c r="E95" s="614" t="s">
        <v>143</v>
      </c>
      <c r="F95" s="477"/>
      <c r="G95" s="477">
        <v>0</v>
      </c>
      <c r="H95" s="477">
        <f t="shared" si="8"/>
        <v>0</v>
      </c>
      <c r="I95" s="477">
        <v>0</v>
      </c>
      <c r="N95" s="480">
        <v>0</v>
      </c>
      <c r="O95" s="480" t="e">
        <f>SUM(#REF!,#REF!,#REF!,#REF!,#REF!,#REF!,#REF!)</f>
        <v>#REF!</v>
      </c>
      <c r="P95" s="480" t="e">
        <f>SUM(#REF!,#REF!,#REF!,#REF!,#REF!,#REF!)</f>
        <v>#REF!</v>
      </c>
      <c r="Q95" s="480" t="e">
        <f t="shared" si="6"/>
        <v>#REF!</v>
      </c>
    </row>
    <row r="96" spans="1:17">
      <c r="A96" s="843"/>
      <c r="B96" s="474"/>
      <c r="C96" s="475"/>
      <c r="D96" s="475">
        <v>6</v>
      </c>
      <c r="E96" s="614" t="s">
        <v>144</v>
      </c>
      <c r="F96" s="477"/>
      <c r="G96" s="477">
        <v>0</v>
      </c>
      <c r="H96" s="477">
        <f t="shared" si="8"/>
        <v>47787</v>
      </c>
      <c r="I96" s="477">
        <v>47787</v>
      </c>
      <c r="N96" s="480">
        <v>0</v>
      </c>
      <c r="O96" s="480" t="e">
        <f>SUM(#REF!,#REF!,#REF!,#REF!,#REF!,#REF!,#REF!)</f>
        <v>#REF!</v>
      </c>
      <c r="P96" s="480" t="e">
        <f>SUM(#REF!,#REF!,#REF!,#REF!,#REF!,#REF!)</f>
        <v>#REF!</v>
      </c>
      <c r="Q96" s="480" t="e">
        <f t="shared" si="6"/>
        <v>#REF!</v>
      </c>
    </row>
    <row r="97" spans="1:17" ht="15.75" hidden="1" customHeight="1">
      <c r="A97" s="843"/>
      <c r="B97" s="474"/>
      <c r="C97" s="475"/>
      <c r="D97" s="475">
        <v>7</v>
      </c>
      <c r="E97" s="614" t="s">
        <v>146</v>
      </c>
      <c r="F97" s="477"/>
      <c r="G97" s="477"/>
      <c r="H97" s="477">
        <f t="shared" si="8"/>
        <v>0</v>
      </c>
      <c r="I97" s="477"/>
      <c r="N97" s="480">
        <v>0</v>
      </c>
      <c r="O97" s="480" t="e">
        <f>SUM(#REF!,#REF!,#REF!,#REF!,#REF!,#REF!,#REF!)</f>
        <v>#REF!</v>
      </c>
      <c r="P97" s="480" t="e">
        <f>SUM(#REF!,#REF!,#REF!,#REF!,#REF!,#REF!)</f>
        <v>#REF!</v>
      </c>
      <c r="Q97" s="480" t="e">
        <f t="shared" si="6"/>
        <v>#REF!</v>
      </c>
    </row>
    <row r="98" spans="1:17" ht="15.75" hidden="1" customHeight="1" thickBot="1">
      <c r="A98" s="843"/>
      <c r="B98" s="474"/>
      <c r="C98" s="475"/>
      <c r="D98" s="475">
        <v>8</v>
      </c>
      <c r="E98" s="614" t="s">
        <v>566</v>
      </c>
      <c r="F98" s="477"/>
      <c r="G98" s="477"/>
      <c r="H98" s="477">
        <f t="shared" si="8"/>
        <v>0</v>
      </c>
      <c r="I98" s="477"/>
      <c r="N98" s="480">
        <v>0</v>
      </c>
      <c r="O98" s="480" t="e">
        <f>SUM(#REF!,#REF!,#REF!,#REF!,#REF!,#REF!,#REF!)</f>
        <v>#REF!</v>
      </c>
      <c r="P98" s="480" t="e">
        <f>SUM(#REF!,#REF!,#REF!,#REF!,#REF!,#REF!)</f>
        <v>#REF!</v>
      </c>
      <c r="Q98" s="480" t="e">
        <f t="shared" si="6"/>
        <v>#REF!</v>
      </c>
    </row>
    <row r="99" spans="1:17" ht="15.75" hidden="1" customHeight="1" thickBot="1">
      <c r="A99" s="843"/>
      <c r="B99" s="474"/>
      <c r="C99" s="475"/>
      <c r="D99" s="475">
        <v>9</v>
      </c>
      <c r="E99" s="614" t="s">
        <v>370</v>
      </c>
      <c r="F99" s="477"/>
      <c r="G99" s="477"/>
      <c r="H99" s="477">
        <f t="shared" si="8"/>
        <v>0</v>
      </c>
      <c r="I99" s="477"/>
      <c r="N99" s="480">
        <v>0</v>
      </c>
      <c r="O99" s="480" t="e">
        <f>SUM(#REF!,#REF!,#REF!,#REF!,#REF!,#REF!,#REF!)</f>
        <v>#REF!</v>
      </c>
      <c r="P99" s="480" t="e">
        <f>SUM(#REF!,#REF!,#REF!,#REF!,#REF!,#REF!)</f>
        <v>#REF!</v>
      </c>
      <c r="Q99" s="480" t="e">
        <f t="shared" si="6"/>
        <v>#REF!</v>
      </c>
    </row>
    <row r="100" spans="1:17" ht="15.75" hidden="1" customHeight="1" thickBot="1">
      <c r="A100" s="843"/>
      <c r="B100" s="474"/>
      <c r="C100" s="475"/>
      <c r="D100" s="475">
        <v>10</v>
      </c>
      <c r="E100" s="479" t="s">
        <v>180</v>
      </c>
      <c r="F100" s="477"/>
      <c r="G100" s="477"/>
      <c r="H100" s="477">
        <f t="shared" si="8"/>
        <v>0</v>
      </c>
      <c r="I100" s="477"/>
      <c r="N100" s="480">
        <v>0</v>
      </c>
      <c r="O100" s="480" t="e">
        <f>SUM(#REF!,#REF!,#REF!,#REF!,#REF!,#REF!,#REF!)</f>
        <v>#REF!</v>
      </c>
      <c r="P100" s="480" t="e">
        <f>SUM(#REF!,#REF!,#REF!,#REF!,#REF!,#REF!)</f>
        <v>#REF!</v>
      </c>
      <c r="Q100" s="480" t="e">
        <f t="shared" si="6"/>
        <v>#REF!</v>
      </c>
    </row>
    <row r="101" spans="1:17" ht="16.5" thickBot="1">
      <c r="A101" s="481"/>
      <c r="B101" s="482"/>
      <c r="C101" s="483"/>
      <c r="D101" s="483"/>
      <c r="E101" s="484" t="s">
        <v>1321</v>
      </c>
      <c r="F101" s="485">
        <f t="shared" ref="F101" si="10">SUM(F91:F100)</f>
        <v>0</v>
      </c>
      <c r="G101" s="485">
        <f t="shared" ref="G101:I101" si="11">SUM(G91:G100)</f>
        <v>3940000</v>
      </c>
      <c r="H101" s="485">
        <f t="shared" si="11"/>
        <v>0</v>
      </c>
      <c r="I101" s="485">
        <f t="shared" si="11"/>
        <v>3940000</v>
      </c>
      <c r="N101" s="480">
        <v>0</v>
      </c>
      <c r="O101" s="480" t="e">
        <f>SUM(#REF!,#REF!,#REF!,#REF!,#REF!,#REF!,#REF!)</f>
        <v>#REF!</v>
      </c>
      <c r="P101" s="480" t="e">
        <f>SUM(#REF!,#REF!,#REF!,#REF!,#REF!,#REF!)</f>
        <v>#REF!</v>
      </c>
      <c r="Q101" s="480" t="e">
        <f t="shared" si="6"/>
        <v>#REF!</v>
      </c>
    </row>
    <row r="102" spans="1:17" ht="16.5" thickBot="1">
      <c r="A102" s="494"/>
      <c r="B102" s="495"/>
      <c r="C102" s="495"/>
      <c r="D102" s="495"/>
      <c r="E102" s="496" t="s">
        <v>524</v>
      </c>
      <c r="F102" s="497">
        <f>F75+F62+F49+F36+F23+F88+F101</f>
        <v>923505099</v>
      </c>
      <c r="G102" s="497">
        <f t="shared" ref="G102:I102" si="12">G75+G62+G49+G36+G23+G88+G101</f>
        <v>868550518</v>
      </c>
      <c r="H102" s="497">
        <f t="shared" si="12"/>
        <v>1951061</v>
      </c>
      <c r="I102" s="497">
        <f t="shared" si="12"/>
        <v>870501579</v>
      </c>
      <c r="N102" s="480">
        <v>-36531000</v>
      </c>
      <c r="O102" s="480" t="e">
        <f>SUM(#REF!,#REF!,#REF!,#REF!,#REF!,#REF!,#REF!)</f>
        <v>#REF!</v>
      </c>
      <c r="P102" s="480" t="e">
        <f>SUM(#REF!,#REF!,#REF!,#REF!,#REF!,#REF!)</f>
        <v>#REF!</v>
      </c>
      <c r="Q102" s="480" t="e">
        <f t="shared" si="6"/>
        <v>#REF!</v>
      </c>
    </row>
    <row r="103" spans="1:17">
      <c r="A103" s="473">
        <v>103</v>
      </c>
      <c r="B103" s="474"/>
      <c r="C103" s="489"/>
      <c r="D103" s="475"/>
      <c r="E103" s="476" t="s">
        <v>525</v>
      </c>
      <c r="F103" s="477"/>
      <c r="G103" s="477"/>
      <c r="H103" s="477">
        <f t="shared" si="8"/>
        <v>0</v>
      </c>
      <c r="I103" s="477"/>
      <c r="N103" s="480">
        <v>0</v>
      </c>
      <c r="O103" s="480" t="e">
        <f>SUM(#REF!,#REF!,#REF!,#REF!,#REF!,#REF!,#REF!)</f>
        <v>#REF!</v>
      </c>
      <c r="P103" s="480" t="e">
        <f>SUM(#REF!,#REF!,#REF!,#REF!,#REF!,#REF!)</f>
        <v>#REF!</v>
      </c>
      <c r="Q103" s="480" t="e">
        <f t="shared" si="6"/>
        <v>#REF!</v>
      </c>
    </row>
    <row r="104" spans="1:17">
      <c r="A104" s="843"/>
      <c r="B104" s="474"/>
      <c r="C104" s="475"/>
      <c r="D104" s="475">
        <v>1</v>
      </c>
      <c r="E104" s="479" t="s">
        <v>174</v>
      </c>
      <c r="F104" s="477">
        <v>269061000</v>
      </c>
      <c r="G104" s="477">
        <v>261480169</v>
      </c>
      <c r="H104" s="477">
        <f t="shared" si="8"/>
        <v>18200</v>
      </c>
      <c r="I104" s="477">
        <v>261498369</v>
      </c>
      <c r="N104" s="480">
        <v>-9632000</v>
      </c>
      <c r="O104" s="480" t="e">
        <f>SUM(#REF!,#REF!,#REF!,#REF!,#REF!,#REF!,#REF!)</f>
        <v>#REF!</v>
      </c>
      <c r="P104" s="480" t="e">
        <f>SUM(#REF!,#REF!,#REF!,#REF!,#REF!,#REF!)</f>
        <v>#REF!</v>
      </c>
      <c r="Q104" s="480" t="e">
        <f t="shared" si="6"/>
        <v>#REF!</v>
      </c>
    </row>
    <row r="105" spans="1:17">
      <c r="A105" s="843"/>
      <c r="B105" s="474"/>
      <c r="C105" s="475"/>
      <c r="D105" s="475">
        <v>2</v>
      </c>
      <c r="E105" s="479" t="s">
        <v>519</v>
      </c>
      <c r="F105" s="477">
        <v>50398000</v>
      </c>
      <c r="G105" s="477">
        <v>45676034</v>
      </c>
      <c r="H105" s="477">
        <f t="shared" si="8"/>
        <v>2821</v>
      </c>
      <c r="I105" s="477">
        <v>45678855</v>
      </c>
      <c r="N105" s="480">
        <v>-1464000</v>
      </c>
      <c r="O105" s="480" t="e">
        <f>SUM(#REF!,#REF!,#REF!,#REF!,#REF!,#REF!,#REF!)</f>
        <v>#REF!</v>
      </c>
      <c r="P105" s="480" t="e">
        <f>SUM(#REF!,#REF!,#REF!,#REF!,#REF!,#REF!)</f>
        <v>#REF!</v>
      </c>
      <c r="Q105" s="480" t="e">
        <f t="shared" si="6"/>
        <v>#REF!</v>
      </c>
    </row>
    <row r="106" spans="1:17" ht="16.5" thickBot="1">
      <c r="A106" s="843"/>
      <c r="B106" s="474"/>
      <c r="C106" s="489"/>
      <c r="D106" s="475">
        <v>3</v>
      </c>
      <c r="E106" s="844" t="s">
        <v>517</v>
      </c>
      <c r="F106" s="498">
        <v>20499000</v>
      </c>
      <c r="G106" s="498">
        <v>20499000</v>
      </c>
      <c r="H106" s="498">
        <f t="shared" si="8"/>
        <v>-757740</v>
      </c>
      <c r="I106" s="498">
        <v>19741260</v>
      </c>
      <c r="N106" s="480">
        <v>0</v>
      </c>
      <c r="O106" s="480" t="e">
        <f>SUM(#REF!,#REF!,#REF!,#REF!,#REF!,#REF!,#REF!)</f>
        <v>#REF!</v>
      </c>
      <c r="P106" s="480" t="e">
        <f>SUM(#REF!,#REF!,#REF!,#REF!,#REF!,#REF!)</f>
        <v>#REF!</v>
      </c>
      <c r="Q106" s="480" t="e">
        <f t="shared" si="6"/>
        <v>#REF!</v>
      </c>
    </row>
    <row r="107" spans="1:17" ht="16.5" thickBot="1">
      <c r="A107" s="494"/>
      <c r="B107" s="495"/>
      <c r="C107" s="495"/>
      <c r="D107" s="495"/>
      <c r="E107" s="496" t="s">
        <v>526</v>
      </c>
      <c r="F107" s="497">
        <f t="shared" ref="F107:I107" si="13">SUM(F104:F106)</f>
        <v>339958000</v>
      </c>
      <c r="G107" s="497">
        <f t="shared" si="13"/>
        <v>327655203</v>
      </c>
      <c r="H107" s="497">
        <f t="shared" si="13"/>
        <v>-736719</v>
      </c>
      <c r="I107" s="497">
        <f t="shared" si="13"/>
        <v>326918484</v>
      </c>
      <c r="N107" s="480">
        <v>-11096000</v>
      </c>
      <c r="O107" s="480" t="e">
        <f>SUM(#REF!,#REF!,#REF!,#REF!,#REF!,#REF!,#REF!)</f>
        <v>#REF!</v>
      </c>
      <c r="P107" s="480" t="e">
        <f>SUM(#REF!,#REF!,#REF!,#REF!,#REF!,#REF!)</f>
        <v>#REF!</v>
      </c>
      <c r="Q107" s="480" t="e">
        <f t="shared" si="6"/>
        <v>#REF!</v>
      </c>
    </row>
    <row r="108" spans="1:17" ht="16.5" hidden="1" customHeight="1">
      <c r="A108" s="507">
        <v>304</v>
      </c>
      <c r="B108" s="508"/>
      <c r="C108" s="500"/>
      <c r="D108" s="500"/>
      <c r="E108" s="509" t="s">
        <v>893</v>
      </c>
      <c r="F108" s="510"/>
      <c r="G108" s="510"/>
      <c r="H108" s="510">
        <f t="shared" si="8"/>
        <v>0</v>
      </c>
      <c r="I108" s="510"/>
      <c r="N108" s="480">
        <v>0</v>
      </c>
      <c r="O108" s="480" t="e">
        <f>SUM(#REF!,#REF!,#REF!,#REF!,#REF!,#REF!,#REF!)</f>
        <v>#REF!</v>
      </c>
      <c r="P108" s="480" t="e">
        <f>SUM(#REF!,#REF!,#REF!,#REF!,#REF!,#REF!)</f>
        <v>#REF!</v>
      </c>
      <c r="Q108" s="480" t="e">
        <f t="shared" si="6"/>
        <v>#REF!</v>
      </c>
    </row>
    <row r="109" spans="1:17" ht="16.5" hidden="1" customHeight="1">
      <c r="A109" s="843"/>
      <c r="B109" s="474"/>
      <c r="C109" s="475">
        <v>1</v>
      </c>
      <c r="D109" s="475"/>
      <c r="E109" s="511" t="s">
        <v>894</v>
      </c>
      <c r="F109" s="492"/>
      <c r="G109" s="492"/>
      <c r="H109" s="492">
        <f t="shared" si="8"/>
        <v>0</v>
      </c>
      <c r="I109" s="492"/>
      <c r="N109" s="480">
        <v>0</v>
      </c>
      <c r="O109" s="480" t="e">
        <f>SUM(#REF!,#REF!,#REF!,#REF!,#REF!,#REF!,#REF!)</f>
        <v>#REF!</v>
      </c>
      <c r="P109" s="480" t="e">
        <f>SUM(#REF!,#REF!,#REF!,#REF!,#REF!,#REF!)</f>
        <v>#REF!</v>
      </c>
      <c r="Q109" s="480" t="e">
        <f t="shared" si="6"/>
        <v>#REF!</v>
      </c>
    </row>
    <row r="110" spans="1:17" ht="16.5" hidden="1" customHeight="1">
      <c r="A110" s="843"/>
      <c r="B110" s="474"/>
      <c r="C110" s="475"/>
      <c r="D110" s="475"/>
      <c r="E110" s="511" t="s">
        <v>895</v>
      </c>
      <c r="F110" s="492"/>
      <c r="G110" s="492"/>
      <c r="H110" s="492">
        <f t="shared" si="8"/>
        <v>0</v>
      </c>
      <c r="I110" s="492"/>
      <c r="N110" s="480">
        <v>0</v>
      </c>
      <c r="O110" s="480" t="e">
        <f>SUM(#REF!,#REF!,#REF!,#REF!,#REF!,#REF!,#REF!)</f>
        <v>#REF!</v>
      </c>
      <c r="P110" s="480" t="e">
        <f>SUM(#REF!,#REF!,#REF!,#REF!,#REF!,#REF!)</f>
        <v>#REF!</v>
      </c>
      <c r="Q110" s="480" t="e">
        <f t="shared" si="6"/>
        <v>#REF!</v>
      </c>
    </row>
    <row r="111" spans="1:17" ht="16.5" hidden="1" customHeight="1">
      <c r="A111" s="843"/>
      <c r="B111" s="474"/>
      <c r="C111" s="475">
        <v>2</v>
      </c>
      <c r="D111" s="475"/>
      <c r="E111" s="479" t="s">
        <v>573</v>
      </c>
      <c r="F111" s="477"/>
      <c r="G111" s="477"/>
      <c r="H111" s="477">
        <f t="shared" si="8"/>
        <v>0</v>
      </c>
      <c r="I111" s="477"/>
      <c r="N111" s="480">
        <v>0</v>
      </c>
      <c r="O111" s="480" t="e">
        <f>SUM(#REF!,#REF!,#REF!,#REF!,#REF!,#REF!,#REF!)</f>
        <v>#REF!</v>
      </c>
      <c r="P111" s="480" t="e">
        <f>SUM(#REF!,#REF!,#REF!,#REF!,#REF!,#REF!)</f>
        <v>#REF!</v>
      </c>
      <c r="Q111" s="480" t="e">
        <f t="shared" si="6"/>
        <v>#REF!</v>
      </c>
    </row>
    <row r="112" spans="1:17" ht="16.5" hidden="1" customHeight="1">
      <c r="A112" s="843"/>
      <c r="B112" s="474"/>
      <c r="C112" s="475"/>
      <c r="D112" s="475"/>
      <c r="E112" s="479" t="s">
        <v>297</v>
      </c>
      <c r="F112" s="477"/>
      <c r="G112" s="477"/>
      <c r="H112" s="477">
        <f t="shared" si="8"/>
        <v>0</v>
      </c>
      <c r="I112" s="477"/>
      <c r="N112" s="480">
        <v>0</v>
      </c>
      <c r="O112" s="480" t="e">
        <f>SUM(#REF!,#REF!,#REF!,#REF!,#REF!,#REF!,#REF!)</f>
        <v>#REF!</v>
      </c>
      <c r="P112" s="480" t="e">
        <f>SUM(#REF!,#REF!,#REF!,#REF!,#REF!,#REF!)</f>
        <v>#REF!</v>
      </c>
      <c r="Q112" s="480" t="e">
        <f t="shared" si="6"/>
        <v>#REF!</v>
      </c>
    </row>
    <row r="113" spans="1:17" ht="16.5" hidden="1" customHeight="1">
      <c r="A113" s="494"/>
      <c r="B113" s="495"/>
      <c r="C113" s="495"/>
      <c r="D113" s="495"/>
      <c r="E113" s="496" t="s">
        <v>896</v>
      </c>
      <c r="F113" s="512">
        <f t="shared" ref="F113" si="14">SUM(F109:F112)</f>
        <v>0</v>
      </c>
      <c r="G113" s="512">
        <v>0</v>
      </c>
      <c r="H113" s="512">
        <f t="shared" si="8"/>
        <v>0</v>
      </c>
      <c r="I113" s="512">
        <v>0</v>
      </c>
      <c r="N113" s="480">
        <v>0</v>
      </c>
      <c r="O113" s="480" t="e">
        <f>SUM(#REF!,#REF!,#REF!,#REF!,#REF!,#REF!,#REF!)</f>
        <v>#REF!</v>
      </c>
      <c r="P113" s="480" t="e">
        <f>SUM(#REF!,#REF!,#REF!,#REF!,#REF!,#REF!)</f>
        <v>#REF!</v>
      </c>
      <c r="Q113" s="480" t="e">
        <f t="shared" si="6"/>
        <v>#REF!</v>
      </c>
    </row>
    <row r="114" spans="1:17">
      <c r="A114" s="507">
        <v>310</v>
      </c>
      <c r="B114" s="508"/>
      <c r="C114" s="500"/>
      <c r="D114" s="500"/>
      <c r="E114" s="509" t="s">
        <v>144</v>
      </c>
      <c r="F114" s="510"/>
      <c r="G114" s="510"/>
      <c r="H114" s="510">
        <f t="shared" si="8"/>
        <v>0</v>
      </c>
      <c r="I114" s="510"/>
      <c r="N114" s="480">
        <v>0</v>
      </c>
      <c r="O114" s="480" t="e">
        <f>SUM(#REF!,#REF!,#REF!,#REF!,#REF!,#REF!,#REF!)</f>
        <v>#REF!</v>
      </c>
      <c r="P114" s="480" t="e">
        <f>SUM(#REF!,#REF!,#REF!,#REF!,#REF!,#REF!)</f>
        <v>#REF!</v>
      </c>
      <c r="Q114" s="480" t="e">
        <f t="shared" si="6"/>
        <v>#REF!</v>
      </c>
    </row>
    <row r="115" spans="1:17">
      <c r="A115" s="843"/>
      <c r="B115" s="475">
        <v>1</v>
      </c>
      <c r="C115" s="475"/>
      <c r="D115" s="475"/>
      <c r="E115" s="511" t="s">
        <v>317</v>
      </c>
      <c r="F115" s="492">
        <v>787000</v>
      </c>
      <c r="G115" s="492">
        <v>649843</v>
      </c>
      <c r="H115" s="492">
        <f t="shared" si="8"/>
        <v>446618</v>
      </c>
      <c r="I115" s="492">
        <v>1096461</v>
      </c>
      <c r="N115" s="480">
        <v>0</v>
      </c>
      <c r="O115" s="480" t="e">
        <f>SUM(#REF!,#REF!,#REF!,#REF!,#REF!,#REF!,#REF!)</f>
        <v>#REF!</v>
      </c>
      <c r="P115" s="480" t="e">
        <f>SUM(#REF!,#REF!,#REF!,#REF!,#REF!,#REF!)</f>
        <v>#REF!</v>
      </c>
      <c r="Q115" s="480" t="e">
        <f t="shared" si="6"/>
        <v>#REF!</v>
      </c>
    </row>
    <row r="116" spans="1:17">
      <c r="A116" s="843"/>
      <c r="B116" s="475">
        <v>2</v>
      </c>
      <c r="C116" s="475"/>
      <c r="D116" s="475"/>
      <c r="E116" s="511" t="s">
        <v>945</v>
      </c>
      <c r="F116" s="492"/>
      <c r="G116" s="492">
        <v>137157</v>
      </c>
      <c r="H116" s="492">
        <f t="shared" si="8"/>
        <v>150430</v>
      </c>
      <c r="I116" s="492">
        <v>287587</v>
      </c>
      <c r="N116" s="480">
        <v>0</v>
      </c>
      <c r="O116" s="480" t="e">
        <f>SUM(#REF!,#REF!,#REF!,#REF!,#REF!,#REF!,#REF!)</f>
        <v>#REF!</v>
      </c>
      <c r="P116" s="480" t="e">
        <f>SUM(#REF!,#REF!,#REF!,#REF!,#REF!,#REF!)</f>
        <v>#REF!</v>
      </c>
      <c r="Q116" s="480" t="e">
        <f t="shared" si="6"/>
        <v>#REF!</v>
      </c>
    </row>
    <row r="117" spans="1:17" ht="16.5" thickBot="1">
      <c r="A117" s="843"/>
      <c r="B117" s="474"/>
      <c r="C117" s="475"/>
      <c r="D117" s="475"/>
      <c r="E117" s="511" t="s">
        <v>297</v>
      </c>
      <c r="F117" s="492">
        <v>213000</v>
      </c>
      <c r="G117" s="492">
        <v>213000</v>
      </c>
      <c r="H117" s="492">
        <f t="shared" si="8"/>
        <v>160692</v>
      </c>
      <c r="I117" s="492">
        <v>373692</v>
      </c>
      <c r="N117" s="480">
        <v>0</v>
      </c>
      <c r="O117" s="480" t="e">
        <f>SUM(#REF!,#REF!,#REF!,#REF!,#REF!,#REF!,#REF!)</f>
        <v>#REF!</v>
      </c>
      <c r="P117" s="480" t="e">
        <f>SUM(#REF!,#REF!,#REF!,#REF!,#REF!,#REF!)</f>
        <v>#REF!</v>
      </c>
      <c r="Q117" s="480" t="e">
        <f t="shared" si="6"/>
        <v>#REF!</v>
      </c>
    </row>
    <row r="118" spans="1:17" ht="16.5" hidden="1" customHeight="1">
      <c r="A118" s="843"/>
      <c r="B118" s="474"/>
      <c r="C118" s="475">
        <v>2</v>
      </c>
      <c r="D118" s="475"/>
      <c r="E118" s="479" t="s">
        <v>573</v>
      </c>
      <c r="F118" s="477"/>
      <c r="G118" s="477"/>
      <c r="H118" s="477">
        <f t="shared" si="8"/>
        <v>0</v>
      </c>
      <c r="I118" s="477"/>
      <c r="N118" s="480">
        <v>0</v>
      </c>
      <c r="O118" s="480" t="e">
        <f>SUM(#REF!,#REF!,#REF!,#REF!,#REF!,#REF!,#REF!)</f>
        <v>#REF!</v>
      </c>
      <c r="P118" s="480" t="e">
        <f>SUM(#REF!,#REF!,#REF!,#REF!,#REF!,#REF!)</f>
        <v>#REF!</v>
      </c>
      <c r="Q118" s="480" t="e">
        <f t="shared" si="6"/>
        <v>#REF!</v>
      </c>
    </row>
    <row r="119" spans="1:17" ht="16.5" hidden="1" customHeight="1" thickBot="1">
      <c r="A119" s="843"/>
      <c r="B119" s="474"/>
      <c r="C119" s="475"/>
      <c r="D119" s="475"/>
      <c r="E119" s="479" t="s">
        <v>297</v>
      </c>
      <c r="F119" s="477"/>
      <c r="G119" s="477"/>
      <c r="H119" s="477">
        <f t="shared" si="8"/>
        <v>0</v>
      </c>
      <c r="I119" s="477"/>
      <c r="N119" s="480">
        <v>0</v>
      </c>
      <c r="O119" s="480" t="e">
        <f>SUM(#REF!,#REF!,#REF!,#REF!,#REF!,#REF!,#REF!)</f>
        <v>#REF!</v>
      </c>
      <c r="P119" s="480" t="e">
        <f>SUM(#REF!,#REF!,#REF!,#REF!,#REF!,#REF!)</f>
        <v>#REF!</v>
      </c>
      <c r="Q119" s="480" t="e">
        <f t="shared" si="6"/>
        <v>#REF!</v>
      </c>
    </row>
    <row r="120" spans="1:17" ht="16.5" thickBot="1">
      <c r="A120" s="494"/>
      <c r="B120" s="495"/>
      <c r="C120" s="495"/>
      <c r="D120" s="495"/>
      <c r="E120" s="496" t="s">
        <v>578</v>
      </c>
      <c r="F120" s="512">
        <f t="shared" ref="F120:I120" si="15">SUM(F115:F119)</f>
        <v>1000000</v>
      </c>
      <c r="G120" s="512">
        <f t="shared" si="15"/>
        <v>1000000</v>
      </c>
      <c r="H120" s="512">
        <f t="shared" si="15"/>
        <v>757740</v>
      </c>
      <c r="I120" s="512">
        <f t="shared" si="15"/>
        <v>1757740</v>
      </c>
      <c r="N120" s="480">
        <v>0</v>
      </c>
      <c r="O120" s="480" t="e">
        <f>SUM(#REF!,#REF!,#REF!,#REF!,#REF!,#REF!,#REF!)</f>
        <v>#REF!</v>
      </c>
      <c r="P120" s="480" t="e">
        <f>SUM(#REF!,#REF!,#REF!,#REF!,#REF!,#REF!)</f>
        <v>#REF!</v>
      </c>
      <c r="Q120" s="480" t="e">
        <f t="shared" si="6"/>
        <v>#REF!</v>
      </c>
    </row>
    <row r="121" spans="1:17">
      <c r="A121" s="473">
        <v>104</v>
      </c>
      <c r="B121" s="474"/>
      <c r="C121" s="489"/>
      <c r="D121" s="475"/>
      <c r="E121" s="476" t="s">
        <v>528</v>
      </c>
      <c r="F121" s="477"/>
      <c r="G121" s="477"/>
      <c r="H121" s="477">
        <f t="shared" si="8"/>
        <v>0</v>
      </c>
      <c r="I121" s="477"/>
      <c r="N121" s="480">
        <v>0</v>
      </c>
      <c r="O121" s="480" t="e">
        <f>SUM(#REF!,#REF!,#REF!,#REF!,#REF!,#REF!,#REF!)</f>
        <v>#REF!</v>
      </c>
      <c r="P121" s="480" t="e">
        <f>SUM(#REF!,#REF!,#REF!,#REF!,#REF!,#REF!)</f>
        <v>#REF!</v>
      </c>
      <c r="Q121" s="480" t="e">
        <f t="shared" si="6"/>
        <v>#REF!</v>
      </c>
    </row>
    <row r="122" spans="1:17">
      <c r="A122" s="843"/>
      <c r="B122" s="474"/>
      <c r="C122" s="475"/>
      <c r="D122" s="475">
        <v>1</v>
      </c>
      <c r="E122" s="479" t="s">
        <v>174</v>
      </c>
      <c r="F122" s="477">
        <v>87494000</v>
      </c>
      <c r="G122" s="477">
        <v>101949928</v>
      </c>
      <c r="H122" s="477">
        <f t="shared" si="8"/>
        <v>4239555</v>
      </c>
      <c r="I122" s="477">
        <v>106189483</v>
      </c>
      <c r="N122" s="480">
        <v>-2000000</v>
      </c>
      <c r="O122" s="480" t="e">
        <f>SUM(#REF!,#REF!,#REF!,#REF!,#REF!,#REF!,#REF!)</f>
        <v>#REF!</v>
      </c>
      <c r="P122" s="480" t="e">
        <f>SUM(#REF!,#REF!,#REF!,#REF!,#REF!,#REF!)</f>
        <v>#REF!</v>
      </c>
      <c r="Q122" s="480" t="e">
        <f t="shared" si="6"/>
        <v>#REF!</v>
      </c>
    </row>
    <row r="123" spans="1:17">
      <c r="A123" s="843"/>
      <c r="B123" s="474"/>
      <c r="C123" s="475"/>
      <c r="D123" s="475">
        <v>2</v>
      </c>
      <c r="E123" s="479" t="s">
        <v>519</v>
      </c>
      <c r="F123" s="477">
        <v>15404000</v>
      </c>
      <c r="G123" s="477">
        <v>16702162</v>
      </c>
      <c r="H123" s="477">
        <f t="shared" si="8"/>
        <v>233296</v>
      </c>
      <c r="I123" s="477">
        <v>16935458</v>
      </c>
      <c r="N123" s="480">
        <v>0</v>
      </c>
      <c r="O123" s="480" t="e">
        <f>SUM(#REF!,#REF!,#REF!,#REF!,#REF!,#REF!,#REF!)</f>
        <v>#REF!</v>
      </c>
      <c r="P123" s="480" t="e">
        <f>SUM(#REF!,#REF!,#REF!,#REF!,#REF!,#REF!)</f>
        <v>#REF!</v>
      </c>
      <c r="Q123" s="480" t="e">
        <f t="shared" si="6"/>
        <v>#REF!</v>
      </c>
    </row>
    <row r="124" spans="1:17" ht="16.5" thickBot="1">
      <c r="A124" s="843"/>
      <c r="B124" s="474"/>
      <c r="C124" s="489"/>
      <c r="D124" s="475">
        <v>3</v>
      </c>
      <c r="E124" s="844" t="s">
        <v>517</v>
      </c>
      <c r="F124" s="498">
        <v>644968037</v>
      </c>
      <c r="G124" s="498">
        <v>688935550</v>
      </c>
      <c r="H124" s="498">
        <f t="shared" si="8"/>
        <v>22792422</v>
      </c>
      <c r="I124" s="498">
        <v>711727972</v>
      </c>
      <c r="N124" s="480">
        <v>-41926925</v>
      </c>
      <c r="O124" s="480" t="e">
        <f>SUM(#REF!,#REF!,#REF!,#REF!,#REF!,#REF!,#REF!)</f>
        <v>#REF!</v>
      </c>
      <c r="P124" s="480" t="e">
        <f>SUM(#REF!,#REF!,#REF!,#REF!,#REF!,#REF!)</f>
        <v>#REF!</v>
      </c>
      <c r="Q124" s="480" t="e">
        <f t="shared" si="6"/>
        <v>#REF!</v>
      </c>
    </row>
    <row r="125" spans="1:17" ht="16.5" thickBot="1">
      <c r="A125" s="513"/>
      <c r="B125" s="495"/>
      <c r="C125" s="514"/>
      <c r="D125" s="514"/>
      <c r="E125" s="496" t="s">
        <v>529</v>
      </c>
      <c r="F125" s="497">
        <f t="shared" ref="F125:I125" si="16">SUM(F122:F124)</f>
        <v>747866037</v>
      </c>
      <c r="G125" s="497">
        <f t="shared" si="16"/>
        <v>807587640</v>
      </c>
      <c r="H125" s="497">
        <f t="shared" si="16"/>
        <v>27265273</v>
      </c>
      <c r="I125" s="497">
        <f t="shared" si="16"/>
        <v>834852913</v>
      </c>
      <c r="N125" s="480">
        <v>-43926925</v>
      </c>
      <c r="O125" s="480" t="e">
        <f>SUM(#REF!,#REF!,#REF!,#REF!,#REF!,#REF!,#REF!)</f>
        <v>#REF!</v>
      </c>
      <c r="P125" s="480" t="e">
        <f>SUM(#REF!,#REF!,#REF!,#REF!,#REF!,#REF!)</f>
        <v>#REF!</v>
      </c>
      <c r="Q125" s="480" t="e">
        <f t="shared" si="6"/>
        <v>#REF!</v>
      </c>
    </row>
    <row r="126" spans="1:17" s="530" customFormat="1">
      <c r="A126" s="525">
        <v>360</v>
      </c>
      <c r="B126" s="526"/>
      <c r="C126" s="526"/>
      <c r="D126" s="527"/>
      <c r="E126" s="528" t="s">
        <v>141</v>
      </c>
      <c r="F126" s="529"/>
      <c r="G126" s="529"/>
      <c r="H126" s="529">
        <f t="shared" si="8"/>
        <v>0</v>
      </c>
      <c r="I126" s="529"/>
      <c r="N126" s="480">
        <v>0</v>
      </c>
      <c r="O126" s="480" t="e">
        <f>SUM(#REF!,#REF!,#REF!,#REF!,#REF!,#REF!,#REF!)</f>
        <v>#REF!</v>
      </c>
      <c r="P126" s="480" t="e">
        <f>SUM(#REF!,#REF!,#REF!,#REF!,#REF!,#REF!)</f>
        <v>#REF!</v>
      </c>
      <c r="Q126" s="480" t="e">
        <f t="shared" si="6"/>
        <v>#REF!</v>
      </c>
    </row>
    <row r="127" spans="1:17">
      <c r="A127" s="843"/>
      <c r="B127" s="475"/>
      <c r="C127" s="489">
        <v>1</v>
      </c>
      <c r="D127" s="531"/>
      <c r="E127" s="844" t="s">
        <v>887</v>
      </c>
      <c r="F127" s="532">
        <v>441000</v>
      </c>
      <c r="G127" s="532">
        <v>141000</v>
      </c>
      <c r="H127" s="532">
        <f t="shared" si="8"/>
        <v>0</v>
      </c>
      <c r="I127" s="532">
        <v>141000</v>
      </c>
      <c r="N127" s="480">
        <v>0</v>
      </c>
      <c r="O127" s="480" t="e">
        <f>SUM(#REF!,#REF!,#REF!,#REF!,#REF!,#REF!,#REF!)</f>
        <v>#REF!</v>
      </c>
      <c r="P127" s="480" t="e">
        <f>SUM(#REF!,#REF!,#REF!,#REF!,#REF!,#REF!)</f>
        <v>#REF!</v>
      </c>
      <c r="Q127" s="480" t="e">
        <f t="shared" si="6"/>
        <v>#REF!</v>
      </c>
    </row>
    <row r="128" spans="1:17">
      <c r="A128" s="843"/>
      <c r="B128" s="475"/>
      <c r="C128" s="489">
        <v>2</v>
      </c>
      <c r="D128" s="531"/>
      <c r="E128" s="844" t="s">
        <v>882</v>
      </c>
      <c r="F128" s="532">
        <v>378000</v>
      </c>
      <c r="G128" s="532">
        <v>78000</v>
      </c>
      <c r="H128" s="532">
        <f t="shared" si="8"/>
        <v>0</v>
      </c>
      <c r="I128" s="532">
        <v>78000</v>
      </c>
      <c r="N128" s="480">
        <v>0</v>
      </c>
      <c r="O128" s="480" t="e">
        <f>SUM(#REF!,#REF!,#REF!,#REF!,#REF!,#REF!,#REF!)</f>
        <v>#REF!</v>
      </c>
      <c r="P128" s="480" t="e">
        <f>SUM(#REF!,#REF!,#REF!,#REF!,#REF!,#REF!)</f>
        <v>#REF!</v>
      </c>
      <c r="Q128" s="480" t="e">
        <f t="shared" si="6"/>
        <v>#REF!</v>
      </c>
    </row>
    <row r="129" spans="1:18">
      <c r="A129" s="843"/>
      <c r="B129" s="475"/>
      <c r="C129" s="489">
        <v>3</v>
      </c>
      <c r="D129" s="531"/>
      <c r="E129" s="844" t="s">
        <v>883</v>
      </c>
      <c r="F129" s="532">
        <v>32000</v>
      </c>
      <c r="G129" s="532">
        <v>32000</v>
      </c>
      <c r="H129" s="532">
        <f t="shared" si="8"/>
        <v>0</v>
      </c>
      <c r="I129" s="532">
        <v>32000</v>
      </c>
      <c r="N129" s="480">
        <v>0</v>
      </c>
      <c r="O129" s="480" t="e">
        <f>SUM(#REF!,#REF!,#REF!,#REF!,#REF!,#REF!,#REF!)</f>
        <v>#REF!</v>
      </c>
      <c r="P129" s="480" t="e">
        <f>SUM(#REF!,#REF!,#REF!,#REF!,#REF!,#REF!)</f>
        <v>#REF!</v>
      </c>
      <c r="Q129" s="480" t="e">
        <f t="shared" si="6"/>
        <v>#REF!</v>
      </c>
    </row>
    <row r="130" spans="1:18">
      <c r="A130" s="843"/>
      <c r="B130" s="475"/>
      <c r="C130" s="489">
        <v>4</v>
      </c>
      <c r="D130" s="531"/>
      <c r="E130" s="844" t="s">
        <v>881</v>
      </c>
      <c r="F130" s="532">
        <v>3583000</v>
      </c>
      <c r="G130" s="532">
        <v>3583000</v>
      </c>
      <c r="H130" s="532">
        <f t="shared" si="8"/>
        <v>0</v>
      </c>
      <c r="I130" s="532">
        <v>3583000</v>
      </c>
      <c r="N130" s="480">
        <v>0</v>
      </c>
      <c r="O130" s="480" t="e">
        <f>SUM(#REF!,#REF!,#REF!,#REF!,#REF!,#REF!,#REF!)</f>
        <v>#REF!</v>
      </c>
      <c r="P130" s="480" t="e">
        <f>SUM(#REF!,#REF!,#REF!,#REF!,#REF!,#REF!)</f>
        <v>#REF!</v>
      </c>
      <c r="Q130" s="480" t="e">
        <f t="shared" si="6"/>
        <v>#REF!</v>
      </c>
    </row>
    <row r="131" spans="1:18">
      <c r="A131" s="843"/>
      <c r="B131" s="475"/>
      <c r="C131" s="489">
        <v>5</v>
      </c>
      <c r="D131" s="531"/>
      <c r="E131" s="844" t="s">
        <v>884</v>
      </c>
      <c r="F131" s="532">
        <v>3750000</v>
      </c>
      <c r="G131" s="532">
        <v>3750000</v>
      </c>
      <c r="H131" s="532">
        <f t="shared" si="8"/>
        <v>0</v>
      </c>
      <c r="I131" s="532">
        <v>3750000</v>
      </c>
      <c r="N131" s="480">
        <v>0</v>
      </c>
      <c r="O131" s="480" t="e">
        <f>SUM(#REF!,#REF!,#REF!,#REF!,#REF!,#REF!,#REF!)</f>
        <v>#REF!</v>
      </c>
      <c r="P131" s="480" t="e">
        <f>SUM(#REF!,#REF!,#REF!,#REF!,#REF!,#REF!)</f>
        <v>#REF!</v>
      </c>
      <c r="Q131" s="480" t="e">
        <f t="shared" si="6"/>
        <v>#REF!</v>
      </c>
    </row>
    <row r="132" spans="1:18">
      <c r="A132" s="843"/>
      <c r="B132" s="475"/>
      <c r="C132" s="489">
        <v>6</v>
      </c>
      <c r="D132" s="531"/>
      <c r="E132" s="844" t="s">
        <v>885</v>
      </c>
      <c r="F132" s="532">
        <v>2530000</v>
      </c>
      <c r="G132" s="532">
        <v>4530000</v>
      </c>
      <c r="H132" s="532">
        <f t="shared" si="8"/>
        <v>0</v>
      </c>
      <c r="I132" s="532">
        <v>4530000</v>
      </c>
      <c r="N132" s="480">
        <v>0</v>
      </c>
      <c r="O132" s="480" t="e">
        <f>SUM(#REF!,#REF!,#REF!,#REF!,#REF!,#REF!,#REF!)</f>
        <v>#REF!</v>
      </c>
      <c r="P132" s="480" t="e">
        <f>SUM(#REF!,#REF!,#REF!,#REF!,#REF!,#REF!)</f>
        <v>#REF!</v>
      </c>
      <c r="Q132" s="480" t="e">
        <f t="shared" si="6"/>
        <v>#REF!</v>
      </c>
    </row>
    <row r="133" spans="1:18">
      <c r="A133" s="843"/>
      <c r="B133" s="475"/>
      <c r="C133" s="489">
        <v>7</v>
      </c>
      <c r="D133" s="531"/>
      <c r="E133" s="844" t="s">
        <v>543</v>
      </c>
      <c r="F133" s="532">
        <v>216000</v>
      </c>
      <c r="G133" s="532">
        <v>216000</v>
      </c>
      <c r="H133" s="532">
        <f t="shared" si="8"/>
        <v>0</v>
      </c>
      <c r="I133" s="532">
        <v>216000</v>
      </c>
      <c r="N133" s="480">
        <v>0</v>
      </c>
      <c r="O133" s="480" t="e">
        <f>SUM(#REF!,#REF!,#REF!,#REF!,#REF!,#REF!,#REF!)</f>
        <v>#REF!</v>
      </c>
      <c r="P133" s="480" t="e">
        <f>SUM(#REF!,#REF!,#REF!,#REF!,#REF!,#REF!)</f>
        <v>#REF!</v>
      </c>
      <c r="Q133" s="480" t="e">
        <f t="shared" si="6"/>
        <v>#REF!</v>
      </c>
    </row>
    <row r="134" spans="1:18">
      <c r="A134" s="843"/>
      <c r="B134" s="475"/>
      <c r="C134" s="489">
        <v>8</v>
      </c>
      <c r="D134" s="533"/>
      <c r="E134" s="534" t="s">
        <v>544</v>
      </c>
      <c r="F134" s="532">
        <v>2200000</v>
      </c>
      <c r="G134" s="532">
        <v>2200000</v>
      </c>
      <c r="H134" s="532">
        <f t="shared" si="8"/>
        <v>0</v>
      </c>
      <c r="I134" s="532">
        <v>2200000</v>
      </c>
      <c r="N134" s="480">
        <v>0</v>
      </c>
      <c r="O134" s="480" t="e">
        <f>SUM(#REF!,#REF!,#REF!,#REF!,#REF!,#REF!,#REF!)</f>
        <v>#REF!</v>
      </c>
      <c r="P134" s="480" t="e">
        <f>SUM(#REF!,#REF!,#REF!,#REF!,#REF!,#REF!)</f>
        <v>#REF!</v>
      </c>
      <c r="Q134" s="480" t="e">
        <f t="shared" si="6"/>
        <v>#REF!</v>
      </c>
    </row>
    <row r="135" spans="1:18" ht="16.5" thickBot="1">
      <c r="A135" s="843"/>
      <c r="B135" s="475"/>
      <c r="C135" s="489">
        <v>9</v>
      </c>
      <c r="D135" s="533"/>
      <c r="E135" s="534" t="s">
        <v>886</v>
      </c>
      <c r="F135" s="532">
        <v>450000</v>
      </c>
      <c r="G135" s="532">
        <v>1940000</v>
      </c>
      <c r="H135" s="532">
        <f t="shared" si="8"/>
        <v>0</v>
      </c>
      <c r="I135" s="532">
        <v>1940000</v>
      </c>
      <c r="N135" s="480">
        <v>0</v>
      </c>
      <c r="O135" s="480" t="e">
        <f>SUM(#REF!,#REF!,#REF!,#REF!,#REF!,#REF!,#REF!)</f>
        <v>#REF!</v>
      </c>
      <c r="P135" s="480" t="e">
        <f>SUM(#REF!,#REF!,#REF!,#REF!,#REF!,#REF!)</f>
        <v>#REF!</v>
      </c>
      <c r="Q135" s="480" t="e">
        <f t="shared" si="6"/>
        <v>#REF!</v>
      </c>
    </row>
    <row r="136" spans="1:18" ht="16.5" thickBot="1">
      <c r="A136" s="841"/>
      <c r="B136" s="495"/>
      <c r="C136" s="495"/>
      <c r="D136" s="495"/>
      <c r="E136" s="496" t="s">
        <v>568</v>
      </c>
      <c r="F136" s="497">
        <f t="shared" ref="F136:I136" si="17">SUM(F127:F135)</f>
        <v>13580000</v>
      </c>
      <c r="G136" s="497">
        <f t="shared" si="17"/>
        <v>16470000</v>
      </c>
      <c r="H136" s="497">
        <f t="shared" si="17"/>
        <v>0</v>
      </c>
      <c r="I136" s="497">
        <f t="shared" si="17"/>
        <v>16470000</v>
      </c>
      <c r="N136" s="480">
        <v>0</v>
      </c>
      <c r="O136" s="480" t="e">
        <f>SUM(#REF!,#REF!,#REF!,#REF!,#REF!,#REF!,#REF!)</f>
        <v>#REF!</v>
      </c>
      <c r="P136" s="480" t="e">
        <f>SUM(#REF!,#REF!,#REF!,#REF!,#REF!,#REF!)</f>
        <v>#REF!</v>
      </c>
      <c r="Q136" s="480" t="e">
        <f t="shared" si="6"/>
        <v>#REF!</v>
      </c>
    </row>
    <row r="137" spans="1:18">
      <c r="A137" s="507">
        <v>370</v>
      </c>
      <c r="B137" s="500"/>
      <c r="C137" s="500"/>
      <c r="D137" s="508"/>
      <c r="E137" s="535" t="s">
        <v>1275</v>
      </c>
      <c r="F137" s="501"/>
      <c r="G137" s="501"/>
      <c r="H137" s="501">
        <f t="shared" si="8"/>
        <v>0</v>
      </c>
      <c r="I137" s="501"/>
      <c r="J137" s="798"/>
      <c r="N137" s="480">
        <v>0</v>
      </c>
      <c r="O137" s="480" t="e">
        <f>SUM(#REF!,#REF!,#REF!,#REF!,#REF!,#REF!,#REF!)</f>
        <v>#REF!</v>
      </c>
      <c r="P137" s="480" t="e">
        <f>SUM(#REF!,#REF!,#REF!,#REF!,#REF!,#REF!)</f>
        <v>#REF!</v>
      </c>
      <c r="Q137" s="480" t="e">
        <f t="shared" si="6"/>
        <v>#REF!</v>
      </c>
      <c r="R137" s="480"/>
    </row>
    <row r="138" spans="1:18" ht="16.5" thickBot="1">
      <c r="A138" s="536"/>
      <c r="B138" s="537">
        <v>1</v>
      </c>
      <c r="C138" s="537"/>
      <c r="D138" s="537"/>
      <c r="E138" s="505" t="s">
        <v>1276</v>
      </c>
      <c r="F138" s="506">
        <v>2078000</v>
      </c>
      <c r="G138" s="506">
        <v>2485900</v>
      </c>
      <c r="H138" s="506">
        <f t="shared" si="8"/>
        <v>0</v>
      </c>
      <c r="I138" s="506">
        <v>2485900</v>
      </c>
      <c r="J138" s="799"/>
      <c r="K138" s="805"/>
      <c r="L138" s="805"/>
      <c r="M138" s="805"/>
      <c r="N138" s="480">
        <v>0</v>
      </c>
      <c r="O138" s="480" t="e">
        <f>SUM(#REF!,#REF!,#REF!,#REF!,#REF!,#REF!,#REF!)</f>
        <v>#REF!</v>
      </c>
      <c r="P138" s="480" t="e">
        <f>SUM(#REF!,#REF!,#REF!,#REF!,#REF!,#REF!)</f>
        <v>#REF!</v>
      </c>
      <c r="Q138" s="480" t="e">
        <f t="shared" si="6"/>
        <v>#REF!</v>
      </c>
      <c r="R138" s="480"/>
    </row>
    <row r="139" spans="1:18" ht="16.5" thickBot="1">
      <c r="A139" s="494"/>
      <c r="B139" s="495"/>
      <c r="C139" s="495"/>
      <c r="D139" s="495"/>
      <c r="E139" s="496" t="s">
        <v>1277</v>
      </c>
      <c r="F139" s="497">
        <f t="shared" ref="F139:H139" si="18">SUM(F138:F138)</f>
        <v>2078000</v>
      </c>
      <c r="G139" s="497">
        <v>2485900</v>
      </c>
      <c r="H139" s="497">
        <f t="shared" si="18"/>
        <v>0</v>
      </c>
      <c r="I139" s="497">
        <v>2485900</v>
      </c>
      <c r="J139" s="798"/>
      <c r="K139" s="798"/>
      <c r="L139" s="798"/>
      <c r="M139" s="798"/>
      <c r="N139" s="480">
        <v>0</v>
      </c>
      <c r="O139" s="480" t="e">
        <f>SUM(#REF!,#REF!,#REF!,#REF!,#REF!,#REF!,#REF!)</f>
        <v>#REF!</v>
      </c>
      <c r="P139" s="480" t="e">
        <f>SUM(#REF!,#REF!,#REF!,#REF!,#REF!,#REF!)</f>
        <v>#REF!</v>
      </c>
      <c r="Q139" s="480" t="e">
        <f t="shared" si="6"/>
        <v>#REF!</v>
      </c>
      <c r="R139" s="480"/>
    </row>
    <row r="140" spans="1:18" ht="31.5">
      <c r="A140" s="499">
        <v>372</v>
      </c>
      <c r="B140" s="500"/>
      <c r="C140" s="500"/>
      <c r="D140" s="500"/>
      <c r="E140" s="615" t="s">
        <v>1271</v>
      </c>
      <c r="F140" s="501"/>
      <c r="G140" s="501"/>
      <c r="H140" s="501">
        <f t="shared" si="8"/>
        <v>0</v>
      </c>
      <c r="I140" s="501"/>
      <c r="N140" s="480">
        <v>0</v>
      </c>
      <c r="O140" s="480" t="e">
        <f>SUM(#REF!,#REF!,#REF!,#REF!,#REF!,#REF!,#REF!)</f>
        <v>#REF!</v>
      </c>
      <c r="P140" s="480" t="e">
        <f>SUM(#REF!,#REF!,#REF!,#REF!,#REF!,#REF!)</f>
        <v>#REF!</v>
      </c>
      <c r="Q140" s="480" t="e">
        <f t="shared" si="6"/>
        <v>#REF!</v>
      </c>
    </row>
    <row r="141" spans="1:18">
      <c r="A141" s="488"/>
      <c r="B141" s="475">
        <v>1</v>
      </c>
      <c r="C141" s="475"/>
      <c r="D141" s="475"/>
      <c r="E141" s="502" t="s">
        <v>1273</v>
      </c>
      <c r="F141" s="503"/>
      <c r="G141" s="503"/>
      <c r="H141" s="503">
        <f t="shared" si="8"/>
        <v>0</v>
      </c>
      <c r="I141" s="503"/>
      <c r="N141" s="480">
        <v>0</v>
      </c>
      <c r="O141" s="480" t="e">
        <f>SUM(#REF!,#REF!,#REF!,#REF!,#REF!,#REF!,#REF!)</f>
        <v>#REF!</v>
      </c>
      <c r="P141" s="480" t="e">
        <f>SUM(#REF!,#REF!,#REF!,#REF!,#REF!,#REF!)</f>
        <v>#REF!</v>
      </c>
      <c r="Q141" s="480" t="e">
        <f t="shared" si="6"/>
        <v>#REF!</v>
      </c>
    </row>
    <row r="142" spans="1:18" ht="16.5" thickBot="1">
      <c r="A142" s="488"/>
      <c r="B142" s="504"/>
      <c r="C142" s="504">
        <v>1</v>
      </c>
      <c r="D142" s="504"/>
      <c r="E142" s="505" t="s">
        <v>1274</v>
      </c>
      <c r="F142" s="506">
        <v>17951000</v>
      </c>
      <c r="G142" s="506">
        <v>0</v>
      </c>
      <c r="H142" s="506">
        <f t="shared" si="8"/>
        <v>0</v>
      </c>
      <c r="I142" s="506">
        <v>0</v>
      </c>
      <c r="N142" s="480">
        <v>-17951000</v>
      </c>
      <c r="O142" s="480" t="e">
        <f>SUM(#REF!,#REF!,#REF!,#REF!,#REF!,#REF!,#REF!)</f>
        <v>#REF!</v>
      </c>
      <c r="P142" s="480" t="e">
        <f>SUM(#REF!,#REF!,#REF!,#REF!,#REF!,#REF!)</f>
        <v>#REF!</v>
      </c>
      <c r="Q142" s="480" t="e">
        <f t="shared" si="6"/>
        <v>#REF!</v>
      </c>
    </row>
    <row r="143" spans="1:18" ht="16.5" thickBot="1">
      <c r="A143" s="494"/>
      <c r="B143" s="495"/>
      <c r="C143" s="495"/>
      <c r="D143" s="495"/>
      <c r="E143" s="496" t="s">
        <v>1272</v>
      </c>
      <c r="F143" s="497">
        <f t="shared" ref="F143:H143" si="19">SUM(F142:F142)</f>
        <v>17951000</v>
      </c>
      <c r="G143" s="497">
        <v>0</v>
      </c>
      <c r="H143" s="497">
        <f t="shared" si="19"/>
        <v>0</v>
      </c>
      <c r="I143" s="497">
        <v>0</v>
      </c>
      <c r="N143" s="480">
        <v>-17951000</v>
      </c>
      <c r="O143" s="480" t="e">
        <f>SUM(#REF!,#REF!,#REF!,#REF!,#REF!,#REF!,#REF!)</f>
        <v>#REF!</v>
      </c>
      <c r="P143" s="480" t="e">
        <f>SUM(#REF!,#REF!,#REF!,#REF!,#REF!,#REF!)</f>
        <v>#REF!</v>
      </c>
      <c r="Q143" s="480" t="e">
        <f t="shared" si="6"/>
        <v>#REF!</v>
      </c>
    </row>
    <row r="144" spans="1:18" ht="31.5">
      <c r="A144" s="499">
        <v>374</v>
      </c>
      <c r="B144" s="500"/>
      <c r="C144" s="500"/>
      <c r="D144" s="500"/>
      <c r="E144" s="615" t="s">
        <v>570</v>
      </c>
      <c r="F144" s="501"/>
      <c r="G144" s="501"/>
      <c r="H144" s="501">
        <f t="shared" si="8"/>
        <v>0</v>
      </c>
      <c r="I144" s="501"/>
      <c r="N144" s="480">
        <v>0</v>
      </c>
      <c r="O144" s="480" t="e">
        <f>SUM(#REF!,#REF!,#REF!,#REF!,#REF!,#REF!,#REF!)</f>
        <v>#REF!</v>
      </c>
      <c r="P144" s="480" t="e">
        <f>SUM(#REF!,#REF!,#REF!,#REF!,#REF!,#REF!)</f>
        <v>#REF!</v>
      </c>
      <c r="Q144" s="480" t="e">
        <f t="shared" si="6"/>
        <v>#REF!</v>
      </c>
    </row>
    <row r="145" spans="1:17" ht="15.75" hidden="1" customHeight="1">
      <c r="A145" s="488"/>
      <c r="B145" s="475">
        <v>1</v>
      </c>
      <c r="C145" s="475"/>
      <c r="D145" s="475"/>
      <c r="E145" s="502" t="s">
        <v>530</v>
      </c>
      <c r="F145" s="503"/>
      <c r="G145" s="503"/>
      <c r="H145" s="503">
        <f t="shared" si="8"/>
        <v>0</v>
      </c>
      <c r="I145" s="503"/>
      <c r="N145" s="480">
        <v>0</v>
      </c>
      <c r="O145" s="480" t="e">
        <f>SUM(#REF!,#REF!,#REF!,#REF!,#REF!,#REF!,#REF!)</f>
        <v>#REF!</v>
      </c>
      <c r="P145" s="480" t="e">
        <f>SUM(#REF!,#REF!,#REF!,#REF!,#REF!,#REF!)</f>
        <v>#REF!</v>
      </c>
      <c r="Q145" s="480" t="e">
        <f t="shared" si="6"/>
        <v>#REF!</v>
      </c>
    </row>
    <row r="146" spans="1:17" ht="15.75" hidden="1" customHeight="1">
      <c r="A146" s="488"/>
      <c r="B146" s="504"/>
      <c r="C146" s="504">
        <v>1</v>
      </c>
      <c r="D146" s="504"/>
      <c r="E146" s="505" t="s">
        <v>527</v>
      </c>
      <c r="F146" s="506"/>
      <c r="G146" s="506"/>
      <c r="H146" s="506">
        <f t="shared" si="8"/>
        <v>0</v>
      </c>
      <c r="I146" s="506"/>
      <c r="N146" s="480">
        <v>0</v>
      </c>
      <c r="O146" s="480" t="e">
        <f>SUM(#REF!,#REF!,#REF!,#REF!,#REF!,#REF!,#REF!)</f>
        <v>#REF!</v>
      </c>
      <c r="P146" s="480" t="e">
        <f>SUM(#REF!,#REF!,#REF!,#REF!,#REF!,#REF!)</f>
        <v>#REF!</v>
      </c>
      <c r="Q146" s="480" t="e">
        <f t="shared" si="6"/>
        <v>#REF!</v>
      </c>
    </row>
    <row r="147" spans="1:17">
      <c r="A147" s="488"/>
      <c r="B147" s="504">
        <v>1</v>
      </c>
      <c r="C147" s="504"/>
      <c r="D147" s="504"/>
      <c r="E147" s="515" t="s">
        <v>571</v>
      </c>
      <c r="F147" s="506"/>
      <c r="G147" s="506"/>
      <c r="H147" s="506">
        <f t="shared" si="8"/>
        <v>0</v>
      </c>
      <c r="I147" s="506"/>
      <c r="N147" s="480">
        <v>0</v>
      </c>
      <c r="O147" s="480" t="e">
        <f>SUM(#REF!,#REF!,#REF!,#REF!,#REF!,#REF!,#REF!)</f>
        <v>#REF!</v>
      </c>
      <c r="P147" s="480" t="e">
        <f>SUM(#REF!,#REF!,#REF!,#REF!,#REF!,#REF!)</f>
        <v>#REF!</v>
      </c>
      <c r="Q147" s="480" t="e">
        <f t="shared" si="6"/>
        <v>#REF!</v>
      </c>
    </row>
    <row r="148" spans="1:17">
      <c r="A148" s="488"/>
      <c r="B148" s="504"/>
      <c r="C148" s="504"/>
      <c r="D148" s="504"/>
      <c r="E148" s="505" t="s">
        <v>531</v>
      </c>
      <c r="F148" s="506">
        <v>480000</v>
      </c>
      <c r="G148" s="506">
        <v>480000</v>
      </c>
      <c r="H148" s="506">
        <f t="shared" si="8"/>
        <v>0</v>
      </c>
      <c r="I148" s="506">
        <v>480000</v>
      </c>
      <c r="N148" s="480">
        <v>0</v>
      </c>
      <c r="O148" s="480" t="e">
        <f>SUM(#REF!,#REF!,#REF!,#REF!,#REF!,#REF!,#REF!)</f>
        <v>#REF!</v>
      </c>
      <c r="P148" s="480" t="e">
        <f>SUM(#REF!,#REF!,#REF!,#REF!,#REF!,#REF!)</f>
        <v>#REF!</v>
      </c>
      <c r="Q148" s="480" t="e">
        <f t="shared" si="6"/>
        <v>#REF!</v>
      </c>
    </row>
    <row r="149" spans="1:17">
      <c r="A149" s="488"/>
      <c r="B149" s="504">
        <v>2</v>
      </c>
      <c r="C149" s="504"/>
      <c r="D149" s="504"/>
      <c r="E149" s="515" t="s">
        <v>888</v>
      </c>
      <c r="F149" s="506"/>
      <c r="G149" s="506">
        <v>0</v>
      </c>
      <c r="H149" s="506">
        <f t="shared" si="8"/>
        <v>0</v>
      </c>
      <c r="I149" s="506">
        <v>0</v>
      </c>
      <c r="N149" s="480">
        <v>0</v>
      </c>
      <c r="O149" s="480" t="e">
        <f>SUM(#REF!,#REF!,#REF!,#REF!,#REF!,#REF!,#REF!)</f>
        <v>#REF!</v>
      </c>
      <c r="P149" s="480" t="e">
        <f>SUM(#REF!,#REF!,#REF!,#REF!,#REF!,#REF!)</f>
        <v>#REF!</v>
      </c>
      <c r="Q149" s="480" t="e">
        <f t="shared" si="6"/>
        <v>#REF!</v>
      </c>
    </row>
    <row r="150" spans="1:17">
      <c r="A150" s="488"/>
      <c r="B150" s="504"/>
      <c r="C150" s="504"/>
      <c r="D150" s="504"/>
      <c r="E150" s="505" t="s">
        <v>589</v>
      </c>
      <c r="F150" s="506">
        <v>168138000</v>
      </c>
      <c r="G150" s="506">
        <v>214549893</v>
      </c>
      <c r="H150" s="506">
        <f t="shared" si="8"/>
        <v>14807433</v>
      </c>
      <c r="I150" s="506">
        <v>229357326</v>
      </c>
      <c r="N150" s="480">
        <v>0</v>
      </c>
      <c r="O150" s="480" t="e">
        <f>SUM(#REF!,#REF!,#REF!,#REF!,#REF!,#REF!,#REF!)</f>
        <v>#REF!</v>
      </c>
      <c r="P150" s="480" t="e">
        <f>SUM(#REF!,#REF!,#REF!,#REF!,#REF!,#REF!)</f>
        <v>#REF!</v>
      </c>
      <c r="Q150" s="480" t="e">
        <f t="shared" si="6"/>
        <v>#REF!</v>
      </c>
    </row>
    <row r="151" spans="1:17">
      <c r="A151" s="488"/>
      <c r="B151" s="504">
        <v>3</v>
      </c>
      <c r="C151" s="504"/>
      <c r="D151" s="504"/>
      <c r="E151" s="515" t="s">
        <v>1061</v>
      </c>
      <c r="F151" s="506"/>
      <c r="G151" s="506">
        <v>0</v>
      </c>
      <c r="H151" s="506">
        <f t="shared" si="8"/>
        <v>0</v>
      </c>
      <c r="I151" s="506">
        <v>0</v>
      </c>
      <c r="N151" s="480">
        <v>0</v>
      </c>
      <c r="O151" s="480" t="e">
        <f>SUM(#REF!,#REF!,#REF!,#REF!,#REF!,#REF!,#REF!)</f>
        <v>#REF!</v>
      </c>
      <c r="P151" s="480" t="e">
        <f>SUM(#REF!,#REF!,#REF!,#REF!,#REF!,#REF!)</f>
        <v>#REF!</v>
      </c>
      <c r="Q151" s="480" t="e">
        <f t="shared" ref="Q151:Q220" si="20">SUM(O151:P151)</f>
        <v>#REF!</v>
      </c>
    </row>
    <row r="152" spans="1:17">
      <c r="A152" s="488"/>
      <c r="B152" s="504"/>
      <c r="C152" s="504"/>
      <c r="D152" s="504"/>
      <c r="E152" s="505" t="s">
        <v>589</v>
      </c>
      <c r="F152" s="506">
        <v>3000000</v>
      </c>
      <c r="G152" s="506">
        <v>3000000</v>
      </c>
      <c r="H152" s="506">
        <f t="shared" si="8"/>
        <v>0</v>
      </c>
      <c r="I152" s="506">
        <v>3000000</v>
      </c>
      <c r="N152" s="480">
        <v>0</v>
      </c>
      <c r="O152" s="480" t="e">
        <f>SUM(#REF!,#REF!,#REF!,#REF!,#REF!,#REF!,#REF!)</f>
        <v>#REF!</v>
      </c>
      <c r="P152" s="480" t="e">
        <f>SUM(#REF!,#REF!,#REF!,#REF!,#REF!,#REF!)</f>
        <v>#REF!</v>
      </c>
      <c r="Q152" s="480" t="e">
        <f t="shared" si="20"/>
        <v>#REF!</v>
      </c>
    </row>
    <row r="153" spans="1:17">
      <c r="A153" s="488"/>
      <c r="B153" s="504">
        <v>4</v>
      </c>
      <c r="C153" s="504"/>
      <c r="D153" s="504"/>
      <c r="E153" s="515" t="s">
        <v>1060</v>
      </c>
      <c r="F153" s="506"/>
      <c r="G153" s="506">
        <v>0</v>
      </c>
      <c r="H153" s="506">
        <f t="shared" si="8"/>
        <v>0</v>
      </c>
      <c r="I153" s="506">
        <v>0</v>
      </c>
      <c r="N153" s="480">
        <v>0</v>
      </c>
      <c r="O153" s="480" t="e">
        <f>SUM(#REF!,#REF!,#REF!,#REF!,#REF!,#REF!,#REF!)</f>
        <v>#REF!</v>
      </c>
      <c r="P153" s="480" t="e">
        <f>SUM(#REF!,#REF!,#REF!,#REF!,#REF!,#REF!)</f>
        <v>#REF!</v>
      </c>
      <c r="Q153" s="480" t="e">
        <f t="shared" si="20"/>
        <v>#REF!</v>
      </c>
    </row>
    <row r="154" spans="1:17">
      <c r="A154" s="488"/>
      <c r="B154" s="504"/>
      <c r="C154" s="504"/>
      <c r="D154" s="504"/>
      <c r="E154" s="505" t="s">
        <v>545</v>
      </c>
      <c r="F154" s="506">
        <v>2000000</v>
      </c>
      <c r="G154" s="506">
        <v>2000000</v>
      </c>
      <c r="H154" s="506">
        <f t="shared" si="8"/>
        <v>0</v>
      </c>
      <c r="I154" s="506">
        <v>2000000</v>
      </c>
      <c r="N154" s="480">
        <v>0</v>
      </c>
      <c r="O154" s="480" t="e">
        <f>SUM(#REF!,#REF!,#REF!,#REF!,#REF!,#REF!,#REF!)</f>
        <v>#REF!</v>
      </c>
      <c r="P154" s="480" t="e">
        <f>SUM(#REF!,#REF!,#REF!,#REF!,#REF!,#REF!)</f>
        <v>#REF!</v>
      </c>
      <c r="Q154" s="480" t="e">
        <f t="shared" si="20"/>
        <v>#REF!</v>
      </c>
    </row>
    <row r="155" spans="1:17" ht="15.75" hidden="1" customHeight="1">
      <c r="A155" s="473"/>
      <c r="B155" s="759">
        <v>5</v>
      </c>
      <c r="C155" s="759"/>
      <c r="D155" s="760"/>
      <c r="E155" s="761" t="s">
        <v>1123</v>
      </c>
      <c r="F155" s="762"/>
      <c r="G155" s="762">
        <v>0</v>
      </c>
      <c r="H155" s="762">
        <f t="shared" ref="H155:H225" si="21">I155-G155</f>
        <v>0</v>
      </c>
      <c r="I155" s="762">
        <v>0</v>
      </c>
      <c r="N155" s="480">
        <v>0</v>
      </c>
      <c r="O155" s="480" t="e">
        <f>SUM(#REF!,#REF!,#REF!,#REF!,#REF!,#REF!,#REF!)</f>
        <v>#REF!</v>
      </c>
      <c r="P155" s="480" t="e">
        <f>SUM(#REF!,#REF!,#REF!,#REF!,#REF!,#REF!)</f>
        <v>#REF!</v>
      </c>
      <c r="Q155" s="480" t="e">
        <f t="shared" si="20"/>
        <v>#REF!</v>
      </c>
    </row>
    <row r="156" spans="1:17" ht="15.75" hidden="1" customHeight="1">
      <c r="A156" s="473"/>
      <c r="B156" s="759"/>
      <c r="C156" s="759">
        <v>1</v>
      </c>
      <c r="D156" s="760"/>
      <c r="E156" s="763" t="s">
        <v>1124</v>
      </c>
      <c r="F156" s="764"/>
      <c r="G156" s="764">
        <v>0</v>
      </c>
      <c r="H156" s="764">
        <f t="shared" si="21"/>
        <v>0</v>
      </c>
      <c r="I156" s="764">
        <v>0</v>
      </c>
      <c r="N156" s="480">
        <v>0</v>
      </c>
      <c r="O156" s="480" t="e">
        <f>SUM(#REF!,#REF!,#REF!,#REF!,#REF!,#REF!,#REF!)</f>
        <v>#REF!</v>
      </c>
      <c r="P156" s="480" t="e">
        <f>SUM(#REF!,#REF!,#REF!,#REF!,#REF!,#REF!)</f>
        <v>#REF!</v>
      </c>
      <c r="Q156" s="480" t="e">
        <f t="shared" si="20"/>
        <v>#REF!</v>
      </c>
    </row>
    <row r="157" spans="1:17" ht="15.75" hidden="1" customHeight="1">
      <c r="A157" s="473"/>
      <c r="B157" s="759">
        <v>6</v>
      </c>
      <c r="C157" s="759"/>
      <c r="D157" s="759"/>
      <c r="E157" s="765" t="s">
        <v>1125</v>
      </c>
      <c r="F157" s="764"/>
      <c r="G157" s="764">
        <v>0</v>
      </c>
      <c r="H157" s="764">
        <f t="shared" si="21"/>
        <v>0</v>
      </c>
      <c r="I157" s="764">
        <v>0</v>
      </c>
      <c r="N157" s="480">
        <v>0</v>
      </c>
      <c r="O157" s="480" t="e">
        <f>SUM(#REF!,#REF!,#REF!,#REF!,#REF!,#REF!,#REF!)</f>
        <v>#REF!</v>
      </c>
      <c r="P157" s="480" t="e">
        <f>SUM(#REF!,#REF!,#REF!,#REF!,#REF!,#REF!)</f>
        <v>#REF!</v>
      </c>
      <c r="Q157" s="480" t="e">
        <f t="shared" si="20"/>
        <v>#REF!</v>
      </c>
    </row>
    <row r="158" spans="1:17" ht="15.75" hidden="1" customHeight="1">
      <c r="A158" s="473"/>
      <c r="B158" s="759"/>
      <c r="C158" s="759">
        <v>1</v>
      </c>
      <c r="D158" s="759"/>
      <c r="E158" s="766" t="s">
        <v>1126</v>
      </c>
      <c r="F158" s="764"/>
      <c r="G158" s="764">
        <v>0</v>
      </c>
      <c r="H158" s="764">
        <f t="shared" si="21"/>
        <v>0</v>
      </c>
      <c r="I158" s="764">
        <v>0</v>
      </c>
      <c r="N158" s="480">
        <v>0</v>
      </c>
      <c r="O158" s="480" t="e">
        <f>SUM(#REF!,#REF!,#REF!,#REF!,#REF!,#REF!,#REF!)</f>
        <v>#REF!</v>
      </c>
      <c r="P158" s="480" t="e">
        <f>SUM(#REF!,#REF!,#REF!,#REF!,#REF!,#REF!)</f>
        <v>#REF!</v>
      </c>
      <c r="Q158" s="480" t="e">
        <f t="shared" si="20"/>
        <v>#REF!</v>
      </c>
    </row>
    <row r="159" spans="1:17">
      <c r="A159" s="488"/>
      <c r="B159" s="504">
        <v>7</v>
      </c>
      <c r="C159" s="504"/>
      <c r="D159" s="504"/>
      <c r="E159" s="516" t="s">
        <v>532</v>
      </c>
      <c r="F159" s="506"/>
      <c r="G159" s="506">
        <v>0</v>
      </c>
      <c r="H159" s="506">
        <f t="shared" si="21"/>
        <v>0</v>
      </c>
      <c r="I159" s="506">
        <v>0</v>
      </c>
      <c r="N159" s="480">
        <v>0</v>
      </c>
      <c r="O159" s="480" t="e">
        <f>SUM(#REF!,#REF!,#REF!,#REF!,#REF!,#REF!,#REF!)</f>
        <v>#REF!</v>
      </c>
      <c r="P159" s="480" t="e">
        <f>SUM(#REF!,#REF!,#REF!,#REF!,#REF!,#REF!)</f>
        <v>#REF!</v>
      </c>
      <c r="Q159" s="480" t="e">
        <f t="shared" si="20"/>
        <v>#REF!</v>
      </c>
    </row>
    <row r="160" spans="1:17">
      <c r="A160" s="488"/>
      <c r="B160" s="504"/>
      <c r="C160" s="504">
        <v>1</v>
      </c>
      <c r="D160" s="504"/>
      <c r="E160" s="479" t="s">
        <v>533</v>
      </c>
      <c r="F160" s="506">
        <v>1294000</v>
      </c>
      <c r="G160" s="506">
        <v>1294000</v>
      </c>
      <c r="H160" s="506">
        <f t="shared" si="21"/>
        <v>0</v>
      </c>
      <c r="I160" s="506">
        <v>1294000</v>
      </c>
      <c r="N160" s="480">
        <v>0</v>
      </c>
      <c r="O160" s="480" t="e">
        <f>SUM(#REF!,#REF!,#REF!,#REF!,#REF!,#REF!,#REF!)</f>
        <v>#REF!</v>
      </c>
      <c r="P160" s="480" t="e">
        <f>SUM(#REF!,#REF!,#REF!,#REF!,#REF!,#REF!)</f>
        <v>#REF!</v>
      </c>
      <c r="Q160" s="480" t="e">
        <f t="shared" si="20"/>
        <v>#REF!</v>
      </c>
    </row>
    <row r="161" spans="1:17" ht="16.5" thickBot="1">
      <c r="A161" s="488"/>
      <c r="B161" s="517"/>
      <c r="C161" s="517">
        <v>2</v>
      </c>
      <c r="D161" s="517"/>
      <c r="E161" s="844" t="s">
        <v>534</v>
      </c>
      <c r="F161" s="518">
        <v>1294000</v>
      </c>
      <c r="G161" s="518">
        <v>1294000</v>
      </c>
      <c r="H161" s="518">
        <f t="shared" si="21"/>
        <v>0</v>
      </c>
      <c r="I161" s="518">
        <v>1294000</v>
      </c>
      <c r="N161" s="480">
        <v>0</v>
      </c>
      <c r="O161" s="480" t="e">
        <f>SUM(#REF!,#REF!,#REF!,#REF!,#REF!,#REF!,#REF!)</f>
        <v>#REF!</v>
      </c>
      <c r="P161" s="480" t="e">
        <f>SUM(#REF!,#REF!,#REF!,#REF!,#REF!,#REF!)</f>
        <v>#REF!</v>
      </c>
      <c r="Q161" s="480" t="e">
        <f t="shared" si="20"/>
        <v>#REF!</v>
      </c>
    </row>
    <row r="162" spans="1:17" ht="16.5" thickBot="1">
      <c r="A162" s="494"/>
      <c r="B162" s="495"/>
      <c r="C162" s="495"/>
      <c r="D162" s="495"/>
      <c r="E162" s="496" t="s">
        <v>535</v>
      </c>
      <c r="F162" s="497">
        <f t="shared" ref="F162:I162" si="22">SUM(F146:F161)</f>
        <v>176206000</v>
      </c>
      <c r="G162" s="497">
        <f t="shared" si="22"/>
        <v>222617893</v>
      </c>
      <c r="H162" s="497">
        <f t="shared" si="22"/>
        <v>14807433</v>
      </c>
      <c r="I162" s="497">
        <f t="shared" si="22"/>
        <v>237425326</v>
      </c>
      <c r="N162" s="480">
        <v>0</v>
      </c>
      <c r="O162" s="480" t="e">
        <f>SUM(#REF!,#REF!,#REF!,#REF!,#REF!,#REF!,#REF!)</f>
        <v>#REF!</v>
      </c>
      <c r="P162" s="480" t="e">
        <f>SUM(#REF!,#REF!,#REF!,#REF!,#REF!,#REF!)</f>
        <v>#REF!</v>
      </c>
      <c r="Q162" s="480" t="e">
        <f t="shared" si="20"/>
        <v>#REF!</v>
      </c>
    </row>
    <row r="163" spans="1:17" ht="32.25" hidden="1" customHeight="1">
      <c r="A163" s="473">
        <v>376</v>
      </c>
      <c r="B163" s="474"/>
      <c r="C163" s="475"/>
      <c r="D163" s="475"/>
      <c r="E163" s="519" t="s">
        <v>574</v>
      </c>
      <c r="F163" s="477"/>
      <c r="G163" s="477"/>
      <c r="H163" s="477">
        <f t="shared" si="21"/>
        <v>0</v>
      </c>
      <c r="I163" s="477"/>
      <c r="N163" s="480">
        <v>0</v>
      </c>
      <c r="O163" s="480" t="e">
        <f>SUM(#REF!,#REF!,#REF!,#REF!,#REF!,#REF!,#REF!)</f>
        <v>#REF!</v>
      </c>
      <c r="P163" s="480" t="e">
        <f>SUM(#REF!,#REF!,#REF!,#REF!,#REF!,#REF!)</f>
        <v>#REF!</v>
      </c>
      <c r="Q163" s="480" t="e">
        <f t="shared" si="20"/>
        <v>#REF!</v>
      </c>
    </row>
    <row r="164" spans="1:17" ht="16.5" hidden="1" customHeight="1">
      <c r="A164" s="473"/>
      <c r="B164" s="474">
        <v>1</v>
      </c>
      <c r="C164" s="475"/>
      <c r="D164" s="475"/>
      <c r="E164" s="519" t="s">
        <v>575</v>
      </c>
      <c r="F164" s="477"/>
      <c r="G164" s="477"/>
      <c r="H164" s="477">
        <f t="shared" si="21"/>
        <v>0</v>
      </c>
      <c r="I164" s="477"/>
      <c r="N164" s="480">
        <v>0</v>
      </c>
      <c r="O164" s="480" t="e">
        <f>SUM(#REF!,#REF!,#REF!,#REF!,#REF!,#REF!,#REF!)</f>
        <v>#REF!</v>
      </c>
      <c r="P164" s="480" t="e">
        <f>SUM(#REF!,#REF!,#REF!,#REF!,#REF!,#REF!)</f>
        <v>#REF!</v>
      </c>
      <c r="Q164" s="480" t="e">
        <f t="shared" si="20"/>
        <v>#REF!</v>
      </c>
    </row>
    <row r="165" spans="1:17" ht="16.5" hidden="1" customHeight="1">
      <c r="A165" s="473"/>
      <c r="B165" s="474"/>
      <c r="C165" s="475">
        <v>1</v>
      </c>
      <c r="D165" s="475"/>
      <c r="E165" s="616" t="s">
        <v>576</v>
      </c>
      <c r="F165" s="477"/>
      <c r="G165" s="477"/>
      <c r="H165" s="477">
        <f t="shared" si="21"/>
        <v>0</v>
      </c>
      <c r="I165" s="477"/>
      <c r="N165" s="480">
        <v>0</v>
      </c>
      <c r="O165" s="480" t="e">
        <f>SUM(#REF!,#REF!,#REF!,#REF!,#REF!,#REF!,#REF!)</f>
        <v>#REF!</v>
      </c>
      <c r="P165" s="480" t="e">
        <f>SUM(#REF!,#REF!,#REF!,#REF!,#REF!,#REF!)</f>
        <v>#REF!</v>
      </c>
      <c r="Q165" s="480" t="e">
        <f t="shared" si="20"/>
        <v>#REF!</v>
      </c>
    </row>
    <row r="166" spans="1:17" ht="16.5" hidden="1" customHeight="1">
      <c r="A166" s="473"/>
      <c r="B166" s="474">
        <v>2</v>
      </c>
      <c r="C166" s="475"/>
      <c r="D166" s="475"/>
      <c r="E166" s="519" t="s">
        <v>889</v>
      </c>
      <c r="F166" s="477"/>
      <c r="G166" s="477"/>
      <c r="H166" s="477">
        <f t="shared" si="21"/>
        <v>0</v>
      </c>
      <c r="I166" s="477"/>
      <c r="N166" s="480">
        <v>0</v>
      </c>
      <c r="O166" s="480" t="e">
        <f>SUM(#REF!,#REF!,#REF!,#REF!,#REF!,#REF!,#REF!)</f>
        <v>#REF!</v>
      </c>
      <c r="P166" s="480" t="e">
        <f>SUM(#REF!,#REF!,#REF!,#REF!,#REF!,#REF!)</f>
        <v>#REF!</v>
      </c>
      <c r="Q166" s="480" t="e">
        <f t="shared" si="20"/>
        <v>#REF!</v>
      </c>
    </row>
    <row r="167" spans="1:17" ht="16.5" hidden="1" customHeight="1">
      <c r="A167" s="473"/>
      <c r="B167" s="474"/>
      <c r="C167" s="475">
        <v>1</v>
      </c>
      <c r="D167" s="475"/>
      <c r="E167" s="616" t="s">
        <v>890</v>
      </c>
      <c r="F167" s="477"/>
      <c r="G167" s="477"/>
      <c r="H167" s="477">
        <f t="shared" si="21"/>
        <v>0</v>
      </c>
      <c r="I167" s="477"/>
      <c r="N167" s="480">
        <v>0</v>
      </c>
      <c r="O167" s="480" t="e">
        <f>SUM(#REF!,#REF!,#REF!,#REF!,#REF!,#REF!,#REF!)</f>
        <v>#REF!</v>
      </c>
      <c r="P167" s="480" t="e">
        <f>SUM(#REF!,#REF!,#REF!,#REF!,#REF!,#REF!)</f>
        <v>#REF!</v>
      </c>
      <c r="Q167" s="480" t="e">
        <f t="shared" si="20"/>
        <v>#REF!</v>
      </c>
    </row>
    <row r="168" spans="1:17" ht="16.5" hidden="1" customHeight="1">
      <c r="A168" s="494"/>
      <c r="B168" s="495"/>
      <c r="C168" s="495"/>
      <c r="D168" s="495"/>
      <c r="E168" s="496" t="s">
        <v>615</v>
      </c>
      <c r="F168" s="497">
        <f t="shared" ref="F168" si="23">SUM(F165:F167)</f>
        <v>0</v>
      </c>
      <c r="G168" s="497">
        <v>0</v>
      </c>
      <c r="H168" s="497">
        <f t="shared" si="21"/>
        <v>0</v>
      </c>
      <c r="I168" s="497">
        <v>0</v>
      </c>
      <c r="N168" s="480">
        <v>0</v>
      </c>
      <c r="O168" s="480" t="e">
        <f>SUM(#REF!,#REF!,#REF!,#REF!,#REF!,#REF!,#REF!)</f>
        <v>#REF!</v>
      </c>
      <c r="P168" s="480" t="e">
        <f>SUM(#REF!,#REF!,#REF!,#REF!,#REF!,#REF!)</f>
        <v>#REF!</v>
      </c>
      <c r="Q168" s="480" t="e">
        <f t="shared" si="20"/>
        <v>#REF!</v>
      </c>
    </row>
    <row r="169" spans="1:17" ht="31.5">
      <c r="A169" s="473">
        <v>377</v>
      </c>
      <c r="B169" s="500"/>
      <c r="C169" s="500"/>
      <c r="D169" s="500"/>
      <c r="E169" s="520" t="s">
        <v>569</v>
      </c>
      <c r="F169" s="521"/>
      <c r="G169" s="521"/>
      <c r="H169" s="521">
        <f t="shared" si="21"/>
        <v>0</v>
      </c>
      <c r="I169" s="521"/>
      <c r="N169" s="480">
        <v>0</v>
      </c>
      <c r="O169" s="480" t="e">
        <f>SUM(#REF!,#REF!,#REF!,#REF!,#REF!,#REF!,#REF!)</f>
        <v>#REF!</v>
      </c>
      <c r="P169" s="480" t="e">
        <f>SUM(#REF!,#REF!,#REF!,#REF!,#REF!,#REF!)</f>
        <v>#REF!</v>
      </c>
      <c r="Q169" s="480" t="e">
        <f t="shared" si="20"/>
        <v>#REF!</v>
      </c>
    </row>
    <row r="170" spans="1:17">
      <c r="A170" s="488"/>
      <c r="B170" s="489"/>
      <c r="C170" s="489">
        <v>1</v>
      </c>
      <c r="D170" s="489"/>
      <c r="E170" s="522" t="s">
        <v>537</v>
      </c>
      <c r="F170" s="523">
        <v>30000000</v>
      </c>
      <c r="G170" s="523">
        <v>32875365</v>
      </c>
      <c r="H170" s="523">
        <f t="shared" si="21"/>
        <v>0</v>
      </c>
      <c r="I170" s="523">
        <v>32875365</v>
      </c>
      <c r="N170" s="480">
        <v>2875365</v>
      </c>
      <c r="O170" s="480" t="e">
        <f>SUM(#REF!,#REF!,#REF!,#REF!,#REF!,#REF!,#REF!)</f>
        <v>#REF!</v>
      </c>
      <c r="P170" s="480" t="e">
        <f>SUM(#REF!,#REF!,#REF!,#REF!,#REF!,#REF!)</f>
        <v>#REF!</v>
      </c>
      <c r="Q170" s="480" t="e">
        <f t="shared" si="20"/>
        <v>#REF!</v>
      </c>
    </row>
    <row r="171" spans="1:17">
      <c r="A171" s="488"/>
      <c r="B171" s="489"/>
      <c r="C171" s="489">
        <v>2</v>
      </c>
      <c r="D171" s="489"/>
      <c r="E171" s="522" t="s">
        <v>538</v>
      </c>
      <c r="F171" s="523">
        <v>2000000</v>
      </c>
      <c r="G171" s="523">
        <v>4000000</v>
      </c>
      <c r="H171" s="523">
        <f t="shared" si="21"/>
        <v>-2000000</v>
      </c>
      <c r="I171" s="523">
        <v>2000000</v>
      </c>
      <c r="N171" s="480">
        <v>0</v>
      </c>
      <c r="O171" s="480" t="e">
        <f>SUM(#REF!,#REF!,#REF!,#REF!,#REF!,#REF!,#REF!)</f>
        <v>#REF!</v>
      </c>
      <c r="P171" s="480" t="e">
        <f>SUM(#REF!,#REF!,#REF!,#REF!,#REF!,#REF!)</f>
        <v>#REF!</v>
      </c>
      <c r="Q171" s="480" t="e">
        <f t="shared" si="20"/>
        <v>#REF!</v>
      </c>
    </row>
    <row r="172" spans="1:17">
      <c r="A172" s="488"/>
      <c r="B172" s="489"/>
      <c r="C172" s="489">
        <v>3</v>
      </c>
      <c r="D172" s="489"/>
      <c r="E172" s="522" t="s">
        <v>539</v>
      </c>
      <c r="F172" s="523">
        <v>6000000</v>
      </c>
      <c r="G172" s="523">
        <v>3500000</v>
      </c>
      <c r="H172" s="523">
        <f t="shared" si="21"/>
        <v>2000000</v>
      </c>
      <c r="I172" s="523">
        <v>5500000</v>
      </c>
      <c r="N172" s="480">
        <v>-3000000</v>
      </c>
      <c r="O172" s="480" t="e">
        <f>SUM(#REF!,#REF!,#REF!,#REF!,#REF!,#REF!,#REF!)</f>
        <v>#REF!</v>
      </c>
      <c r="P172" s="480" t="e">
        <f>SUM(#REF!,#REF!,#REF!,#REF!,#REF!,#REF!)</f>
        <v>#REF!</v>
      </c>
      <c r="Q172" s="480" t="e">
        <f t="shared" si="20"/>
        <v>#REF!</v>
      </c>
    </row>
    <row r="173" spans="1:17">
      <c r="A173" s="488"/>
      <c r="B173" s="489"/>
      <c r="C173" s="489">
        <v>4</v>
      </c>
      <c r="D173" s="489"/>
      <c r="E173" s="524" t="s">
        <v>540</v>
      </c>
      <c r="F173" s="523">
        <v>2000000</v>
      </c>
      <c r="G173" s="523">
        <v>1500000</v>
      </c>
      <c r="H173" s="523">
        <f t="shared" si="21"/>
        <v>0</v>
      </c>
      <c r="I173" s="523">
        <v>1500000</v>
      </c>
      <c r="N173" s="480">
        <v>0</v>
      </c>
      <c r="O173" s="480" t="e">
        <f>SUM(#REF!,#REF!,#REF!,#REF!,#REF!,#REF!,#REF!)</f>
        <v>#REF!</v>
      </c>
      <c r="P173" s="480" t="e">
        <f>SUM(#REF!,#REF!,#REF!,#REF!,#REF!,#REF!)</f>
        <v>#REF!</v>
      </c>
      <c r="Q173" s="480" t="e">
        <f t="shared" si="20"/>
        <v>#REF!</v>
      </c>
    </row>
    <row r="174" spans="1:17">
      <c r="A174" s="488"/>
      <c r="B174" s="489"/>
      <c r="C174" s="489">
        <v>5</v>
      </c>
      <c r="D174" s="489"/>
      <c r="E174" s="524" t="s">
        <v>541</v>
      </c>
      <c r="F174" s="523">
        <v>2000000</v>
      </c>
      <c r="G174" s="523">
        <v>2000000</v>
      </c>
      <c r="H174" s="523">
        <f t="shared" si="21"/>
        <v>0</v>
      </c>
      <c r="I174" s="523">
        <v>2000000</v>
      </c>
      <c r="N174" s="480">
        <v>0</v>
      </c>
      <c r="O174" s="480" t="e">
        <f>SUM(#REF!,#REF!,#REF!,#REF!,#REF!,#REF!,#REF!)</f>
        <v>#REF!</v>
      </c>
      <c r="P174" s="480" t="e">
        <f>SUM(#REF!,#REF!,#REF!,#REF!,#REF!,#REF!)</f>
        <v>#REF!</v>
      </c>
      <c r="Q174" s="480" t="e">
        <f t="shared" si="20"/>
        <v>#REF!</v>
      </c>
    </row>
    <row r="175" spans="1:17">
      <c r="A175" s="488"/>
      <c r="B175" s="489"/>
      <c r="C175" s="489">
        <v>6</v>
      </c>
      <c r="D175" s="489"/>
      <c r="E175" s="524" t="s">
        <v>946</v>
      </c>
      <c r="F175" s="523">
        <v>2500000</v>
      </c>
      <c r="G175" s="523">
        <v>2500000</v>
      </c>
      <c r="H175" s="523">
        <f t="shared" si="21"/>
        <v>0</v>
      </c>
      <c r="I175" s="523">
        <v>2500000</v>
      </c>
      <c r="N175" s="480">
        <v>0</v>
      </c>
      <c r="O175" s="480" t="e">
        <f>SUM(#REF!,#REF!,#REF!,#REF!,#REF!,#REF!,#REF!)</f>
        <v>#REF!</v>
      </c>
      <c r="P175" s="480" t="e">
        <f>SUM(#REF!,#REF!,#REF!,#REF!,#REF!,#REF!)</f>
        <v>#REF!</v>
      </c>
      <c r="Q175" s="480" t="e">
        <f t="shared" si="20"/>
        <v>#REF!</v>
      </c>
    </row>
    <row r="176" spans="1:17">
      <c r="A176" s="488"/>
      <c r="B176" s="489"/>
      <c r="C176" s="489">
        <v>7</v>
      </c>
      <c r="D176" s="489"/>
      <c r="E176" s="844" t="s">
        <v>536</v>
      </c>
      <c r="F176" s="523">
        <v>500000</v>
      </c>
      <c r="G176" s="523">
        <v>500000</v>
      </c>
      <c r="H176" s="523">
        <f t="shared" si="21"/>
        <v>0</v>
      </c>
      <c r="I176" s="523">
        <v>500000</v>
      </c>
      <c r="N176" s="480">
        <v>0</v>
      </c>
      <c r="O176" s="480" t="e">
        <f>SUM(#REF!,#REF!,#REF!,#REF!,#REF!,#REF!,#REF!)</f>
        <v>#REF!</v>
      </c>
      <c r="P176" s="480" t="e">
        <f>SUM(#REF!,#REF!,#REF!,#REF!,#REF!,#REF!)</f>
        <v>#REF!</v>
      </c>
      <c r="Q176" s="480" t="e">
        <f t="shared" si="20"/>
        <v>#REF!</v>
      </c>
    </row>
    <row r="177" spans="1:17">
      <c r="A177" s="488"/>
      <c r="B177" s="489"/>
      <c r="C177" s="489">
        <v>8</v>
      </c>
      <c r="D177" s="489"/>
      <c r="E177" s="490" t="s">
        <v>572</v>
      </c>
      <c r="F177" s="523">
        <v>125000000</v>
      </c>
      <c r="G177" s="523">
        <v>125809000</v>
      </c>
      <c r="H177" s="523">
        <f t="shared" si="21"/>
        <v>0</v>
      </c>
      <c r="I177" s="523">
        <v>125809000</v>
      </c>
      <c r="N177" s="480">
        <v>0</v>
      </c>
      <c r="O177" s="480" t="e">
        <f>SUM(#REF!,#REF!,#REF!,#REF!,#REF!,#REF!,#REF!)</f>
        <v>#REF!</v>
      </c>
      <c r="P177" s="480" t="e">
        <f>SUM(#REF!,#REF!,#REF!,#REF!,#REF!,#REF!)</f>
        <v>#REF!</v>
      </c>
      <c r="Q177" s="480" t="e">
        <f t="shared" si="20"/>
        <v>#REF!</v>
      </c>
    </row>
    <row r="178" spans="1:17">
      <c r="A178" s="488"/>
      <c r="B178" s="489"/>
      <c r="C178" s="489">
        <v>9</v>
      </c>
      <c r="D178" s="489"/>
      <c r="E178" s="844" t="s">
        <v>891</v>
      </c>
      <c r="F178" s="523">
        <v>6896000</v>
      </c>
      <c r="G178" s="523">
        <v>6896000</v>
      </c>
      <c r="H178" s="523">
        <f t="shared" si="21"/>
        <v>0</v>
      </c>
      <c r="I178" s="523">
        <v>6896000</v>
      </c>
      <c r="N178" s="480">
        <v>0</v>
      </c>
      <c r="O178" s="480" t="e">
        <f>SUM(#REF!,#REF!,#REF!,#REF!,#REF!,#REF!,#REF!)</f>
        <v>#REF!</v>
      </c>
      <c r="P178" s="480" t="e">
        <f>SUM(#REF!,#REF!,#REF!,#REF!,#REF!,#REF!)</f>
        <v>#REF!</v>
      </c>
      <c r="Q178" s="480" t="e">
        <f t="shared" si="20"/>
        <v>#REF!</v>
      </c>
    </row>
    <row r="179" spans="1:17">
      <c r="A179" s="488"/>
      <c r="B179" s="489"/>
      <c r="C179" s="489">
        <v>10</v>
      </c>
      <c r="D179" s="489"/>
      <c r="E179" s="490" t="s">
        <v>1120</v>
      </c>
      <c r="F179" s="523">
        <v>1500000</v>
      </c>
      <c r="G179" s="523">
        <v>1500000</v>
      </c>
      <c r="H179" s="523">
        <f t="shared" si="21"/>
        <v>0</v>
      </c>
      <c r="I179" s="523">
        <v>1500000</v>
      </c>
      <c r="N179" s="480">
        <v>0</v>
      </c>
      <c r="O179" s="480" t="e">
        <f>SUM(#REF!,#REF!,#REF!,#REF!,#REF!,#REF!,#REF!)</f>
        <v>#REF!</v>
      </c>
      <c r="P179" s="480" t="e">
        <f>SUM(#REF!,#REF!,#REF!,#REF!,#REF!,#REF!)</f>
        <v>#REF!</v>
      </c>
      <c r="Q179" s="480" t="e">
        <f t="shared" si="20"/>
        <v>#REF!</v>
      </c>
    </row>
    <row r="180" spans="1:17">
      <c r="A180" s="488"/>
      <c r="B180" s="489"/>
      <c r="C180" s="489">
        <v>11</v>
      </c>
      <c r="D180" s="489"/>
      <c r="E180" s="490" t="s">
        <v>1268</v>
      </c>
      <c r="F180" s="523">
        <v>2000000</v>
      </c>
      <c r="G180" s="523">
        <v>2000000</v>
      </c>
      <c r="H180" s="523">
        <f t="shared" si="21"/>
        <v>0</v>
      </c>
      <c r="I180" s="523">
        <v>2000000</v>
      </c>
      <c r="N180" s="480">
        <v>0</v>
      </c>
      <c r="O180" s="480" t="e">
        <f>SUM(#REF!,#REF!,#REF!,#REF!,#REF!,#REF!,#REF!)</f>
        <v>#REF!</v>
      </c>
      <c r="P180" s="480" t="e">
        <f>SUM(#REF!,#REF!,#REF!,#REF!,#REF!,#REF!)</f>
        <v>#REF!</v>
      </c>
      <c r="Q180" s="480" t="e">
        <f t="shared" si="20"/>
        <v>#REF!</v>
      </c>
    </row>
    <row r="181" spans="1:17">
      <c r="A181" s="488"/>
      <c r="B181" s="489"/>
      <c r="C181" s="489">
        <v>12</v>
      </c>
      <c r="D181" s="489"/>
      <c r="E181" s="490" t="s">
        <v>1314</v>
      </c>
      <c r="F181" s="523">
        <v>0</v>
      </c>
      <c r="G181" s="523">
        <v>300000</v>
      </c>
      <c r="H181" s="523">
        <f t="shared" si="21"/>
        <v>0</v>
      </c>
      <c r="I181" s="523">
        <v>300000</v>
      </c>
      <c r="N181" s="480">
        <v>0</v>
      </c>
      <c r="O181" s="480" t="e">
        <f>SUM(#REF!,#REF!,#REF!,#REF!,#REF!,#REF!,#REF!)</f>
        <v>#REF!</v>
      </c>
      <c r="P181" s="480" t="e">
        <f>SUM(#REF!,#REF!,#REF!,#REF!,#REF!,#REF!)</f>
        <v>#REF!</v>
      </c>
      <c r="Q181" s="480" t="e">
        <f t="shared" si="20"/>
        <v>#REF!</v>
      </c>
    </row>
    <row r="182" spans="1:17">
      <c r="A182" s="488"/>
      <c r="B182" s="489"/>
      <c r="C182" s="489">
        <v>13</v>
      </c>
      <c r="D182" s="489"/>
      <c r="E182" s="490" t="s">
        <v>1315</v>
      </c>
      <c r="F182" s="523"/>
      <c r="G182" s="523">
        <v>4019820</v>
      </c>
      <c r="H182" s="523">
        <f t="shared" si="21"/>
        <v>0</v>
      </c>
      <c r="I182" s="523">
        <v>4019820</v>
      </c>
      <c r="N182" s="480">
        <v>0</v>
      </c>
      <c r="O182" s="480" t="e">
        <f>SUM(#REF!,#REF!,#REF!,#REF!,#REF!,#REF!,#REF!)</f>
        <v>#REF!</v>
      </c>
      <c r="P182" s="480" t="e">
        <f>SUM(#REF!,#REF!,#REF!,#REF!,#REF!,#REF!)</f>
        <v>#REF!</v>
      </c>
      <c r="Q182" s="480" t="e">
        <f t="shared" si="20"/>
        <v>#REF!</v>
      </c>
    </row>
    <row r="183" spans="1:17" ht="16.5" thickBot="1">
      <c r="A183" s="488"/>
      <c r="B183" s="489"/>
      <c r="C183" s="489">
        <v>14</v>
      </c>
      <c r="D183" s="489"/>
      <c r="E183" s="490" t="s">
        <v>892</v>
      </c>
      <c r="F183" s="523">
        <v>4800000</v>
      </c>
      <c r="G183" s="523">
        <v>3000000</v>
      </c>
      <c r="H183" s="523">
        <f t="shared" si="21"/>
        <v>0</v>
      </c>
      <c r="I183" s="523">
        <v>3000000</v>
      </c>
      <c r="N183" s="480">
        <v>0</v>
      </c>
      <c r="O183" s="480" t="e">
        <f>SUM(#REF!,#REF!,#REF!,#REF!,#REF!,#REF!,#REF!)</f>
        <v>#REF!</v>
      </c>
      <c r="P183" s="480" t="e">
        <f>SUM(#REF!,#REF!,#REF!,#REF!,#REF!,#REF!)</f>
        <v>#REF!</v>
      </c>
      <c r="Q183" s="480" t="e">
        <f t="shared" si="20"/>
        <v>#REF!</v>
      </c>
    </row>
    <row r="184" spans="1:17" ht="16.5" thickBot="1">
      <c r="A184" s="494"/>
      <c r="B184" s="495"/>
      <c r="C184" s="495"/>
      <c r="D184" s="495"/>
      <c r="E184" s="496" t="s">
        <v>542</v>
      </c>
      <c r="F184" s="497">
        <f t="shared" ref="F184:I184" si="24">SUM(F170:F183)</f>
        <v>185196000</v>
      </c>
      <c r="G184" s="497">
        <f t="shared" si="24"/>
        <v>190400185</v>
      </c>
      <c r="H184" s="497">
        <f t="shared" si="24"/>
        <v>0</v>
      </c>
      <c r="I184" s="497">
        <f t="shared" si="24"/>
        <v>190400185</v>
      </c>
      <c r="N184" s="480">
        <v>-124635</v>
      </c>
      <c r="O184" s="480" t="e">
        <f>SUM(#REF!,#REF!,#REF!,#REF!,#REF!,#REF!,#REF!)</f>
        <v>#REF!</v>
      </c>
      <c r="P184" s="480" t="e">
        <f>SUM(#REF!,#REF!,#REF!,#REF!,#REF!,#REF!)</f>
        <v>#REF!</v>
      </c>
      <c r="Q184" s="480" t="e">
        <f t="shared" si="20"/>
        <v>#REF!</v>
      </c>
    </row>
    <row r="185" spans="1:17">
      <c r="A185" s="507">
        <v>380</v>
      </c>
      <c r="B185" s="508"/>
      <c r="C185" s="500"/>
      <c r="D185" s="500"/>
      <c r="E185" s="509" t="s">
        <v>144</v>
      </c>
      <c r="F185" s="538"/>
      <c r="G185" s="538"/>
      <c r="H185" s="538">
        <f t="shared" si="21"/>
        <v>0</v>
      </c>
      <c r="I185" s="538"/>
      <c r="N185" s="480">
        <v>0</v>
      </c>
      <c r="O185" s="480" t="e">
        <f>SUM(#REF!,#REF!,#REF!,#REF!,#REF!,#REF!,#REF!)</f>
        <v>#REF!</v>
      </c>
      <c r="P185" s="480" t="e">
        <f>SUM(#REF!,#REF!,#REF!,#REF!,#REF!,#REF!)</f>
        <v>#REF!</v>
      </c>
      <c r="Q185" s="480" t="e">
        <f t="shared" si="20"/>
        <v>#REF!</v>
      </c>
    </row>
    <row r="186" spans="1:17">
      <c r="A186" s="843"/>
      <c r="B186" s="475">
        <v>1</v>
      </c>
      <c r="C186" s="475"/>
      <c r="D186" s="489"/>
      <c r="E186" s="722" t="s">
        <v>1057</v>
      </c>
      <c r="F186" s="767">
        <v>737529830</v>
      </c>
      <c r="G186" s="767">
        <v>737529830</v>
      </c>
      <c r="H186" s="767">
        <f t="shared" si="21"/>
        <v>0</v>
      </c>
      <c r="I186" s="767">
        <v>737529830</v>
      </c>
      <c r="L186" s="480">
        <f>SUM(I186,I188,I190,I192,I194,I196,I224)</f>
        <v>1394384184</v>
      </c>
      <c r="N186" s="480">
        <v>0</v>
      </c>
      <c r="O186" s="480" t="e">
        <f>SUM(#REF!,#REF!,#REF!,#REF!,#REF!,#REF!,#REF!)</f>
        <v>#REF!</v>
      </c>
      <c r="P186" s="480" t="e">
        <f>SUM(#REF!,#REF!,#REF!,#REF!,#REF!,#REF!)</f>
        <v>#REF!</v>
      </c>
      <c r="Q186" s="480" t="e">
        <f t="shared" si="20"/>
        <v>#REF!</v>
      </c>
    </row>
    <row r="187" spans="1:17">
      <c r="A187" s="843"/>
      <c r="B187" s="475"/>
      <c r="C187" s="475"/>
      <c r="D187" s="489"/>
      <c r="E187" s="844" t="s">
        <v>297</v>
      </c>
      <c r="F187" s="767">
        <v>0</v>
      </c>
      <c r="G187" s="767">
        <v>0</v>
      </c>
      <c r="H187" s="767">
        <f t="shared" si="21"/>
        <v>0</v>
      </c>
      <c r="I187" s="767">
        <v>0</v>
      </c>
      <c r="N187" s="480">
        <v>0</v>
      </c>
      <c r="O187" s="480" t="e">
        <f>SUM(#REF!,#REF!,#REF!,#REF!,#REF!,#REF!,#REF!)</f>
        <v>#REF!</v>
      </c>
      <c r="P187" s="480" t="e">
        <f>SUM(#REF!,#REF!,#REF!,#REF!,#REF!,#REF!)</f>
        <v>#REF!</v>
      </c>
      <c r="Q187" s="480" t="e">
        <f t="shared" si="20"/>
        <v>#REF!</v>
      </c>
    </row>
    <row r="188" spans="1:17">
      <c r="A188" s="843"/>
      <c r="B188" s="475">
        <v>3</v>
      </c>
      <c r="C188" s="475"/>
      <c r="D188" s="489"/>
      <c r="E188" s="844" t="s">
        <v>1169</v>
      </c>
      <c r="F188" s="767">
        <v>51968000</v>
      </c>
      <c r="G188" s="767">
        <v>28196674</v>
      </c>
      <c r="H188" s="767">
        <f t="shared" si="21"/>
        <v>0</v>
      </c>
      <c r="I188" s="767">
        <v>28196674</v>
      </c>
      <c r="N188" s="480">
        <v>-20621720</v>
      </c>
      <c r="O188" s="480" t="e">
        <f>SUM(#REF!,#REF!,#REF!,#REF!,#REF!,#REF!,#REF!)</f>
        <v>#REF!</v>
      </c>
      <c r="P188" s="480" t="e">
        <f>SUM(#REF!,#REF!,#REF!,#REF!,#REF!,#REF!)</f>
        <v>#REF!</v>
      </c>
      <c r="Q188" s="480" t="e">
        <f t="shared" si="20"/>
        <v>#REF!</v>
      </c>
    </row>
    <row r="189" spans="1:17">
      <c r="A189" s="843"/>
      <c r="B189" s="475"/>
      <c r="C189" s="475"/>
      <c r="D189" s="489"/>
      <c r="E189" s="844" t="s">
        <v>297</v>
      </c>
      <c r="F189" s="767">
        <v>14032000</v>
      </c>
      <c r="G189" s="767">
        <v>7613742</v>
      </c>
      <c r="H189" s="767">
        <f t="shared" si="21"/>
        <v>0</v>
      </c>
      <c r="I189" s="767">
        <v>7613742</v>
      </c>
      <c r="N189" s="480">
        <v>-5567864</v>
      </c>
      <c r="O189" s="480" t="e">
        <f>SUM(#REF!,#REF!,#REF!,#REF!,#REF!,#REF!,#REF!)</f>
        <v>#REF!</v>
      </c>
      <c r="P189" s="480" t="e">
        <f>SUM(#REF!,#REF!,#REF!,#REF!,#REF!,#REF!)</f>
        <v>#REF!</v>
      </c>
      <c r="Q189" s="480" t="e">
        <f t="shared" si="20"/>
        <v>#REF!</v>
      </c>
    </row>
    <row r="190" spans="1:17">
      <c r="A190" s="843"/>
      <c r="B190" s="475">
        <v>4</v>
      </c>
      <c r="C190" s="475"/>
      <c r="D190" s="489"/>
      <c r="E190" s="722" t="s">
        <v>1166</v>
      </c>
      <c r="F190" s="767">
        <v>10000000</v>
      </c>
      <c r="G190" s="767">
        <v>17100000</v>
      </c>
      <c r="H190" s="767">
        <f t="shared" si="21"/>
        <v>0</v>
      </c>
      <c r="I190" s="767">
        <v>17100000</v>
      </c>
      <c r="N190" s="480">
        <v>0</v>
      </c>
      <c r="O190" s="480" t="e">
        <f>SUM(#REF!,#REF!,#REF!,#REF!,#REF!,#REF!,#REF!)</f>
        <v>#REF!</v>
      </c>
      <c r="P190" s="480" t="e">
        <f>SUM(#REF!,#REF!,#REF!,#REF!,#REF!,#REF!)</f>
        <v>#REF!</v>
      </c>
      <c r="Q190" s="480" t="e">
        <f t="shared" si="20"/>
        <v>#REF!</v>
      </c>
    </row>
    <row r="191" spans="1:17">
      <c r="A191" s="843"/>
      <c r="B191" s="475"/>
      <c r="C191" s="475"/>
      <c r="D191" s="489"/>
      <c r="E191" s="844" t="s">
        <v>297</v>
      </c>
      <c r="F191" s="767">
        <v>0</v>
      </c>
      <c r="G191" s="767">
        <v>0</v>
      </c>
      <c r="H191" s="767">
        <f t="shared" si="21"/>
        <v>0</v>
      </c>
      <c r="I191" s="767">
        <v>0</v>
      </c>
      <c r="N191" s="480">
        <v>0</v>
      </c>
      <c r="O191" s="480" t="e">
        <f>SUM(#REF!,#REF!,#REF!,#REF!,#REF!,#REF!,#REF!)</f>
        <v>#REF!</v>
      </c>
      <c r="P191" s="480" t="e">
        <f>SUM(#REF!,#REF!,#REF!,#REF!,#REF!,#REF!)</f>
        <v>#REF!</v>
      </c>
      <c r="Q191" s="480" t="e">
        <f t="shared" si="20"/>
        <v>#REF!</v>
      </c>
    </row>
    <row r="192" spans="1:17">
      <c r="A192" s="843"/>
      <c r="B192" s="475">
        <v>5</v>
      </c>
      <c r="C192" s="475"/>
      <c r="D192" s="489"/>
      <c r="E192" s="722" t="s">
        <v>1168</v>
      </c>
      <c r="F192" s="767">
        <v>290676000</v>
      </c>
      <c r="G192" s="767">
        <v>290676000</v>
      </c>
      <c r="H192" s="767">
        <f t="shared" si="21"/>
        <v>0</v>
      </c>
      <c r="I192" s="767">
        <v>290676000</v>
      </c>
      <c r="N192" s="480">
        <v>0</v>
      </c>
      <c r="O192" s="480" t="e">
        <f>SUM(#REF!,#REF!,#REF!,#REF!,#REF!,#REF!,#REF!)</f>
        <v>#REF!</v>
      </c>
      <c r="P192" s="480" t="e">
        <f>SUM(#REF!,#REF!,#REF!,#REF!,#REF!,#REF!)</f>
        <v>#REF!</v>
      </c>
      <c r="Q192" s="480" t="e">
        <f t="shared" si="20"/>
        <v>#REF!</v>
      </c>
    </row>
    <row r="193" spans="1:17">
      <c r="A193" s="843"/>
      <c r="B193" s="475"/>
      <c r="C193" s="475"/>
      <c r="D193" s="475"/>
      <c r="E193" s="479" t="s">
        <v>297</v>
      </c>
      <c r="F193" s="477">
        <v>78482000</v>
      </c>
      <c r="G193" s="477">
        <v>78482000</v>
      </c>
      <c r="H193" s="477">
        <f t="shared" si="21"/>
        <v>0</v>
      </c>
      <c r="I193" s="477">
        <v>78482000</v>
      </c>
      <c r="N193" s="480">
        <v>0</v>
      </c>
      <c r="O193" s="480" t="e">
        <f>SUM(#REF!,#REF!,#REF!,#REF!,#REF!,#REF!,#REF!)</f>
        <v>#REF!</v>
      </c>
      <c r="P193" s="480" t="e">
        <f>SUM(#REF!,#REF!,#REF!,#REF!,#REF!,#REF!)</f>
        <v>#REF!</v>
      </c>
      <c r="Q193" s="480" t="e">
        <f t="shared" si="20"/>
        <v>#REF!</v>
      </c>
    </row>
    <row r="194" spans="1:17">
      <c r="A194" s="843"/>
      <c r="B194" s="475">
        <v>6</v>
      </c>
      <c r="C194" s="475"/>
      <c r="D194" s="475"/>
      <c r="E194" s="479" t="s">
        <v>1062</v>
      </c>
      <c r="F194" s="477">
        <v>3033500</v>
      </c>
      <c r="G194" s="477">
        <v>3033500</v>
      </c>
      <c r="H194" s="477">
        <f t="shared" si="21"/>
        <v>0</v>
      </c>
      <c r="I194" s="477">
        <v>3033500</v>
      </c>
      <c r="N194" s="480">
        <v>0</v>
      </c>
      <c r="O194" s="480" t="e">
        <f>SUM(#REF!,#REF!,#REF!,#REF!,#REF!,#REF!,#REF!)</f>
        <v>#REF!</v>
      </c>
      <c r="P194" s="480" t="e">
        <f>SUM(#REF!,#REF!,#REF!,#REF!,#REF!,#REF!)</f>
        <v>#REF!</v>
      </c>
      <c r="Q194" s="480" t="e">
        <f t="shared" si="20"/>
        <v>#REF!</v>
      </c>
    </row>
    <row r="195" spans="1:17">
      <c r="A195" s="843"/>
      <c r="B195" s="475"/>
      <c r="C195" s="475"/>
      <c r="D195" s="475"/>
      <c r="E195" s="479" t="s">
        <v>297</v>
      </c>
      <c r="F195" s="477">
        <v>819000</v>
      </c>
      <c r="G195" s="477">
        <v>819000</v>
      </c>
      <c r="H195" s="477">
        <f t="shared" si="21"/>
        <v>0</v>
      </c>
      <c r="I195" s="477">
        <v>819000</v>
      </c>
      <c r="N195" s="480">
        <v>0</v>
      </c>
      <c r="O195" s="480" t="e">
        <f>SUM(#REF!,#REF!,#REF!,#REF!,#REF!,#REF!,#REF!)</f>
        <v>#REF!</v>
      </c>
      <c r="P195" s="480" t="e">
        <f>SUM(#REF!,#REF!,#REF!,#REF!,#REF!,#REF!)</f>
        <v>#REF!</v>
      </c>
      <c r="Q195" s="480" t="e">
        <f t="shared" si="20"/>
        <v>#REF!</v>
      </c>
    </row>
    <row r="196" spans="1:17">
      <c r="A196" s="843"/>
      <c r="B196" s="475">
        <v>7</v>
      </c>
      <c r="C196" s="475"/>
      <c r="D196" s="475"/>
      <c r="E196" s="479" t="s">
        <v>1058</v>
      </c>
      <c r="F196" s="477">
        <v>320786100</v>
      </c>
      <c r="G196" s="477">
        <v>315486180</v>
      </c>
      <c r="H196" s="477">
        <f t="shared" si="21"/>
        <v>0</v>
      </c>
      <c r="I196" s="477">
        <v>315486180</v>
      </c>
      <c r="N196" s="480">
        <v>0</v>
      </c>
      <c r="O196" s="480" t="e">
        <f>SUM(#REF!,#REF!,#REF!,#REF!,#REF!,#REF!,#REF!)</f>
        <v>#REF!</v>
      </c>
      <c r="P196" s="480" t="e">
        <f>SUM(#REF!,#REF!,#REF!,#REF!,#REF!,#REF!)</f>
        <v>#REF!</v>
      </c>
      <c r="Q196" s="480" t="e">
        <f t="shared" si="20"/>
        <v>#REF!</v>
      </c>
    </row>
    <row r="197" spans="1:17">
      <c r="A197" s="843"/>
      <c r="B197" s="475"/>
      <c r="C197" s="475"/>
      <c r="D197" s="475"/>
      <c r="E197" s="479" t="s">
        <v>297</v>
      </c>
      <c r="F197" s="477">
        <v>86612310</v>
      </c>
      <c r="G197" s="477">
        <v>4302332</v>
      </c>
      <c r="H197" s="477">
        <f t="shared" si="21"/>
        <v>0</v>
      </c>
      <c r="I197" s="477">
        <v>4302332</v>
      </c>
      <c r="N197" s="480">
        <v>0</v>
      </c>
      <c r="O197" s="480" t="e">
        <f>SUM(#REF!,#REF!,#REF!,#REF!,#REF!,#REF!,#REF!)</f>
        <v>#REF!</v>
      </c>
      <c r="P197" s="480" t="e">
        <f>SUM(#REF!,#REF!,#REF!,#REF!,#REF!,#REF!)</f>
        <v>#REF!</v>
      </c>
      <c r="Q197" s="480" t="e">
        <f t="shared" si="20"/>
        <v>#REF!</v>
      </c>
    </row>
    <row r="198" spans="1:17">
      <c r="A198" s="843"/>
      <c r="B198" s="475">
        <v>8</v>
      </c>
      <c r="C198" s="475"/>
      <c r="D198" s="475"/>
      <c r="E198" s="479" t="s">
        <v>1141</v>
      </c>
      <c r="F198" s="477">
        <v>23107000</v>
      </c>
      <c r="G198" s="477">
        <v>23107000</v>
      </c>
      <c r="H198" s="477">
        <f t="shared" si="21"/>
        <v>0</v>
      </c>
      <c r="I198" s="477">
        <v>23107000</v>
      </c>
      <c r="L198" s="480">
        <f>SUM(I198,I200)</f>
        <v>24167000</v>
      </c>
      <c r="N198" s="480">
        <v>0</v>
      </c>
      <c r="O198" s="480" t="e">
        <f>SUM(#REF!,#REF!,#REF!,#REF!,#REF!,#REF!,#REF!)</f>
        <v>#REF!</v>
      </c>
      <c r="P198" s="480" t="e">
        <f>SUM(#REF!,#REF!,#REF!,#REF!,#REF!,#REF!)</f>
        <v>#REF!</v>
      </c>
      <c r="Q198" s="480" t="e">
        <f t="shared" si="20"/>
        <v>#REF!</v>
      </c>
    </row>
    <row r="199" spans="1:17">
      <c r="A199" s="843"/>
      <c r="B199" s="475"/>
      <c r="C199" s="475"/>
      <c r="D199" s="475"/>
      <c r="E199" s="479" t="s">
        <v>297</v>
      </c>
      <c r="F199" s="477">
        <v>0</v>
      </c>
      <c r="G199" s="477">
        <v>0</v>
      </c>
      <c r="H199" s="477">
        <f t="shared" si="21"/>
        <v>0</v>
      </c>
      <c r="I199" s="477">
        <v>0</v>
      </c>
      <c r="N199" s="480">
        <v>0</v>
      </c>
      <c r="O199" s="480" t="e">
        <f>SUM(#REF!,#REF!,#REF!,#REF!,#REF!,#REF!,#REF!)</f>
        <v>#REF!</v>
      </c>
      <c r="P199" s="480" t="e">
        <f>SUM(#REF!,#REF!,#REF!,#REF!,#REF!,#REF!)</f>
        <v>#REF!</v>
      </c>
      <c r="Q199" s="480" t="e">
        <f t="shared" si="20"/>
        <v>#REF!</v>
      </c>
    </row>
    <row r="200" spans="1:17">
      <c r="A200" s="843"/>
      <c r="B200" s="475">
        <v>9</v>
      </c>
      <c r="C200" s="475"/>
      <c r="D200" s="475"/>
      <c r="E200" s="479" t="s">
        <v>1142</v>
      </c>
      <c r="F200" s="477">
        <v>1060000</v>
      </c>
      <c r="G200" s="477">
        <v>1060000</v>
      </c>
      <c r="H200" s="477">
        <f t="shared" si="21"/>
        <v>0</v>
      </c>
      <c r="I200" s="477">
        <v>1060000</v>
      </c>
      <c r="N200" s="480">
        <v>0</v>
      </c>
      <c r="O200" s="480" t="e">
        <f>SUM(#REF!,#REF!,#REF!,#REF!,#REF!,#REF!,#REF!)</f>
        <v>#REF!</v>
      </c>
      <c r="P200" s="480" t="e">
        <f>SUM(#REF!,#REF!,#REF!,#REF!,#REF!,#REF!)</f>
        <v>#REF!</v>
      </c>
      <c r="Q200" s="480" t="e">
        <f t="shared" si="20"/>
        <v>#REF!</v>
      </c>
    </row>
    <row r="201" spans="1:17">
      <c r="A201" s="843"/>
      <c r="B201" s="475"/>
      <c r="C201" s="475"/>
      <c r="D201" s="475"/>
      <c r="E201" s="479" t="s">
        <v>297</v>
      </c>
      <c r="F201" s="477">
        <v>0</v>
      </c>
      <c r="G201" s="477">
        <v>0</v>
      </c>
      <c r="H201" s="477">
        <f t="shared" si="21"/>
        <v>0</v>
      </c>
      <c r="I201" s="477">
        <v>0</v>
      </c>
      <c r="N201" s="480">
        <v>0</v>
      </c>
      <c r="O201" s="480" t="e">
        <f>SUM(#REF!,#REF!,#REF!,#REF!,#REF!,#REF!,#REF!)</f>
        <v>#REF!</v>
      </c>
      <c r="P201" s="480" t="e">
        <f>SUM(#REF!,#REF!,#REF!,#REF!,#REF!,#REF!)</f>
        <v>#REF!</v>
      </c>
      <c r="Q201" s="480" t="e">
        <f t="shared" si="20"/>
        <v>#REF!</v>
      </c>
    </row>
    <row r="202" spans="1:17">
      <c r="A202" s="843"/>
      <c r="B202" s="475">
        <v>10</v>
      </c>
      <c r="C202" s="475"/>
      <c r="D202" s="475"/>
      <c r="E202" s="479" t="s">
        <v>1155</v>
      </c>
      <c r="F202" s="477">
        <v>3000000</v>
      </c>
      <c r="G202" s="477">
        <v>3000000</v>
      </c>
      <c r="H202" s="477">
        <f t="shared" si="21"/>
        <v>0</v>
      </c>
      <c r="I202" s="477">
        <v>3000000</v>
      </c>
      <c r="N202" s="480">
        <v>0</v>
      </c>
      <c r="O202" s="480" t="e">
        <f>SUM(#REF!,#REF!,#REF!,#REF!,#REF!,#REF!,#REF!)</f>
        <v>#REF!</v>
      </c>
      <c r="P202" s="480" t="e">
        <f>SUM(#REF!,#REF!,#REF!,#REF!,#REF!,#REF!)</f>
        <v>#REF!</v>
      </c>
      <c r="Q202" s="480" t="e">
        <f t="shared" si="20"/>
        <v>#REF!</v>
      </c>
    </row>
    <row r="203" spans="1:17">
      <c r="A203" s="843"/>
      <c r="B203" s="475"/>
      <c r="C203" s="475"/>
      <c r="D203" s="475"/>
      <c r="E203" s="479" t="s">
        <v>297</v>
      </c>
      <c r="F203" s="477">
        <v>0</v>
      </c>
      <c r="G203" s="477">
        <v>0</v>
      </c>
      <c r="H203" s="477">
        <f t="shared" si="21"/>
        <v>0</v>
      </c>
      <c r="I203" s="477">
        <v>0</v>
      </c>
      <c r="N203" s="480">
        <v>0</v>
      </c>
      <c r="O203" s="480" t="e">
        <f>SUM(#REF!,#REF!,#REF!,#REF!,#REF!,#REF!,#REF!)</f>
        <v>#REF!</v>
      </c>
      <c r="P203" s="480" t="e">
        <f>SUM(#REF!,#REF!,#REF!,#REF!,#REF!,#REF!)</f>
        <v>#REF!</v>
      </c>
      <c r="Q203" s="480" t="e">
        <f t="shared" si="20"/>
        <v>#REF!</v>
      </c>
    </row>
    <row r="204" spans="1:17">
      <c r="A204" s="843"/>
      <c r="B204" s="475">
        <v>11</v>
      </c>
      <c r="C204" s="475"/>
      <c r="D204" s="475"/>
      <c r="E204" s="479" t="s">
        <v>1143</v>
      </c>
      <c r="F204" s="477">
        <v>3000000</v>
      </c>
      <c r="G204" s="477">
        <v>0</v>
      </c>
      <c r="H204" s="477">
        <f t="shared" si="21"/>
        <v>0</v>
      </c>
      <c r="I204" s="477">
        <v>0</v>
      </c>
      <c r="N204" s="480">
        <v>0</v>
      </c>
      <c r="O204" s="480" t="e">
        <f>SUM(#REF!,#REF!,#REF!,#REF!,#REF!,#REF!,#REF!)</f>
        <v>#REF!</v>
      </c>
      <c r="P204" s="480" t="e">
        <f>SUM(#REF!,#REF!,#REF!,#REF!,#REF!,#REF!)</f>
        <v>#REF!</v>
      </c>
      <c r="Q204" s="480" t="e">
        <f t="shared" si="20"/>
        <v>#REF!</v>
      </c>
    </row>
    <row r="205" spans="1:17">
      <c r="A205" s="843"/>
      <c r="B205" s="475"/>
      <c r="C205" s="475"/>
      <c r="D205" s="475"/>
      <c r="E205" s="479" t="s">
        <v>297</v>
      </c>
      <c r="F205" s="477">
        <v>0</v>
      </c>
      <c r="G205" s="477">
        <v>0</v>
      </c>
      <c r="H205" s="477">
        <f t="shared" si="21"/>
        <v>0</v>
      </c>
      <c r="I205" s="477">
        <v>0</v>
      </c>
      <c r="N205" s="480">
        <v>0</v>
      </c>
      <c r="O205" s="480" t="e">
        <f>SUM(#REF!,#REF!,#REF!,#REF!,#REF!,#REF!,#REF!)</f>
        <v>#REF!</v>
      </c>
      <c r="P205" s="480" t="e">
        <f>SUM(#REF!,#REF!,#REF!,#REF!,#REF!,#REF!)</f>
        <v>#REF!</v>
      </c>
      <c r="Q205" s="480" t="e">
        <f t="shared" si="20"/>
        <v>#REF!</v>
      </c>
    </row>
    <row r="206" spans="1:17">
      <c r="A206" s="843"/>
      <c r="B206" s="475">
        <v>12</v>
      </c>
      <c r="C206" s="475"/>
      <c r="D206" s="475"/>
      <c r="E206" s="479" t="s">
        <v>1307</v>
      </c>
      <c r="F206" s="477">
        <v>0</v>
      </c>
      <c r="G206" s="477">
        <v>0</v>
      </c>
      <c r="H206" s="477">
        <f t="shared" si="21"/>
        <v>125800</v>
      </c>
      <c r="I206" s="477">
        <v>125800</v>
      </c>
      <c r="N206" s="480">
        <v>0</v>
      </c>
      <c r="O206" s="480" t="e">
        <f>SUM(#REF!,#REF!,#REF!,#REF!,#REF!,#REF!,#REF!)</f>
        <v>#REF!</v>
      </c>
      <c r="P206" s="480" t="e">
        <f>SUM(#REF!,#REF!,#REF!,#REF!,#REF!,#REF!)</f>
        <v>#REF!</v>
      </c>
      <c r="Q206" s="480" t="e">
        <f t="shared" si="20"/>
        <v>#REF!</v>
      </c>
    </row>
    <row r="207" spans="1:17">
      <c r="A207" s="843"/>
      <c r="B207" s="475"/>
      <c r="C207" s="475"/>
      <c r="D207" s="475"/>
      <c r="E207" s="479" t="s">
        <v>297</v>
      </c>
      <c r="F207" s="477">
        <v>0</v>
      </c>
      <c r="G207" s="477">
        <v>0</v>
      </c>
      <c r="H207" s="477">
        <f t="shared" si="21"/>
        <v>0</v>
      </c>
      <c r="I207" s="477">
        <v>0</v>
      </c>
      <c r="N207" s="480">
        <v>0</v>
      </c>
      <c r="O207" s="480" t="e">
        <f>SUM(#REF!,#REF!,#REF!,#REF!,#REF!,#REF!,#REF!)</f>
        <v>#REF!</v>
      </c>
      <c r="P207" s="480" t="e">
        <f>SUM(#REF!,#REF!,#REF!,#REF!,#REF!,#REF!)</f>
        <v>#REF!</v>
      </c>
      <c r="Q207" s="480" t="e">
        <f t="shared" si="20"/>
        <v>#REF!</v>
      </c>
    </row>
    <row r="208" spans="1:17">
      <c r="A208" s="843"/>
      <c r="B208" s="475">
        <v>13</v>
      </c>
      <c r="C208" s="475"/>
      <c r="D208" s="475"/>
      <c r="E208" s="479" t="s">
        <v>1308</v>
      </c>
      <c r="F208" s="477">
        <v>0</v>
      </c>
      <c r="G208" s="477">
        <v>0</v>
      </c>
      <c r="H208" s="477">
        <f t="shared" si="21"/>
        <v>587900</v>
      </c>
      <c r="I208" s="477">
        <v>587900</v>
      </c>
      <c r="N208" s="480">
        <v>0</v>
      </c>
      <c r="O208" s="480" t="e">
        <f>SUM(#REF!,#REF!,#REF!,#REF!,#REF!,#REF!,#REF!)</f>
        <v>#REF!</v>
      </c>
      <c r="P208" s="480" t="e">
        <f>SUM(#REF!,#REF!,#REF!,#REF!,#REF!,#REF!)</f>
        <v>#REF!</v>
      </c>
      <c r="Q208" s="480" t="e">
        <f t="shared" si="20"/>
        <v>#REF!</v>
      </c>
    </row>
    <row r="209" spans="1:17">
      <c r="A209" s="843"/>
      <c r="B209" s="475"/>
      <c r="C209" s="475"/>
      <c r="D209" s="475"/>
      <c r="E209" s="479" t="s">
        <v>297</v>
      </c>
      <c r="F209" s="477">
        <v>0</v>
      </c>
      <c r="G209" s="477">
        <v>0</v>
      </c>
      <c r="H209" s="477">
        <f t="shared" si="21"/>
        <v>0</v>
      </c>
      <c r="I209" s="477"/>
      <c r="L209" s="480">
        <f>SUM(I208,I210,I212)</f>
        <v>967900</v>
      </c>
      <c r="N209" s="480">
        <v>0</v>
      </c>
      <c r="O209" s="480" t="e">
        <f>SUM(#REF!,#REF!,#REF!,#REF!,#REF!,#REF!,#REF!)</f>
        <v>#REF!</v>
      </c>
      <c r="P209" s="480" t="e">
        <f>SUM(#REF!,#REF!,#REF!,#REF!,#REF!,#REF!)</f>
        <v>#REF!</v>
      </c>
      <c r="Q209" s="480" t="e">
        <f t="shared" si="20"/>
        <v>#REF!</v>
      </c>
    </row>
    <row r="210" spans="1:17">
      <c r="A210" s="843"/>
      <c r="B210" s="475">
        <v>14</v>
      </c>
      <c r="C210" s="475"/>
      <c r="D210" s="475"/>
      <c r="E210" s="479" t="s">
        <v>1309</v>
      </c>
      <c r="F210" s="477">
        <v>0</v>
      </c>
      <c r="G210" s="477">
        <v>0</v>
      </c>
      <c r="H210" s="477">
        <f t="shared" si="21"/>
        <v>140000</v>
      </c>
      <c r="I210" s="477">
        <v>140000</v>
      </c>
      <c r="N210" s="480">
        <v>0</v>
      </c>
      <c r="O210" s="480" t="e">
        <f>SUM(#REF!,#REF!,#REF!,#REF!,#REF!,#REF!,#REF!)</f>
        <v>#REF!</v>
      </c>
      <c r="P210" s="480" t="e">
        <f>SUM(#REF!,#REF!,#REF!,#REF!,#REF!,#REF!)</f>
        <v>#REF!</v>
      </c>
      <c r="Q210" s="480" t="e">
        <f t="shared" si="20"/>
        <v>#REF!</v>
      </c>
    </row>
    <row r="211" spans="1:17">
      <c r="A211" s="843"/>
      <c r="B211" s="475"/>
      <c r="C211" s="475"/>
      <c r="D211" s="475"/>
      <c r="E211" s="479" t="s">
        <v>297</v>
      </c>
      <c r="F211" s="477">
        <v>0</v>
      </c>
      <c r="G211" s="477">
        <v>0</v>
      </c>
      <c r="H211" s="477">
        <f t="shared" si="21"/>
        <v>0</v>
      </c>
      <c r="I211" s="477">
        <v>0</v>
      </c>
      <c r="N211" s="480">
        <v>0</v>
      </c>
      <c r="O211" s="480" t="e">
        <f>SUM(#REF!,#REF!,#REF!,#REF!,#REF!,#REF!,#REF!)</f>
        <v>#REF!</v>
      </c>
      <c r="P211" s="480" t="e">
        <f>SUM(#REF!,#REF!,#REF!,#REF!,#REF!,#REF!)</f>
        <v>#REF!</v>
      </c>
      <c r="Q211" s="480" t="e">
        <f t="shared" si="20"/>
        <v>#REF!</v>
      </c>
    </row>
    <row r="212" spans="1:17">
      <c r="A212" s="849"/>
      <c r="B212" s="475">
        <v>15</v>
      </c>
      <c r="C212" s="475"/>
      <c r="D212" s="475"/>
      <c r="E212" s="479" t="s">
        <v>1335</v>
      </c>
      <c r="F212" s="477">
        <v>0</v>
      </c>
      <c r="G212" s="477">
        <v>0</v>
      </c>
      <c r="H212" s="477">
        <f t="shared" ref="H212:H213" si="25">I212-G212</f>
        <v>240000</v>
      </c>
      <c r="I212" s="477">
        <v>240000</v>
      </c>
      <c r="N212" s="480"/>
      <c r="O212" s="480"/>
      <c r="P212" s="480"/>
      <c r="Q212" s="480"/>
    </row>
    <row r="213" spans="1:17">
      <c r="A213" s="849"/>
      <c r="B213" s="475"/>
      <c r="C213" s="475"/>
      <c r="D213" s="475"/>
      <c r="E213" s="479" t="s">
        <v>297</v>
      </c>
      <c r="F213" s="477">
        <v>0</v>
      </c>
      <c r="G213" s="477">
        <v>0</v>
      </c>
      <c r="H213" s="477">
        <f t="shared" si="25"/>
        <v>0</v>
      </c>
      <c r="I213" s="477">
        <v>0</v>
      </c>
      <c r="N213" s="480"/>
      <c r="O213" s="480"/>
      <c r="P213" s="480"/>
      <c r="Q213" s="480"/>
    </row>
    <row r="214" spans="1:17">
      <c r="A214" s="849"/>
      <c r="B214" s="475">
        <v>16</v>
      </c>
      <c r="C214" s="475"/>
      <c r="D214" s="475"/>
      <c r="E214" s="479" t="s">
        <v>1334</v>
      </c>
      <c r="F214" s="477">
        <v>0</v>
      </c>
      <c r="G214" s="477">
        <v>0</v>
      </c>
      <c r="H214" s="477">
        <f t="shared" ref="H214:H215" si="26">I214-G214</f>
        <v>41644</v>
      </c>
      <c r="I214" s="477">
        <v>41644</v>
      </c>
      <c r="N214" s="480"/>
      <c r="O214" s="480"/>
      <c r="P214" s="480"/>
      <c r="Q214" s="480"/>
    </row>
    <row r="215" spans="1:17">
      <c r="A215" s="849"/>
      <c r="B215" s="475"/>
      <c r="C215" s="475"/>
      <c r="D215" s="475"/>
      <c r="E215" s="479" t="s">
        <v>297</v>
      </c>
      <c r="F215" s="477">
        <v>0</v>
      </c>
      <c r="G215" s="477">
        <v>0</v>
      </c>
      <c r="H215" s="477">
        <f t="shared" si="26"/>
        <v>0</v>
      </c>
      <c r="I215" s="477">
        <v>0</v>
      </c>
      <c r="N215" s="480"/>
      <c r="O215" s="480"/>
      <c r="P215" s="480"/>
      <c r="Q215" s="480"/>
    </row>
    <row r="216" spans="1:17">
      <c r="A216" s="849"/>
      <c r="B216" s="475">
        <v>17</v>
      </c>
      <c r="C216" s="475"/>
      <c r="D216" s="475"/>
      <c r="E216" s="479" t="s">
        <v>1333</v>
      </c>
      <c r="F216" s="477">
        <v>0</v>
      </c>
      <c r="G216" s="477">
        <v>0</v>
      </c>
      <c r="H216" s="477">
        <f t="shared" ref="H216:H217" si="27">I216-G216</f>
        <v>58976</v>
      </c>
      <c r="I216" s="477">
        <v>58976</v>
      </c>
      <c r="L216" s="480">
        <f>SUM(I216:I217)</f>
        <v>74900</v>
      </c>
      <c r="N216" s="480"/>
      <c r="O216" s="480"/>
      <c r="P216" s="480"/>
      <c r="Q216" s="480"/>
    </row>
    <row r="217" spans="1:17">
      <c r="A217" s="849"/>
      <c r="B217" s="475"/>
      <c r="C217" s="475"/>
      <c r="D217" s="475"/>
      <c r="E217" s="479" t="s">
        <v>297</v>
      </c>
      <c r="F217" s="477">
        <v>0</v>
      </c>
      <c r="G217" s="477">
        <v>0</v>
      </c>
      <c r="H217" s="477">
        <f t="shared" si="27"/>
        <v>15924</v>
      </c>
      <c r="I217" s="477">
        <v>15924</v>
      </c>
      <c r="N217" s="480"/>
      <c r="O217" s="480"/>
      <c r="P217" s="480"/>
      <c r="Q217" s="480"/>
    </row>
    <row r="218" spans="1:17">
      <c r="A218" s="843"/>
      <c r="B218" s="475">
        <v>18</v>
      </c>
      <c r="C218" s="475"/>
      <c r="D218" s="475"/>
      <c r="E218" s="479" t="s">
        <v>1310</v>
      </c>
      <c r="F218" s="477">
        <v>0</v>
      </c>
      <c r="G218" s="477">
        <v>18249</v>
      </c>
      <c r="H218" s="477">
        <f t="shared" si="21"/>
        <v>18249</v>
      </c>
      <c r="I218" s="477">
        <v>36498</v>
      </c>
      <c r="N218" s="480">
        <v>0</v>
      </c>
      <c r="O218" s="480" t="e">
        <f>SUM(#REF!,#REF!,#REF!,#REF!,#REF!,#REF!,#REF!)</f>
        <v>#REF!</v>
      </c>
      <c r="P218" s="480" t="e">
        <f>SUM(#REF!,#REF!,#REF!,#REF!,#REF!,#REF!)</f>
        <v>#REF!</v>
      </c>
      <c r="Q218" s="480" t="e">
        <f t="shared" si="20"/>
        <v>#REF!</v>
      </c>
    </row>
    <row r="219" spans="1:17">
      <c r="A219" s="843"/>
      <c r="B219" s="475"/>
      <c r="C219" s="475"/>
      <c r="D219" s="475"/>
      <c r="E219" s="479" t="s">
        <v>297</v>
      </c>
      <c r="F219" s="477">
        <v>0</v>
      </c>
      <c r="G219" s="477">
        <v>0</v>
      </c>
      <c r="H219" s="477">
        <f t="shared" si="21"/>
        <v>0</v>
      </c>
      <c r="I219" s="477">
        <v>0</v>
      </c>
      <c r="N219" s="480">
        <v>0</v>
      </c>
      <c r="O219" s="480" t="e">
        <f>SUM(#REF!,#REF!,#REF!,#REF!,#REF!,#REF!,#REF!)</f>
        <v>#REF!</v>
      </c>
      <c r="P219" s="480" t="e">
        <f>SUM(#REF!,#REF!,#REF!,#REF!,#REF!,#REF!)</f>
        <v>#REF!</v>
      </c>
      <c r="Q219" s="480" t="e">
        <f t="shared" si="20"/>
        <v>#REF!</v>
      </c>
    </row>
    <row r="220" spans="1:17">
      <c r="A220" s="843"/>
      <c r="B220" s="475">
        <v>19</v>
      </c>
      <c r="C220" s="475"/>
      <c r="D220" s="475"/>
      <c r="E220" s="479" t="s">
        <v>1144</v>
      </c>
      <c r="F220" s="477">
        <v>2402000</v>
      </c>
      <c r="G220" s="477">
        <v>2823556</v>
      </c>
      <c r="H220" s="477">
        <f t="shared" si="21"/>
        <v>0</v>
      </c>
      <c r="I220" s="477">
        <v>2823556</v>
      </c>
      <c r="N220" s="480">
        <v>0</v>
      </c>
      <c r="O220" s="480" t="e">
        <f>SUM(#REF!,#REF!,#REF!,#REF!,#REF!,#REF!,#REF!)</f>
        <v>#REF!</v>
      </c>
      <c r="P220" s="480" t="e">
        <f>SUM(#REF!,#REF!,#REF!,#REF!,#REF!,#REF!)</f>
        <v>#REF!</v>
      </c>
      <c r="Q220" s="480" t="e">
        <f t="shared" si="20"/>
        <v>#REF!</v>
      </c>
    </row>
    <row r="221" spans="1:17">
      <c r="A221" s="843"/>
      <c r="B221" s="475"/>
      <c r="C221" s="475"/>
      <c r="D221" s="475"/>
      <c r="E221" s="479" t="s">
        <v>297</v>
      </c>
      <c r="F221" s="477">
        <v>648000</v>
      </c>
      <c r="G221" s="477">
        <v>767286</v>
      </c>
      <c r="H221" s="477">
        <f t="shared" si="21"/>
        <v>0</v>
      </c>
      <c r="I221" s="477">
        <v>767286</v>
      </c>
      <c r="N221" s="480">
        <v>0</v>
      </c>
      <c r="O221" s="480" t="e">
        <f>SUM(#REF!,#REF!,#REF!,#REF!,#REF!,#REF!,#REF!)</f>
        <v>#REF!</v>
      </c>
      <c r="P221" s="480" t="e">
        <f>SUM(#REF!,#REF!,#REF!,#REF!,#REF!,#REF!)</f>
        <v>#REF!</v>
      </c>
      <c r="Q221" s="480" t="e">
        <f t="shared" ref="Q221:Q285" si="28">SUM(O221:P221)</f>
        <v>#REF!</v>
      </c>
    </row>
    <row r="222" spans="1:17">
      <c r="A222" s="843"/>
      <c r="B222" s="475">
        <v>20</v>
      </c>
      <c r="C222" s="475"/>
      <c r="D222" s="475"/>
      <c r="E222" s="479" t="s">
        <v>1326</v>
      </c>
      <c r="F222" s="477">
        <v>0</v>
      </c>
      <c r="G222" s="477">
        <v>5299920</v>
      </c>
      <c r="H222" s="477">
        <f t="shared" si="21"/>
        <v>0</v>
      </c>
      <c r="I222" s="477">
        <v>5299920</v>
      </c>
      <c r="L222" s="480">
        <f>SUM(I222,I218,I216,I214,I206,I212,I210,I208,I202)</f>
        <v>9530738</v>
      </c>
      <c r="N222" s="480">
        <v>0</v>
      </c>
      <c r="O222" s="480"/>
      <c r="P222" s="480"/>
      <c r="Q222" s="480"/>
    </row>
    <row r="223" spans="1:17">
      <c r="A223" s="843"/>
      <c r="B223" s="475"/>
      <c r="C223" s="475"/>
      <c r="D223" s="475"/>
      <c r="E223" s="479" t="s">
        <v>297</v>
      </c>
      <c r="F223" s="477">
        <v>0</v>
      </c>
      <c r="G223" s="477">
        <v>1430978</v>
      </c>
      <c r="H223" s="477">
        <f t="shared" si="21"/>
        <v>0</v>
      </c>
      <c r="I223" s="477">
        <v>1430978</v>
      </c>
      <c r="N223" s="480">
        <v>0</v>
      </c>
      <c r="O223" s="480"/>
      <c r="P223" s="480"/>
      <c r="Q223" s="480"/>
    </row>
    <row r="224" spans="1:17">
      <c r="A224" s="843"/>
      <c r="B224" s="475">
        <v>21</v>
      </c>
      <c r="C224" s="475"/>
      <c r="D224" s="475"/>
      <c r="E224" s="722" t="s">
        <v>1145</v>
      </c>
      <c r="F224" s="477">
        <v>2362000</v>
      </c>
      <c r="G224" s="477">
        <v>2362000</v>
      </c>
      <c r="H224" s="477">
        <f t="shared" si="21"/>
        <v>0</v>
      </c>
      <c r="I224" s="477">
        <v>2362000</v>
      </c>
      <c r="N224" s="480">
        <v>0</v>
      </c>
      <c r="O224" s="480" t="e">
        <f>SUM(#REF!,#REF!,#REF!,#REF!,#REF!,#REF!,#REF!)</f>
        <v>#REF!</v>
      </c>
      <c r="P224" s="480" t="e">
        <f>SUM(#REF!,#REF!,#REF!,#REF!,#REF!,#REF!)</f>
        <v>#REF!</v>
      </c>
      <c r="Q224" s="480" t="e">
        <f t="shared" si="28"/>
        <v>#REF!</v>
      </c>
    </row>
    <row r="225" spans="1:17" ht="16.5" thickBot="1">
      <c r="A225" s="843"/>
      <c r="B225" s="475"/>
      <c r="C225" s="475"/>
      <c r="D225" s="475"/>
      <c r="E225" s="479" t="s">
        <v>297</v>
      </c>
      <c r="F225" s="477">
        <v>638000</v>
      </c>
      <c r="G225" s="477">
        <v>638000</v>
      </c>
      <c r="H225" s="477">
        <f t="shared" si="21"/>
        <v>0</v>
      </c>
      <c r="I225" s="477">
        <v>638000</v>
      </c>
      <c r="L225" s="480">
        <f>SUM(I187,I189,I191,I193,I195,I197,I199,I201,I203,I205,I207,I209,I211,I213,I215,I217,I219,I221,I223,I225)</f>
        <v>94069262</v>
      </c>
      <c r="N225" s="480">
        <v>0</v>
      </c>
      <c r="O225" s="480" t="e">
        <f>SUM(#REF!,#REF!,#REF!,#REF!,#REF!,#REF!,#REF!)</f>
        <v>#REF!</v>
      </c>
      <c r="P225" s="480" t="e">
        <f>SUM(#REF!,#REF!,#REF!,#REF!,#REF!,#REF!)</f>
        <v>#REF!</v>
      </c>
      <c r="Q225" s="480" t="e">
        <f t="shared" si="28"/>
        <v>#REF!</v>
      </c>
    </row>
    <row r="226" spans="1:17" ht="16.5" thickBot="1">
      <c r="A226" s="494"/>
      <c r="B226" s="495"/>
      <c r="C226" s="495"/>
      <c r="D226" s="495"/>
      <c r="E226" s="496" t="s">
        <v>613</v>
      </c>
      <c r="F226" s="497">
        <f t="shared" ref="F226:I226" si="29">SUM(F186:F225)</f>
        <v>1630155740</v>
      </c>
      <c r="G226" s="497">
        <f t="shared" si="29"/>
        <v>1523746247</v>
      </c>
      <c r="H226" s="497">
        <f t="shared" si="29"/>
        <v>1228493</v>
      </c>
      <c r="I226" s="497">
        <f t="shared" si="29"/>
        <v>1524974740</v>
      </c>
      <c r="N226" s="480">
        <v>-26189584</v>
      </c>
      <c r="O226" s="480" t="e">
        <f>SUM(#REF!,#REF!,#REF!,#REF!,#REF!,#REF!,#REF!)</f>
        <v>#REF!</v>
      </c>
      <c r="P226" s="480" t="e">
        <f>SUM(#REF!,#REF!,#REF!,#REF!,#REF!,#REF!)</f>
        <v>#REF!</v>
      </c>
      <c r="Q226" s="480" t="e">
        <f t="shared" si="28"/>
        <v>#REF!</v>
      </c>
    </row>
    <row r="227" spans="1:17">
      <c r="A227" s="507">
        <v>381</v>
      </c>
      <c r="B227" s="508"/>
      <c r="C227" s="500"/>
      <c r="D227" s="500"/>
      <c r="E227" s="539" t="s">
        <v>146</v>
      </c>
      <c r="F227" s="538"/>
      <c r="G227" s="538"/>
      <c r="H227" s="538">
        <f t="shared" ref="H227:H279" si="30">I227-G227</f>
        <v>0</v>
      </c>
      <c r="I227" s="538"/>
      <c r="N227" s="480">
        <v>0</v>
      </c>
      <c r="O227" s="480" t="e">
        <f>SUM(#REF!,#REF!,#REF!,#REF!,#REF!,#REF!,#REF!)</f>
        <v>#REF!</v>
      </c>
      <c r="P227" s="480" t="e">
        <f>SUM(#REF!,#REF!,#REF!,#REF!,#REF!,#REF!)</f>
        <v>#REF!</v>
      </c>
      <c r="Q227" s="480" t="e">
        <f t="shared" si="28"/>
        <v>#REF!</v>
      </c>
    </row>
    <row r="228" spans="1:17">
      <c r="A228" s="843"/>
      <c r="B228" s="540">
        <v>1</v>
      </c>
      <c r="C228" s="540"/>
      <c r="D228" s="475"/>
      <c r="E228" s="541" t="s">
        <v>548</v>
      </c>
      <c r="F228" s="523">
        <v>23623000</v>
      </c>
      <c r="G228" s="523">
        <v>11353000</v>
      </c>
      <c r="H228" s="523">
        <f t="shared" si="30"/>
        <v>0</v>
      </c>
      <c r="I228" s="523">
        <v>11353000</v>
      </c>
      <c r="N228" s="480">
        <v>-12270000</v>
      </c>
      <c r="O228" s="480" t="e">
        <f>SUM(#REF!,#REF!,#REF!,#REF!,#REF!,#REF!,#REF!)</f>
        <v>#REF!</v>
      </c>
      <c r="P228" s="480" t="e">
        <f>SUM(#REF!,#REF!,#REF!,#REF!,#REF!,#REF!)</f>
        <v>#REF!</v>
      </c>
      <c r="Q228" s="480" t="e">
        <f t="shared" si="28"/>
        <v>#REF!</v>
      </c>
    </row>
    <row r="229" spans="1:17">
      <c r="A229" s="843"/>
      <c r="B229" s="475"/>
      <c r="C229" s="475"/>
      <c r="D229" s="475"/>
      <c r="E229" s="479" t="s">
        <v>297</v>
      </c>
      <c r="F229" s="477">
        <v>6377000</v>
      </c>
      <c r="G229" s="477">
        <v>3064000</v>
      </c>
      <c r="H229" s="477">
        <f t="shared" si="30"/>
        <v>0</v>
      </c>
      <c r="I229" s="477">
        <v>3064000</v>
      </c>
      <c r="N229" s="480">
        <v>-3313000</v>
      </c>
      <c r="O229" s="480" t="e">
        <f>SUM(#REF!,#REF!,#REF!,#REF!,#REF!,#REF!,#REF!)</f>
        <v>#REF!</v>
      </c>
      <c r="P229" s="480" t="e">
        <f>SUM(#REF!,#REF!,#REF!,#REF!,#REF!,#REF!)</f>
        <v>#REF!</v>
      </c>
      <c r="Q229" s="480" t="e">
        <f t="shared" si="28"/>
        <v>#REF!</v>
      </c>
    </row>
    <row r="230" spans="1:17">
      <c r="A230" s="843"/>
      <c r="B230" s="475">
        <v>3</v>
      </c>
      <c r="C230" s="475"/>
      <c r="D230" s="475"/>
      <c r="E230" s="479" t="s">
        <v>1074</v>
      </c>
      <c r="F230" s="477">
        <v>23622000</v>
      </c>
      <c r="G230" s="477">
        <v>23622000</v>
      </c>
      <c r="H230" s="477">
        <f t="shared" si="30"/>
        <v>0</v>
      </c>
      <c r="I230" s="477">
        <v>23622000</v>
      </c>
      <c r="N230" s="480">
        <v>0</v>
      </c>
      <c r="O230" s="480" t="e">
        <f>SUM(#REF!,#REF!,#REF!,#REF!,#REF!,#REF!,#REF!)</f>
        <v>#REF!</v>
      </c>
      <c r="P230" s="480" t="e">
        <f>SUM(#REF!,#REF!,#REF!,#REF!,#REF!,#REF!)</f>
        <v>#REF!</v>
      </c>
      <c r="Q230" s="480" t="e">
        <f t="shared" si="28"/>
        <v>#REF!</v>
      </c>
    </row>
    <row r="231" spans="1:17">
      <c r="A231" s="843"/>
      <c r="B231" s="475"/>
      <c r="C231" s="475"/>
      <c r="D231" s="475"/>
      <c r="E231" s="479" t="s">
        <v>297</v>
      </c>
      <c r="F231" s="477">
        <v>6378000</v>
      </c>
      <c r="G231" s="477">
        <v>6378000</v>
      </c>
      <c r="H231" s="477">
        <f t="shared" si="30"/>
        <v>0</v>
      </c>
      <c r="I231" s="477">
        <v>6378000</v>
      </c>
      <c r="N231" s="480">
        <v>0</v>
      </c>
      <c r="O231" s="480" t="e">
        <f>SUM(#REF!,#REF!,#REF!,#REF!,#REF!,#REF!,#REF!)</f>
        <v>#REF!</v>
      </c>
      <c r="P231" s="480" t="e">
        <f>SUM(#REF!,#REF!,#REF!,#REF!,#REF!,#REF!)</f>
        <v>#REF!</v>
      </c>
      <c r="Q231" s="480" t="e">
        <f t="shared" si="28"/>
        <v>#REF!</v>
      </c>
    </row>
    <row r="232" spans="1:17">
      <c r="A232" s="843"/>
      <c r="B232" s="475">
        <v>4</v>
      </c>
      <c r="C232" s="475"/>
      <c r="D232" s="475"/>
      <c r="E232" s="806" t="s">
        <v>1072</v>
      </c>
      <c r="F232" s="477"/>
      <c r="G232" s="477">
        <v>0</v>
      </c>
      <c r="H232" s="477">
        <f t="shared" si="30"/>
        <v>0</v>
      </c>
      <c r="I232" s="477">
        <v>0</v>
      </c>
      <c r="N232" s="480">
        <v>0</v>
      </c>
      <c r="O232" s="480" t="e">
        <f>SUM(#REF!,#REF!,#REF!,#REF!,#REF!,#REF!,#REF!)</f>
        <v>#REF!</v>
      </c>
      <c r="P232" s="480" t="e">
        <f>SUM(#REF!,#REF!,#REF!,#REF!,#REF!,#REF!)</f>
        <v>#REF!</v>
      </c>
      <c r="Q232" s="480" t="e">
        <f t="shared" si="28"/>
        <v>#REF!</v>
      </c>
    </row>
    <row r="233" spans="1:17">
      <c r="A233" s="843"/>
      <c r="B233" s="475"/>
      <c r="C233" s="475"/>
      <c r="D233" s="475"/>
      <c r="E233" s="479" t="s">
        <v>297</v>
      </c>
      <c r="F233" s="477"/>
      <c r="G233" s="477">
        <v>0</v>
      </c>
      <c r="H233" s="477">
        <f t="shared" si="30"/>
        <v>0</v>
      </c>
      <c r="I233" s="477">
        <v>0</v>
      </c>
      <c r="N233" s="480">
        <v>0</v>
      </c>
      <c r="O233" s="480" t="e">
        <f>SUM(#REF!,#REF!,#REF!,#REF!,#REF!,#REF!,#REF!)</f>
        <v>#REF!</v>
      </c>
      <c r="P233" s="480" t="e">
        <f>SUM(#REF!,#REF!,#REF!,#REF!,#REF!,#REF!)</f>
        <v>#REF!</v>
      </c>
      <c r="Q233" s="480" t="e">
        <f t="shared" si="28"/>
        <v>#REF!</v>
      </c>
    </row>
    <row r="234" spans="1:17">
      <c r="A234" s="843"/>
      <c r="B234" s="475">
        <v>5</v>
      </c>
      <c r="C234" s="475"/>
      <c r="D234" s="475"/>
      <c r="E234" s="479" t="s">
        <v>1073</v>
      </c>
      <c r="F234" s="477">
        <v>99949000</v>
      </c>
      <c r="G234" s="477">
        <v>99949000</v>
      </c>
      <c r="H234" s="477">
        <f t="shared" si="30"/>
        <v>0</v>
      </c>
      <c r="I234" s="477">
        <v>99949000</v>
      </c>
      <c r="L234" s="480">
        <f>SUM(I234:I235)</f>
        <v>116659000</v>
      </c>
      <c r="N234" s="480">
        <v>0</v>
      </c>
      <c r="O234" s="480" t="e">
        <f>SUM(#REF!,#REF!,#REF!,#REF!,#REF!,#REF!,#REF!)</f>
        <v>#REF!</v>
      </c>
      <c r="P234" s="480" t="e">
        <f>SUM(#REF!,#REF!,#REF!,#REF!,#REF!,#REF!)</f>
        <v>#REF!</v>
      </c>
      <c r="Q234" s="480" t="e">
        <f t="shared" si="28"/>
        <v>#REF!</v>
      </c>
    </row>
    <row r="235" spans="1:17">
      <c r="A235" s="843"/>
      <c r="B235" s="475"/>
      <c r="C235" s="475"/>
      <c r="D235" s="475"/>
      <c r="E235" s="479" t="s">
        <v>297</v>
      </c>
      <c r="F235" s="477">
        <v>26986000</v>
      </c>
      <c r="G235" s="477">
        <v>26986000</v>
      </c>
      <c r="H235" s="477">
        <f t="shared" si="30"/>
        <v>-10276000</v>
      </c>
      <c r="I235" s="477">
        <v>16710000</v>
      </c>
      <c r="N235" s="480">
        <v>0</v>
      </c>
      <c r="O235" s="480" t="e">
        <f>SUM(#REF!,#REF!,#REF!,#REF!,#REF!,#REF!,#REF!)</f>
        <v>#REF!</v>
      </c>
      <c r="P235" s="480" t="e">
        <f>SUM(#REF!,#REF!,#REF!,#REF!,#REF!,#REF!)</f>
        <v>#REF!</v>
      </c>
      <c r="Q235" s="480" t="e">
        <f t="shared" si="28"/>
        <v>#REF!</v>
      </c>
    </row>
    <row r="236" spans="1:17">
      <c r="A236" s="843"/>
      <c r="B236" s="475">
        <v>6</v>
      </c>
      <c r="C236" s="475"/>
      <c r="D236" s="475"/>
      <c r="E236" s="479" t="s">
        <v>1172</v>
      </c>
      <c r="F236" s="477">
        <v>23622000</v>
      </c>
      <c r="G236" s="477">
        <v>23622000</v>
      </c>
      <c r="H236" s="477">
        <f t="shared" si="30"/>
        <v>0</v>
      </c>
      <c r="I236" s="477">
        <v>23622000</v>
      </c>
      <c r="N236" s="480">
        <v>0</v>
      </c>
      <c r="O236" s="480" t="e">
        <f>SUM(#REF!,#REF!,#REF!,#REF!,#REF!,#REF!,#REF!)</f>
        <v>#REF!</v>
      </c>
      <c r="P236" s="480" t="e">
        <f>SUM(#REF!,#REF!,#REF!,#REF!,#REF!,#REF!)</f>
        <v>#REF!</v>
      </c>
      <c r="Q236" s="480" t="e">
        <f t="shared" si="28"/>
        <v>#REF!</v>
      </c>
    </row>
    <row r="237" spans="1:17">
      <c r="A237" s="843"/>
      <c r="B237" s="475"/>
      <c r="C237" s="475"/>
      <c r="D237" s="475"/>
      <c r="E237" s="479" t="s">
        <v>297</v>
      </c>
      <c r="F237" s="477">
        <v>6378000</v>
      </c>
      <c r="G237" s="477">
        <v>6378000</v>
      </c>
      <c r="H237" s="477">
        <f t="shared" si="30"/>
        <v>0</v>
      </c>
      <c r="I237" s="477">
        <v>6378000</v>
      </c>
      <c r="N237" s="480">
        <v>0</v>
      </c>
      <c r="O237" s="480" t="e">
        <f>SUM(#REF!,#REF!,#REF!,#REF!,#REF!,#REF!,#REF!)</f>
        <v>#REF!</v>
      </c>
      <c r="P237" s="480" t="e">
        <f>SUM(#REF!,#REF!,#REF!,#REF!,#REF!,#REF!)</f>
        <v>#REF!</v>
      </c>
      <c r="Q237" s="480" t="e">
        <f t="shared" si="28"/>
        <v>#REF!</v>
      </c>
    </row>
    <row r="238" spans="1:17">
      <c r="A238" s="843"/>
      <c r="B238" s="475">
        <v>7</v>
      </c>
      <c r="C238" s="475"/>
      <c r="D238" s="475"/>
      <c r="E238" s="479" t="s">
        <v>1154</v>
      </c>
      <c r="F238" s="477">
        <v>2677000</v>
      </c>
      <c r="G238" s="477">
        <v>2677000</v>
      </c>
      <c r="H238" s="477">
        <f t="shared" si="30"/>
        <v>0</v>
      </c>
      <c r="I238" s="477">
        <v>2677000</v>
      </c>
      <c r="N238" s="480">
        <v>0</v>
      </c>
      <c r="O238" s="480" t="e">
        <f>SUM(#REF!,#REF!,#REF!,#REF!,#REF!,#REF!,#REF!)</f>
        <v>#REF!</v>
      </c>
      <c r="P238" s="480" t="e">
        <f>SUM(#REF!,#REF!,#REF!,#REF!,#REF!,#REF!)</f>
        <v>#REF!</v>
      </c>
      <c r="Q238" s="480" t="e">
        <f t="shared" si="28"/>
        <v>#REF!</v>
      </c>
    </row>
    <row r="239" spans="1:17">
      <c r="A239" s="843"/>
      <c r="B239" s="475"/>
      <c r="C239" s="475"/>
      <c r="D239" s="475"/>
      <c r="E239" s="479" t="s">
        <v>297</v>
      </c>
      <c r="F239" s="477">
        <v>723000</v>
      </c>
      <c r="G239" s="477">
        <v>723000</v>
      </c>
      <c r="H239" s="477">
        <f t="shared" si="30"/>
        <v>0</v>
      </c>
      <c r="I239" s="477">
        <v>723000</v>
      </c>
      <c r="N239" s="480">
        <v>0</v>
      </c>
      <c r="O239" s="480" t="e">
        <f>SUM(#REF!,#REF!,#REF!,#REF!,#REF!,#REF!,#REF!)</f>
        <v>#REF!</v>
      </c>
      <c r="P239" s="480" t="e">
        <f>SUM(#REF!,#REF!,#REF!,#REF!,#REF!,#REF!)</f>
        <v>#REF!</v>
      </c>
      <c r="Q239" s="480" t="e">
        <f t="shared" si="28"/>
        <v>#REF!</v>
      </c>
    </row>
    <row r="240" spans="1:17">
      <c r="A240" s="843"/>
      <c r="B240" s="475">
        <v>8</v>
      </c>
      <c r="C240" s="475"/>
      <c r="D240" s="475"/>
      <c r="E240" s="479" t="s">
        <v>1152</v>
      </c>
      <c r="F240" s="477">
        <v>17323000</v>
      </c>
      <c r="G240" s="477">
        <v>0</v>
      </c>
      <c r="H240" s="477">
        <f t="shared" si="30"/>
        <v>0</v>
      </c>
      <c r="I240" s="477">
        <v>0</v>
      </c>
      <c r="N240" s="480">
        <v>0</v>
      </c>
      <c r="O240" s="480" t="e">
        <f>SUM(#REF!,#REF!,#REF!,#REF!,#REF!,#REF!,#REF!)</f>
        <v>#REF!</v>
      </c>
      <c r="P240" s="480" t="e">
        <f>SUM(#REF!,#REF!,#REF!,#REF!,#REF!,#REF!)</f>
        <v>#REF!</v>
      </c>
      <c r="Q240" s="480" t="e">
        <f t="shared" si="28"/>
        <v>#REF!</v>
      </c>
    </row>
    <row r="241" spans="1:17">
      <c r="A241" s="843"/>
      <c r="B241" s="475"/>
      <c r="C241" s="475"/>
      <c r="D241" s="475"/>
      <c r="E241" s="479" t="s">
        <v>297</v>
      </c>
      <c r="F241" s="477">
        <v>4677000</v>
      </c>
      <c r="G241" s="477">
        <v>0</v>
      </c>
      <c r="H241" s="477">
        <f t="shared" si="30"/>
        <v>0</v>
      </c>
      <c r="I241" s="477">
        <v>0</v>
      </c>
      <c r="N241" s="480">
        <v>0</v>
      </c>
      <c r="O241" s="480" t="e">
        <f>SUM(#REF!,#REF!,#REF!,#REF!,#REF!,#REF!,#REF!)</f>
        <v>#REF!</v>
      </c>
      <c r="P241" s="480" t="e">
        <f>SUM(#REF!,#REF!,#REF!,#REF!,#REF!,#REF!)</f>
        <v>#REF!</v>
      </c>
      <c r="Q241" s="480" t="e">
        <f t="shared" si="28"/>
        <v>#REF!</v>
      </c>
    </row>
    <row r="242" spans="1:17">
      <c r="A242" s="843"/>
      <c r="B242" s="475">
        <v>9</v>
      </c>
      <c r="C242" s="475"/>
      <c r="D242" s="475"/>
      <c r="E242" s="479" t="s">
        <v>943</v>
      </c>
      <c r="F242" s="477">
        <v>7874000</v>
      </c>
      <c r="G242" s="477">
        <v>7874000</v>
      </c>
      <c r="H242" s="477">
        <f t="shared" si="30"/>
        <v>0</v>
      </c>
      <c r="I242" s="477">
        <v>7874000</v>
      </c>
      <c r="N242" s="480">
        <v>0</v>
      </c>
      <c r="O242" s="480" t="e">
        <f>SUM(#REF!,#REF!,#REF!,#REF!,#REF!,#REF!,#REF!)</f>
        <v>#REF!</v>
      </c>
      <c r="P242" s="480" t="e">
        <f>SUM(#REF!,#REF!,#REF!,#REF!,#REF!,#REF!)</f>
        <v>#REF!</v>
      </c>
      <c r="Q242" s="480" t="e">
        <f t="shared" si="28"/>
        <v>#REF!</v>
      </c>
    </row>
    <row r="243" spans="1:17">
      <c r="A243" s="843"/>
      <c r="B243" s="475"/>
      <c r="C243" s="475"/>
      <c r="D243" s="475"/>
      <c r="E243" s="479" t="s">
        <v>297</v>
      </c>
      <c r="F243" s="477">
        <v>2126000</v>
      </c>
      <c r="G243" s="477">
        <v>2126000</v>
      </c>
      <c r="H243" s="477">
        <f t="shared" si="30"/>
        <v>0</v>
      </c>
      <c r="I243" s="477">
        <v>2126000</v>
      </c>
      <c r="N243" s="480">
        <v>0</v>
      </c>
      <c r="O243" s="480" t="e">
        <f>SUM(#REF!,#REF!,#REF!,#REF!,#REF!,#REF!,#REF!)</f>
        <v>#REF!</v>
      </c>
      <c r="P243" s="480" t="e">
        <f>SUM(#REF!,#REF!,#REF!,#REF!,#REF!,#REF!)</f>
        <v>#REF!</v>
      </c>
      <c r="Q243" s="480" t="e">
        <f t="shared" si="28"/>
        <v>#REF!</v>
      </c>
    </row>
    <row r="244" spans="1:17">
      <c r="A244" s="843"/>
      <c r="B244" s="475">
        <v>10</v>
      </c>
      <c r="C244" s="475"/>
      <c r="D244" s="475"/>
      <c r="E244" s="479" t="s">
        <v>1153</v>
      </c>
      <c r="F244" s="477">
        <v>14173000</v>
      </c>
      <c r="G244" s="477">
        <v>0</v>
      </c>
      <c r="H244" s="477">
        <f t="shared" si="30"/>
        <v>0</v>
      </c>
      <c r="I244" s="477">
        <v>0</v>
      </c>
      <c r="N244" s="480">
        <v>0</v>
      </c>
      <c r="O244" s="480" t="e">
        <f>SUM(#REF!,#REF!,#REF!,#REF!,#REF!,#REF!,#REF!)</f>
        <v>#REF!</v>
      </c>
      <c r="P244" s="480" t="e">
        <f>SUM(#REF!,#REF!,#REF!,#REF!,#REF!,#REF!)</f>
        <v>#REF!</v>
      </c>
      <c r="Q244" s="480" t="e">
        <f t="shared" si="28"/>
        <v>#REF!</v>
      </c>
    </row>
    <row r="245" spans="1:17">
      <c r="A245" s="843"/>
      <c r="B245" s="475"/>
      <c r="C245" s="475"/>
      <c r="D245" s="475"/>
      <c r="E245" s="479" t="s">
        <v>297</v>
      </c>
      <c r="F245" s="477">
        <v>3827000</v>
      </c>
      <c r="G245" s="477">
        <v>0</v>
      </c>
      <c r="H245" s="477">
        <f t="shared" si="30"/>
        <v>0</v>
      </c>
      <c r="I245" s="477">
        <v>0</v>
      </c>
      <c r="N245" s="480">
        <v>0</v>
      </c>
      <c r="O245" s="480" t="e">
        <f>SUM(#REF!,#REF!,#REF!,#REF!,#REF!,#REF!,#REF!)</f>
        <v>#REF!</v>
      </c>
      <c r="P245" s="480" t="e">
        <f>SUM(#REF!,#REF!,#REF!,#REF!,#REF!,#REF!)</f>
        <v>#REF!</v>
      </c>
      <c r="Q245" s="480" t="e">
        <f t="shared" si="28"/>
        <v>#REF!</v>
      </c>
    </row>
    <row r="246" spans="1:17">
      <c r="A246" s="843"/>
      <c r="B246" s="475">
        <v>11</v>
      </c>
      <c r="C246" s="475"/>
      <c r="D246" s="475"/>
      <c r="E246" s="479" t="s">
        <v>1278</v>
      </c>
      <c r="F246" s="477">
        <v>1192599014</v>
      </c>
      <c r="G246" s="477">
        <v>1189899014</v>
      </c>
      <c r="H246" s="477">
        <f t="shared" si="30"/>
        <v>-763888</v>
      </c>
      <c r="I246" s="477">
        <v>1189135126</v>
      </c>
      <c r="L246" s="480">
        <f>SUM(I246:I247)</f>
        <v>1192599014</v>
      </c>
      <c r="N246" s="480">
        <v>0</v>
      </c>
      <c r="O246" s="480" t="e">
        <f>SUM(#REF!,#REF!,#REF!,#REF!,#REF!,#REF!,#REF!)</f>
        <v>#REF!</v>
      </c>
      <c r="P246" s="480" t="e">
        <f>SUM(#REF!,#REF!,#REF!,#REF!,#REF!,#REF!)</f>
        <v>#REF!</v>
      </c>
      <c r="Q246" s="480" t="e">
        <f t="shared" si="28"/>
        <v>#REF!</v>
      </c>
    </row>
    <row r="247" spans="1:17">
      <c r="A247" s="843"/>
      <c r="B247" s="475"/>
      <c r="C247" s="475"/>
      <c r="D247" s="475"/>
      <c r="E247" s="479" t="s">
        <v>297</v>
      </c>
      <c r="F247" s="477">
        <v>0</v>
      </c>
      <c r="G247" s="477">
        <v>2700000</v>
      </c>
      <c r="H247" s="477">
        <f t="shared" si="30"/>
        <v>763888</v>
      </c>
      <c r="I247" s="477">
        <v>3463888</v>
      </c>
      <c r="N247" s="480">
        <v>0</v>
      </c>
      <c r="O247" s="480" t="e">
        <f>SUM(#REF!,#REF!,#REF!,#REF!,#REF!,#REF!,#REF!)</f>
        <v>#REF!</v>
      </c>
      <c r="P247" s="480" t="e">
        <f>SUM(#REF!,#REF!,#REF!,#REF!,#REF!,#REF!)</f>
        <v>#REF!</v>
      </c>
      <c r="Q247" s="480" t="e">
        <f t="shared" si="28"/>
        <v>#REF!</v>
      </c>
    </row>
    <row r="248" spans="1:17">
      <c r="A248" s="843"/>
      <c r="B248" s="475">
        <v>12</v>
      </c>
      <c r="C248" s="475"/>
      <c r="D248" s="475"/>
      <c r="E248" s="479" t="s">
        <v>1327</v>
      </c>
      <c r="F248" s="477">
        <v>0</v>
      </c>
      <c r="G248" s="477">
        <v>54304702</v>
      </c>
      <c r="H248" s="477">
        <f t="shared" si="30"/>
        <v>0</v>
      </c>
      <c r="I248" s="477">
        <v>54304702</v>
      </c>
      <c r="N248" s="480">
        <v>22808602</v>
      </c>
      <c r="O248" s="480"/>
      <c r="P248" s="480"/>
      <c r="Q248" s="480"/>
    </row>
    <row r="249" spans="1:17">
      <c r="A249" s="843"/>
      <c r="B249" s="475"/>
      <c r="C249" s="475"/>
      <c r="D249" s="475"/>
      <c r="E249" s="479" t="s">
        <v>297</v>
      </c>
      <c r="F249" s="477">
        <v>0</v>
      </c>
      <c r="G249" s="477">
        <v>14662223</v>
      </c>
      <c r="H249" s="477">
        <f t="shared" si="30"/>
        <v>0</v>
      </c>
      <c r="I249" s="477">
        <v>14662223</v>
      </c>
      <c r="N249" s="480">
        <v>6158323</v>
      </c>
      <c r="O249" s="480"/>
      <c r="P249" s="480"/>
      <c r="Q249" s="480"/>
    </row>
    <row r="250" spans="1:17">
      <c r="A250" s="843"/>
      <c r="B250" s="475">
        <v>13</v>
      </c>
      <c r="C250" s="475"/>
      <c r="D250" s="475"/>
      <c r="E250" s="479" t="s">
        <v>305</v>
      </c>
      <c r="F250" s="477">
        <v>7874000</v>
      </c>
      <c r="G250" s="477">
        <v>5453357</v>
      </c>
      <c r="H250" s="477">
        <f t="shared" si="30"/>
        <v>0</v>
      </c>
      <c r="I250" s="477">
        <v>5453357</v>
      </c>
      <c r="N250" s="480">
        <v>0</v>
      </c>
      <c r="O250" s="480" t="e">
        <f>SUM(#REF!,#REF!,#REF!,#REF!,#REF!,#REF!,#REF!)</f>
        <v>#REF!</v>
      </c>
      <c r="P250" s="480" t="e">
        <f>SUM(#REF!,#REF!,#REF!,#REF!,#REF!,#REF!)</f>
        <v>#REF!</v>
      </c>
      <c r="Q250" s="480" t="e">
        <f t="shared" si="28"/>
        <v>#REF!</v>
      </c>
    </row>
    <row r="251" spans="1:17" ht="16.5" thickBot="1">
      <c r="A251" s="843"/>
      <c r="B251" s="475"/>
      <c r="C251" s="475"/>
      <c r="D251" s="475"/>
      <c r="E251" s="479" t="s">
        <v>297</v>
      </c>
      <c r="F251" s="477">
        <v>2126000</v>
      </c>
      <c r="G251" s="477">
        <v>1472427</v>
      </c>
      <c r="H251" s="477">
        <f t="shared" si="30"/>
        <v>0</v>
      </c>
      <c r="I251" s="477">
        <v>1472427</v>
      </c>
      <c r="N251" s="480">
        <v>0</v>
      </c>
      <c r="O251" s="480" t="e">
        <f>SUM(#REF!,#REF!,#REF!,#REF!,#REF!,#REF!,#REF!)</f>
        <v>#REF!</v>
      </c>
      <c r="P251" s="480" t="e">
        <f>SUM(#REF!,#REF!,#REF!,#REF!,#REF!,#REF!)</f>
        <v>#REF!</v>
      </c>
      <c r="Q251" s="480" t="e">
        <f t="shared" si="28"/>
        <v>#REF!</v>
      </c>
    </row>
    <row r="252" spans="1:17" ht="16.5" thickBot="1">
      <c r="A252" s="494"/>
      <c r="B252" s="495"/>
      <c r="C252" s="495"/>
      <c r="D252" s="495"/>
      <c r="E252" s="496" t="s">
        <v>614</v>
      </c>
      <c r="F252" s="497">
        <f t="shared" ref="F252:I252" si="31">SUM(F228:F251)</f>
        <v>1472934014</v>
      </c>
      <c r="G252" s="497">
        <f t="shared" si="31"/>
        <v>1483243723</v>
      </c>
      <c r="H252" s="497">
        <f t="shared" si="31"/>
        <v>-10276000</v>
      </c>
      <c r="I252" s="497">
        <f t="shared" si="31"/>
        <v>1472967723</v>
      </c>
      <c r="N252" s="480">
        <v>13383925</v>
      </c>
      <c r="O252" s="480" t="e">
        <f>SUM(#REF!,#REF!,#REF!,#REF!,#REF!,#REF!,#REF!)</f>
        <v>#REF!</v>
      </c>
      <c r="P252" s="480" t="e">
        <f>SUM(#REF!,#REF!,#REF!,#REF!,#REF!,#REF!)</f>
        <v>#REF!</v>
      </c>
      <c r="Q252" s="480" t="e">
        <f t="shared" si="28"/>
        <v>#REF!</v>
      </c>
    </row>
    <row r="253" spans="1:17" ht="32.25" hidden="1" customHeight="1">
      <c r="A253" s="507">
        <v>385</v>
      </c>
      <c r="B253" s="500"/>
      <c r="C253" s="500"/>
      <c r="D253" s="508"/>
      <c r="E253" s="535" t="s">
        <v>1121</v>
      </c>
      <c r="F253" s="501"/>
      <c r="G253" s="501"/>
      <c r="H253" s="501">
        <f t="shared" si="30"/>
        <v>0</v>
      </c>
      <c r="I253" s="501"/>
      <c r="N253" s="480">
        <v>0</v>
      </c>
      <c r="O253" s="480" t="e">
        <f>SUM(#REF!,#REF!,#REF!,#REF!,#REF!,#REF!,#REF!)</f>
        <v>#REF!</v>
      </c>
      <c r="P253" s="480" t="e">
        <f>SUM(#REF!,#REF!,#REF!,#REF!,#REF!,#REF!)</f>
        <v>#REF!</v>
      </c>
      <c r="Q253" s="480" t="e">
        <f t="shared" si="28"/>
        <v>#REF!</v>
      </c>
    </row>
    <row r="254" spans="1:17" ht="16.5" hidden="1" customHeight="1">
      <c r="A254" s="473"/>
      <c r="B254" s="759">
        <v>1</v>
      </c>
      <c r="C254" s="759"/>
      <c r="D254" s="760"/>
      <c r="E254" s="761" t="s">
        <v>1123</v>
      </c>
      <c r="F254" s="762"/>
      <c r="G254" s="762"/>
      <c r="H254" s="762">
        <f t="shared" si="30"/>
        <v>0</v>
      </c>
      <c r="I254" s="762"/>
      <c r="N254" s="480">
        <v>0</v>
      </c>
      <c r="O254" s="480" t="e">
        <f>SUM(#REF!,#REF!,#REF!,#REF!,#REF!,#REF!,#REF!)</f>
        <v>#REF!</v>
      </c>
      <c r="P254" s="480" t="e">
        <f>SUM(#REF!,#REF!,#REF!,#REF!,#REF!,#REF!)</f>
        <v>#REF!</v>
      </c>
      <c r="Q254" s="480" t="e">
        <f t="shared" si="28"/>
        <v>#REF!</v>
      </c>
    </row>
    <row r="255" spans="1:17" ht="16.5" hidden="1" customHeight="1">
      <c r="A255" s="473"/>
      <c r="B255" s="759"/>
      <c r="C255" s="759">
        <v>1</v>
      </c>
      <c r="D255" s="760"/>
      <c r="E255" s="763" t="s">
        <v>1124</v>
      </c>
      <c r="F255" s="764"/>
      <c r="G255" s="764"/>
      <c r="H255" s="764">
        <f t="shared" si="30"/>
        <v>0</v>
      </c>
      <c r="I255" s="764"/>
      <c r="N255" s="480">
        <v>0</v>
      </c>
      <c r="O255" s="480" t="e">
        <f>SUM(#REF!,#REF!,#REF!,#REF!,#REF!,#REF!,#REF!)</f>
        <v>#REF!</v>
      </c>
      <c r="P255" s="480" t="e">
        <f>SUM(#REF!,#REF!,#REF!,#REF!,#REF!,#REF!)</f>
        <v>#REF!</v>
      </c>
      <c r="Q255" s="480" t="e">
        <f t="shared" si="28"/>
        <v>#REF!</v>
      </c>
    </row>
    <row r="256" spans="1:17" ht="16.5" hidden="1" customHeight="1">
      <c r="A256" s="473"/>
      <c r="B256" s="759">
        <v>2</v>
      </c>
      <c r="C256" s="759"/>
      <c r="D256" s="759"/>
      <c r="E256" s="765" t="s">
        <v>1125</v>
      </c>
      <c r="F256" s="764"/>
      <c r="G256" s="764"/>
      <c r="H256" s="764">
        <f t="shared" si="30"/>
        <v>0</v>
      </c>
      <c r="I256" s="764"/>
      <c r="N256" s="480">
        <v>0</v>
      </c>
      <c r="O256" s="480" t="e">
        <f>SUM(#REF!,#REF!,#REF!,#REF!,#REF!,#REF!,#REF!)</f>
        <v>#REF!</v>
      </c>
      <c r="P256" s="480" t="e">
        <f>SUM(#REF!,#REF!,#REF!,#REF!,#REF!,#REF!)</f>
        <v>#REF!</v>
      </c>
      <c r="Q256" s="480" t="e">
        <f t="shared" si="28"/>
        <v>#REF!</v>
      </c>
    </row>
    <row r="257" spans="1:17" ht="16.5" hidden="1" customHeight="1">
      <c r="A257" s="473"/>
      <c r="B257" s="759"/>
      <c r="C257" s="759">
        <v>1</v>
      </c>
      <c r="D257" s="759"/>
      <c r="E257" s="766" t="s">
        <v>1126</v>
      </c>
      <c r="F257" s="764"/>
      <c r="G257" s="764"/>
      <c r="H257" s="764">
        <f t="shared" si="30"/>
        <v>0</v>
      </c>
      <c r="I257" s="764"/>
      <c r="N257" s="480">
        <v>0</v>
      </c>
      <c r="O257" s="480" t="e">
        <f>SUM(#REF!,#REF!,#REF!,#REF!,#REF!,#REF!,#REF!)</f>
        <v>#REF!</v>
      </c>
      <c r="P257" s="480" t="e">
        <f>SUM(#REF!,#REF!,#REF!,#REF!,#REF!,#REF!)</f>
        <v>#REF!</v>
      </c>
      <c r="Q257" s="480" t="e">
        <f t="shared" si="28"/>
        <v>#REF!</v>
      </c>
    </row>
    <row r="258" spans="1:17" ht="16.5" hidden="1" customHeight="1">
      <c r="A258" s="536"/>
      <c r="B258" s="537"/>
      <c r="C258" s="537"/>
      <c r="D258" s="537"/>
      <c r="E258" s="515"/>
      <c r="F258" s="506"/>
      <c r="G258" s="506"/>
      <c r="H258" s="506">
        <f t="shared" si="30"/>
        <v>0</v>
      </c>
      <c r="I258" s="506"/>
      <c r="N258" s="480">
        <v>0</v>
      </c>
      <c r="O258" s="480" t="e">
        <f>SUM(#REF!,#REF!,#REF!,#REF!,#REF!,#REF!,#REF!)</f>
        <v>#REF!</v>
      </c>
      <c r="P258" s="480" t="e">
        <f>SUM(#REF!,#REF!,#REF!,#REF!,#REF!,#REF!)</f>
        <v>#REF!</v>
      </c>
      <c r="Q258" s="480" t="e">
        <f t="shared" si="28"/>
        <v>#REF!</v>
      </c>
    </row>
    <row r="259" spans="1:17" ht="16.5" hidden="1" customHeight="1">
      <c r="A259" s="536"/>
      <c r="B259" s="537"/>
      <c r="C259" s="537"/>
      <c r="D259" s="537"/>
      <c r="E259" s="714"/>
      <c r="F259" s="506"/>
      <c r="G259" s="506"/>
      <c r="H259" s="506">
        <f t="shared" si="30"/>
        <v>0</v>
      </c>
      <c r="I259" s="506"/>
      <c r="N259" s="480">
        <v>0</v>
      </c>
      <c r="O259" s="480" t="e">
        <f>SUM(#REF!,#REF!,#REF!,#REF!,#REF!,#REF!,#REF!)</f>
        <v>#REF!</v>
      </c>
      <c r="P259" s="480" t="e">
        <f>SUM(#REF!,#REF!,#REF!,#REF!,#REF!,#REF!)</f>
        <v>#REF!</v>
      </c>
      <c r="Q259" s="480" t="e">
        <f t="shared" si="28"/>
        <v>#REF!</v>
      </c>
    </row>
    <row r="260" spans="1:17" ht="16.5" hidden="1" customHeight="1">
      <c r="A260" s="494"/>
      <c r="B260" s="495"/>
      <c r="C260" s="495"/>
      <c r="D260" s="495"/>
      <c r="E260" s="496" t="s">
        <v>1122</v>
      </c>
      <c r="F260" s="497">
        <f t="shared" ref="F260" si="32">SUM(F254:F259)</f>
        <v>0</v>
      </c>
      <c r="G260" s="497">
        <v>0</v>
      </c>
      <c r="H260" s="497">
        <f t="shared" si="30"/>
        <v>0</v>
      </c>
      <c r="I260" s="497">
        <v>0</v>
      </c>
      <c r="N260" s="480">
        <v>0</v>
      </c>
      <c r="O260" s="480" t="e">
        <f>SUM(#REF!,#REF!,#REF!,#REF!,#REF!,#REF!,#REF!)</f>
        <v>#REF!</v>
      </c>
      <c r="P260" s="480" t="e">
        <f>SUM(#REF!,#REF!,#REF!,#REF!,#REF!,#REF!)</f>
        <v>#REF!</v>
      </c>
      <c r="Q260" s="480" t="e">
        <f t="shared" si="28"/>
        <v>#REF!</v>
      </c>
    </row>
    <row r="261" spans="1:17" ht="31.5">
      <c r="A261" s="507">
        <v>389</v>
      </c>
      <c r="B261" s="500"/>
      <c r="C261" s="500"/>
      <c r="D261" s="508"/>
      <c r="E261" s="535" t="s">
        <v>567</v>
      </c>
      <c r="F261" s="501"/>
      <c r="G261" s="501"/>
      <c r="H261" s="501">
        <f t="shared" si="30"/>
        <v>0</v>
      </c>
      <c r="I261" s="501"/>
      <c r="N261" s="480">
        <v>0</v>
      </c>
      <c r="O261" s="480" t="e">
        <f>SUM(#REF!,#REF!,#REF!,#REF!,#REF!,#REF!,#REF!)</f>
        <v>#REF!</v>
      </c>
      <c r="P261" s="480" t="e">
        <f>SUM(#REF!,#REF!,#REF!,#REF!,#REF!,#REF!)</f>
        <v>#REF!</v>
      </c>
      <c r="Q261" s="480" t="e">
        <f t="shared" si="28"/>
        <v>#REF!</v>
      </c>
    </row>
    <row r="262" spans="1:17">
      <c r="A262" s="473"/>
      <c r="B262" s="489">
        <v>1</v>
      </c>
      <c r="C262" s="489"/>
      <c r="D262" s="475"/>
      <c r="E262" s="551" t="s">
        <v>1316</v>
      </c>
      <c r="F262" s="503"/>
      <c r="G262" s="503"/>
      <c r="H262" s="503">
        <f t="shared" si="30"/>
        <v>0</v>
      </c>
      <c r="I262" s="503"/>
      <c r="N262" s="480">
        <v>0</v>
      </c>
      <c r="O262" s="480" t="e">
        <f>SUM(#REF!,#REF!,#REF!,#REF!,#REF!,#REF!,#REF!)</f>
        <v>#REF!</v>
      </c>
      <c r="P262" s="480" t="e">
        <f>SUM(#REF!,#REF!,#REF!,#REF!,#REF!,#REF!)</f>
        <v>#REF!</v>
      </c>
      <c r="Q262" s="480" t="e">
        <f t="shared" si="28"/>
        <v>#REF!</v>
      </c>
    </row>
    <row r="263" spans="1:17">
      <c r="A263" s="473"/>
      <c r="B263" s="489"/>
      <c r="C263" s="489">
        <v>1</v>
      </c>
      <c r="D263" s="475"/>
      <c r="E263" s="505" t="s">
        <v>1063</v>
      </c>
      <c r="F263" s="506">
        <v>400000</v>
      </c>
      <c r="G263" s="506">
        <v>3474216</v>
      </c>
      <c r="H263" s="506">
        <f t="shared" si="30"/>
        <v>153270</v>
      </c>
      <c r="I263" s="506">
        <v>3627486</v>
      </c>
      <c r="N263" s="480">
        <v>0</v>
      </c>
      <c r="O263" s="480" t="e">
        <f>SUM(#REF!,#REF!,#REF!,#REF!,#REF!,#REF!,#REF!)</f>
        <v>#REF!</v>
      </c>
      <c r="P263" s="480" t="e">
        <f>SUM(#REF!,#REF!,#REF!,#REF!,#REF!,#REF!)</f>
        <v>#REF!</v>
      </c>
      <c r="Q263" s="480" t="e">
        <f t="shared" si="28"/>
        <v>#REF!</v>
      </c>
    </row>
    <row r="264" spans="1:17">
      <c r="A264" s="473"/>
      <c r="B264" s="489">
        <v>2</v>
      </c>
      <c r="C264" s="489"/>
      <c r="D264" s="489"/>
      <c r="E264" s="515" t="s">
        <v>1269</v>
      </c>
      <c r="F264" s="506">
        <v>0</v>
      </c>
      <c r="G264" s="506">
        <v>0</v>
      </c>
      <c r="H264" s="506">
        <f t="shared" si="30"/>
        <v>0</v>
      </c>
      <c r="I264" s="506">
        <v>0</v>
      </c>
      <c r="N264" s="480">
        <v>0</v>
      </c>
      <c r="O264" s="480" t="e">
        <f>SUM(#REF!,#REF!,#REF!,#REF!,#REF!,#REF!,#REF!)</f>
        <v>#REF!</v>
      </c>
      <c r="P264" s="480" t="e">
        <f>SUM(#REF!,#REF!,#REF!,#REF!,#REF!,#REF!)</f>
        <v>#REF!</v>
      </c>
      <c r="Q264" s="480" t="e">
        <f t="shared" si="28"/>
        <v>#REF!</v>
      </c>
    </row>
    <row r="265" spans="1:17">
      <c r="A265" s="473"/>
      <c r="B265" s="489"/>
      <c r="C265" s="489">
        <v>1</v>
      </c>
      <c r="D265" s="489"/>
      <c r="E265" s="505" t="s">
        <v>1270</v>
      </c>
      <c r="F265" s="506">
        <v>2000000</v>
      </c>
      <c r="G265" s="506">
        <v>2000000</v>
      </c>
      <c r="H265" s="506">
        <f t="shared" si="30"/>
        <v>0</v>
      </c>
      <c r="I265" s="506">
        <v>2000000</v>
      </c>
      <c r="N265" s="480">
        <v>0</v>
      </c>
      <c r="O265" s="480" t="e">
        <f>SUM(#REF!,#REF!,#REF!,#REF!,#REF!,#REF!,#REF!)</f>
        <v>#REF!</v>
      </c>
      <c r="P265" s="480" t="e">
        <f>SUM(#REF!,#REF!,#REF!,#REF!,#REF!,#REF!)</f>
        <v>#REF!</v>
      </c>
      <c r="Q265" s="480" t="e">
        <f t="shared" si="28"/>
        <v>#REF!</v>
      </c>
    </row>
    <row r="266" spans="1:17">
      <c r="A266" s="473"/>
      <c r="B266" s="489">
        <v>3</v>
      </c>
      <c r="C266" s="489"/>
      <c r="D266" s="489"/>
      <c r="E266" s="515" t="s">
        <v>1317</v>
      </c>
      <c r="F266" s="506"/>
      <c r="G266" s="506">
        <v>0</v>
      </c>
      <c r="H266" s="506">
        <f t="shared" si="30"/>
        <v>0</v>
      </c>
      <c r="I266" s="506">
        <v>0</v>
      </c>
      <c r="N266" s="480">
        <v>0</v>
      </c>
      <c r="O266" s="480" t="e">
        <f>SUM(#REF!,#REF!,#REF!,#REF!,#REF!,#REF!,#REF!)</f>
        <v>#REF!</v>
      </c>
      <c r="P266" s="480" t="e">
        <f>SUM(#REF!,#REF!,#REF!,#REF!,#REF!,#REF!)</f>
        <v>#REF!</v>
      </c>
      <c r="Q266" s="480" t="e">
        <f t="shared" si="28"/>
        <v>#REF!</v>
      </c>
    </row>
    <row r="267" spans="1:17">
      <c r="A267" s="473"/>
      <c r="B267" s="489"/>
      <c r="C267" s="489">
        <v>1</v>
      </c>
      <c r="D267" s="489"/>
      <c r="E267" s="505" t="s">
        <v>1318</v>
      </c>
      <c r="F267" s="506"/>
      <c r="G267" s="506">
        <v>5000000</v>
      </c>
      <c r="H267" s="506">
        <f t="shared" si="30"/>
        <v>0</v>
      </c>
      <c r="I267" s="506">
        <v>5000000</v>
      </c>
      <c r="N267" s="480">
        <v>0</v>
      </c>
      <c r="O267" s="480" t="e">
        <f>SUM(#REF!,#REF!,#REF!,#REF!,#REF!,#REF!,#REF!)</f>
        <v>#REF!</v>
      </c>
      <c r="P267" s="480" t="e">
        <f>SUM(#REF!,#REF!,#REF!,#REF!,#REF!,#REF!)</f>
        <v>#REF!</v>
      </c>
      <c r="Q267" s="480" t="e">
        <f t="shared" si="28"/>
        <v>#REF!</v>
      </c>
    </row>
    <row r="268" spans="1:17">
      <c r="A268" s="536"/>
      <c r="B268" s="537">
        <v>4</v>
      </c>
      <c r="C268" s="537"/>
      <c r="D268" s="537"/>
      <c r="E268" s="515" t="s">
        <v>547</v>
      </c>
      <c r="F268" s="506">
        <v>0</v>
      </c>
      <c r="G268" s="506">
        <v>0</v>
      </c>
      <c r="H268" s="506">
        <f t="shared" si="30"/>
        <v>0</v>
      </c>
      <c r="I268" s="506">
        <v>0</v>
      </c>
      <c r="N268" s="480">
        <v>0</v>
      </c>
      <c r="O268" s="480" t="e">
        <f>SUM(#REF!,#REF!,#REF!,#REF!,#REF!,#REF!,#REF!)</f>
        <v>#REF!</v>
      </c>
      <c r="P268" s="480" t="e">
        <f>SUM(#REF!,#REF!,#REF!,#REF!,#REF!,#REF!)</f>
        <v>#REF!</v>
      </c>
      <c r="Q268" s="480" t="e">
        <f t="shared" si="28"/>
        <v>#REF!</v>
      </c>
    </row>
    <row r="269" spans="1:17" ht="16.5" thickBot="1">
      <c r="A269" s="536"/>
      <c r="B269" s="537"/>
      <c r="C269" s="537">
        <v>1</v>
      </c>
      <c r="D269" s="537"/>
      <c r="E269" s="714" t="s">
        <v>1064</v>
      </c>
      <c r="F269" s="506">
        <v>3000000</v>
      </c>
      <c r="G269" s="506">
        <v>3000000</v>
      </c>
      <c r="H269" s="506">
        <f t="shared" si="30"/>
        <v>0</v>
      </c>
      <c r="I269" s="506">
        <v>3000000</v>
      </c>
      <c r="N269" s="480">
        <v>0</v>
      </c>
      <c r="O269" s="480" t="e">
        <f>SUM(#REF!,#REF!,#REF!,#REF!,#REF!,#REF!,#REF!)</f>
        <v>#REF!</v>
      </c>
      <c r="P269" s="480" t="e">
        <f>SUM(#REF!,#REF!,#REF!,#REF!,#REF!,#REF!)</f>
        <v>#REF!</v>
      </c>
      <c r="Q269" s="480" t="e">
        <f t="shared" si="28"/>
        <v>#REF!</v>
      </c>
    </row>
    <row r="270" spans="1:17" ht="16.5" thickBot="1">
      <c r="A270" s="494"/>
      <c r="B270" s="495"/>
      <c r="C270" s="495"/>
      <c r="D270" s="495"/>
      <c r="E270" s="496" t="s">
        <v>577</v>
      </c>
      <c r="F270" s="497">
        <f t="shared" ref="F270:I270" si="33">SUM(F262:F269)</f>
        <v>5400000</v>
      </c>
      <c r="G270" s="497">
        <f t="shared" si="33"/>
        <v>13474216</v>
      </c>
      <c r="H270" s="497">
        <f t="shared" si="33"/>
        <v>153270</v>
      </c>
      <c r="I270" s="497">
        <f t="shared" si="33"/>
        <v>13627486</v>
      </c>
      <c r="N270" s="480">
        <v>0</v>
      </c>
      <c r="O270" s="480" t="e">
        <f>SUM(#REF!,#REF!,#REF!,#REF!,#REF!,#REF!,#REF!)</f>
        <v>#REF!</v>
      </c>
      <c r="P270" s="480" t="e">
        <f>SUM(#REF!,#REF!,#REF!,#REF!,#REF!,#REF!)</f>
        <v>#REF!</v>
      </c>
      <c r="Q270" s="480" t="e">
        <f t="shared" si="28"/>
        <v>#REF!</v>
      </c>
    </row>
    <row r="271" spans="1:17">
      <c r="A271" s="507">
        <v>390</v>
      </c>
      <c r="B271" s="500"/>
      <c r="C271" s="500"/>
      <c r="D271" s="508"/>
      <c r="E271" s="535" t="s">
        <v>616</v>
      </c>
      <c r="F271" s="501"/>
      <c r="G271" s="501"/>
      <c r="H271" s="501">
        <f t="shared" si="30"/>
        <v>0</v>
      </c>
      <c r="I271" s="501"/>
      <c r="N271" s="480">
        <v>0</v>
      </c>
      <c r="O271" s="480" t="e">
        <f>SUM(#REF!,#REF!,#REF!,#REF!,#REF!,#REF!,#REF!)</f>
        <v>#REF!</v>
      </c>
      <c r="P271" s="480" t="e">
        <f>SUM(#REF!,#REF!,#REF!,#REF!,#REF!,#REF!)</f>
        <v>#REF!</v>
      </c>
      <c r="Q271" s="480" t="e">
        <f t="shared" si="28"/>
        <v>#REF!</v>
      </c>
    </row>
    <row r="272" spans="1:17">
      <c r="A272" s="536"/>
      <c r="B272" s="537">
        <v>1</v>
      </c>
      <c r="C272" s="537"/>
      <c r="D272" s="537"/>
      <c r="E272" s="505" t="s">
        <v>617</v>
      </c>
      <c r="F272" s="506">
        <v>30979000</v>
      </c>
      <c r="G272" s="506">
        <v>30979000</v>
      </c>
      <c r="H272" s="506">
        <f t="shared" si="30"/>
        <v>0</v>
      </c>
      <c r="I272" s="506">
        <v>30979000</v>
      </c>
      <c r="N272" s="480">
        <v>0</v>
      </c>
      <c r="O272" s="480" t="e">
        <f>SUM(#REF!,#REF!,#REF!,#REF!,#REF!,#REF!,#REF!)</f>
        <v>#REF!</v>
      </c>
      <c r="P272" s="480" t="e">
        <f>SUM(#REF!,#REF!,#REF!,#REF!,#REF!,#REF!)</f>
        <v>#REF!</v>
      </c>
      <c r="Q272" s="480" t="e">
        <f t="shared" si="28"/>
        <v>#REF!</v>
      </c>
    </row>
    <row r="273" spans="1:17" ht="16.5" thickBot="1">
      <c r="A273" s="536"/>
      <c r="B273" s="537">
        <v>4</v>
      </c>
      <c r="C273" s="537"/>
      <c r="D273" s="537"/>
      <c r="E273" s="714" t="s">
        <v>160</v>
      </c>
      <c r="F273" s="506">
        <v>35026223</v>
      </c>
      <c r="G273" s="506">
        <v>35865501</v>
      </c>
      <c r="H273" s="506">
        <f t="shared" si="30"/>
        <v>0</v>
      </c>
      <c r="I273" s="506">
        <v>35865501</v>
      </c>
      <c r="N273" s="480">
        <v>0</v>
      </c>
      <c r="O273" s="480"/>
      <c r="P273" s="480"/>
      <c r="Q273" s="480"/>
    </row>
    <row r="274" spans="1:17" ht="16.5" thickBot="1">
      <c r="A274" s="536"/>
      <c r="B274" s="537">
        <v>5</v>
      </c>
      <c r="C274" s="537"/>
      <c r="D274" s="537"/>
      <c r="E274" s="714" t="s">
        <v>1330</v>
      </c>
      <c r="F274" s="506">
        <v>0</v>
      </c>
      <c r="G274" s="506">
        <v>200000000</v>
      </c>
      <c r="H274" s="506">
        <f t="shared" si="30"/>
        <v>0</v>
      </c>
      <c r="I274" s="506">
        <v>200000000</v>
      </c>
      <c r="N274" s="480">
        <v>200000000</v>
      </c>
      <c r="O274" s="480" t="e">
        <f>SUM(#REF!,#REF!,#REF!,#REF!,#REF!,#REF!,#REF!)</f>
        <v>#REF!</v>
      </c>
      <c r="P274" s="480" t="e">
        <f>SUM(#REF!,#REF!,#REF!,#REF!,#REF!,#REF!)</f>
        <v>#REF!</v>
      </c>
      <c r="Q274" s="480" t="e">
        <f t="shared" si="28"/>
        <v>#REF!</v>
      </c>
    </row>
    <row r="275" spans="1:17" ht="16.5" thickBot="1">
      <c r="A275" s="494"/>
      <c r="B275" s="495"/>
      <c r="C275" s="495"/>
      <c r="D275" s="495"/>
      <c r="E275" s="496" t="s">
        <v>904</v>
      </c>
      <c r="F275" s="497">
        <f>SUM(F272:F274)</f>
        <v>66005223</v>
      </c>
      <c r="G275" s="497">
        <f t="shared" ref="G275:I275" si="34">SUM(G272:G274)</f>
        <v>266844501</v>
      </c>
      <c r="H275" s="497">
        <f t="shared" si="34"/>
        <v>0</v>
      </c>
      <c r="I275" s="497">
        <f t="shared" si="34"/>
        <v>266844501</v>
      </c>
      <c r="N275" s="480">
        <v>200000000</v>
      </c>
      <c r="O275" s="480" t="e">
        <f>SUM(#REF!,#REF!,#REF!,#REF!,#REF!,#REF!,#REF!)</f>
        <v>#REF!</v>
      </c>
      <c r="P275" s="480" t="e">
        <f>SUM(#REF!,#REF!,#REF!,#REF!,#REF!,#REF!)</f>
        <v>#REF!</v>
      </c>
      <c r="Q275" s="480" t="e">
        <f t="shared" si="28"/>
        <v>#REF!</v>
      </c>
    </row>
    <row r="276" spans="1:17">
      <c r="A276" s="473">
        <v>394</v>
      </c>
      <c r="B276" s="478"/>
      <c r="C276" s="542"/>
      <c r="D276" s="542"/>
      <c r="E276" s="543" t="s">
        <v>180</v>
      </c>
      <c r="F276" s="506"/>
      <c r="G276" s="506"/>
      <c r="H276" s="506">
        <f t="shared" si="30"/>
        <v>0</v>
      </c>
      <c r="I276" s="506"/>
      <c r="N276" s="480">
        <v>0</v>
      </c>
      <c r="O276" s="480" t="e">
        <f>SUM(#REF!,#REF!,#REF!,#REF!,#REF!,#REF!,#REF!)</f>
        <v>#REF!</v>
      </c>
      <c r="P276" s="480" t="e">
        <f>SUM(#REF!,#REF!,#REF!,#REF!,#REF!,#REF!)</f>
        <v>#REF!</v>
      </c>
      <c r="Q276" s="480" t="e">
        <f t="shared" si="28"/>
        <v>#REF!</v>
      </c>
    </row>
    <row r="277" spans="1:17">
      <c r="A277" s="473"/>
      <c r="B277" s="478">
        <v>1</v>
      </c>
      <c r="C277" s="542"/>
      <c r="D277" s="542"/>
      <c r="E277" s="543" t="s">
        <v>149</v>
      </c>
      <c r="F277" s="506">
        <v>5000000</v>
      </c>
      <c r="G277" s="506">
        <v>135429559</v>
      </c>
      <c r="H277" s="506">
        <f t="shared" si="30"/>
        <v>5112973</v>
      </c>
      <c r="I277" s="506">
        <v>140542532</v>
      </c>
      <c r="N277" s="480">
        <v>110039219</v>
      </c>
      <c r="O277" s="480" t="e">
        <f>SUM(#REF!,#REF!,#REF!,#REF!,#REF!,#REF!,#REF!)</f>
        <v>#REF!</v>
      </c>
      <c r="P277" s="480" t="e">
        <f>SUM(#REF!,#REF!,#REF!,#REF!,#REF!,#REF!)</f>
        <v>#REF!</v>
      </c>
      <c r="Q277" s="480" t="e">
        <f t="shared" si="28"/>
        <v>#REF!</v>
      </c>
    </row>
    <row r="278" spans="1:17">
      <c r="A278" s="473"/>
      <c r="B278" s="478">
        <v>2</v>
      </c>
      <c r="C278" s="542"/>
      <c r="D278" s="542"/>
      <c r="E278" s="543" t="s">
        <v>697</v>
      </c>
      <c r="F278" s="506">
        <v>25093200</v>
      </c>
      <c r="G278" s="506">
        <v>29021409</v>
      </c>
      <c r="H278" s="506">
        <f t="shared" si="30"/>
        <v>8645052</v>
      </c>
      <c r="I278" s="506">
        <v>37666461</v>
      </c>
      <c r="N278" s="480">
        <v>0</v>
      </c>
      <c r="O278" s="480" t="e">
        <f>SUM(#REF!,#REF!,#REF!,#REF!,#REF!,#REF!,#REF!)</f>
        <v>#REF!</v>
      </c>
      <c r="P278" s="480" t="e">
        <f>SUM(#REF!,#REF!,#REF!,#REF!,#REF!,#REF!)</f>
        <v>#REF!</v>
      </c>
      <c r="Q278" s="480" t="e">
        <f t="shared" si="28"/>
        <v>#REF!</v>
      </c>
    </row>
    <row r="279" spans="1:17" ht="16.5" thickBot="1">
      <c r="A279" s="473"/>
      <c r="B279" s="478">
        <v>3</v>
      </c>
      <c r="C279" s="542"/>
      <c r="D279" s="542"/>
      <c r="E279" s="543" t="s">
        <v>549</v>
      </c>
      <c r="F279" s="506">
        <v>6000000</v>
      </c>
      <c r="G279" s="506">
        <v>6000000</v>
      </c>
      <c r="H279" s="506">
        <f t="shared" si="30"/>
        <v>0</v>
      </c>
      <c r="I279" s="506">
        <v>6000000</v>
      </c>
      <c r="N279" s="480">
        <v>0</v>
      </c>
      <c r="O279" s="480" t="e">
        <f>SUM(#REF!,#REF!,#REF!,#REF!,#REF!,#REF!,#REF!)</f>
        <v>#REF!</v>
      </c>
      <c r="P279" s="480" t="e">
        <f>SUM(#REF!,#REF!,#REF!,#REF!,#REF!,#REF!)</f>
        <v>#REF!</v>
      </c>
      <c r="Q279" s="480" t="e">
        <f t="shared" si="28"/>
        <v>#REF!</v>
      </c>
    </row>
    <row r="280" spans="1:17" ht="16.5" thickBot="1">
      <c r="A280" s="841"/>
      <c r="B280" s="842"/>
      <c r="C280" s="842"/>
      <c r="D280" s="842"/>
      <c r="E280" s="544" t="s">
        <v>903</v>
      </c>
      <c r="F280" s="545">
        <f t="shared" ref="F280" si="35">SUM(F276:F279)</f>
        <v>36093200</v>
      </c>
      <c r="G280" s="545">
        <f t="shared" ref="G280:I280" si="36">SUM(G276:G279)</f>
        <v>170450968</v>
      </c>
      <c r="H280" s="545">
        <f t="shared" si="36"/>
        <v>13758025</v>
      </c>
      <c r="I280" s="545">
        <f t="shared" si="36"/>
        <v>184208993</v>
      </c>
      <c r="N280" s="480">
        <v>110039219</v>
      </c>
      <c r="O280" s="480" t="e">
        <f>SUM(#REF!,#REF!,#REF!,#REF!,#REF!,#REF!,#REF!)</f>
        <v>#REF!</v>
      </c>
      <c r="P280" s="480" t="e">
        <f>SUM(#REF!,#REF!,#REF!,#REF!,#REF!,#REF!)</f>
        <v>#REF!</v>
      </c>
      <c r="Q280" s="480" t="e">
        <f t="shared" si="28"/>
        <v>#REF!</v>
      </c>
    </row>
    <row r="281" spans="1:17" ht="31.5" hidden="1" customHeight="1">
      <c r="A281" s="507">
        <v>389</v>
      </c>
      <c r="B281" s="500"/>
      <c r="C281" s="500"/>
      <c r="D281" s="508"/>
      <c r="E281" s="535" t="s">
        <v>567</v>
      </c>
      <c r="F281" s="501"/>
      <c r="G281" s="501"/>
      <c r="H281" s="501"/>
      <c r="I281" s="501"/>
      <c r="N281" s="480">
        <v>0</v>
      </c>
      <c r="O281" s="480" t="e">
        <f>SUM(#REF!,#REF!,#REF!,#REF!,#REF!,#REF!,#REF!)</f>
        <v>#REF!</v>
      </c>
      <c r="P281" s="480" t="e">
        <f>SUM(#REF!,#REF!,#REF!,#REF!,#REF!,#REF!)</f>
        <v>#REF!</v>
      </c>
      <c r="Q281" s="480" t="e">
        <f t="shared" si="28"/>
        <v>#REF!</v>
      </c>
    </row>
    <row r="282" spans="1:17" ht="15.75" hidden="1" customHeight="1" thickBot="1">
      <c r="A282" s="536"/>
      <c r="B282" s="537">
        <v>1</v>
      </c>
      <c r="C282" s="537"/>
      <c r="D282" s="537"/>
      <c r="E282" s="505" t="s">
        <v>546</v>
      </c>
      <c r="F282" s="506"/>
      <c r="G282" s="506"/>
      <c r="H282" s="506"/>
      <c r="I282" s="506"/>
      <c r="N282" s="480">
        <v>0</v>
      </c>
      <c r="O282" s="480" t="e">
        <f>SUM(#REF!,#REF!,#REF!,#REF!,#REF!,#REF!,#REF!)</f>
        <v>#REF!</v>
      </c>
      <c r="P282" s="480" t="e">
        <f>SUM(#REF!,#REF!,#REF!,#REF!,#REF!,#REF!)</f>
        <v>#REF!</v>
      </c>
      <c r="Q282" s="480" t="e">
        <f t="shared" si="28"/>
        <v>#REF!</v>
      </c>
    </row>
    <row r="283" spans="1:17" ht="15.75" hidden="1" customHeight="1" thickBot="1">
      <c r="A283" s="536"/>
      <c r="B283" s="537"/>
      <c r="C283" s="537">
        <v>1</v>
      </c>
      <c r="D283" s="537"/>
      <c r="E283" s="505" t="s">
        <v>547</v>
      </c>
      <c r="F283" s="506"/>
      <c r="G283" s="506"/>
      <c r="H283" s="506"/>
      <c r="I283" s="506"/>
      <c r="N283" s="480">
        <v>0</v>
      </c>
      <c r="O283" s="480" t="e">
        <f>SUM(#REF!,#REF!,#REF!,#REF!,#REF!,#REF!,#REF!)</f>
        <v>#REF!</v>
      </c>
      <c r="P283" s="480" t="e">
        <f>SUM(#REF!,#REF!,#REF!,#REF!,#REF!,#REF!)</f>
        <v>#REF!</v>
      </c>
      <c r="Q283" s="480" t="e">
        <f t="shared" si="28"/>
        <v>#REF!</v>
      </c>
    </row>
    <row r="284" spans="1:17" ht="16.5" hidden="1" customHeight="1" thickBot="1">
      <c r="A284" s="494"/>
      <c r="B284" s="495"/>
      <c r="C284" s="495"/>
      <c r="D284" s="495"/>
      <c r="E284" s="496" t="s">
        <v>577</v>
      </c>
      <c r="F284" s="497">
        <f t="shared" ref="F284" si="37">SUM(F282:F283)</f>
        <v>0</v>
      </c>
      <c r="G284" s="497">
        <f t="shared" ref="G284:I284" si="38">SUM(G282:G283)</f>
        <v>0</v>
      </c>
      <c r="H284" s="497">
        <f t="shared" si="38"/>
        <v>0</v>
      </c>
      <c r="I284" s="497">
        <f t="shared" si="38"/>
        <v>0</v>
      </c>
      <c r="N284" s="480">
        <v>0</v>
      </c>
      <c r="O284" s="480" t="e">
        <f>SUM(#REF!,#REF!,#REF!,#REF!,#REF!,#REF!,#REF!)</f>
        <v>#REF!</v>
      </c>
      <c r="P284" s="480" t="e">
        <f>SUM(#REF!,#REF!,#REF!,#REF!,#REF!,#REF!)</f>
        <v>#REF!</v>
      </c>
      <c r="Q284" s="480" t="e">
        <f t="shared" si="28"/>
        <v>#REF!</v>
      </c>
    </row>
    <row r="285" spans="1:17" ht="16.5" thickBot="1">
      <c r="A285" s="478"/>
      <c r="B285" s="474"/>
      <c r="C285" s="474"/>
      <c r="D285" s="474"/>
      <c r="E285" s="476"/>
      <c r="F285" s="546"/>
      <c r="G285" s="546"/>
      <c r="H285" s="546"/>
      <c r="I285" s="546"/>
      <c r="N285" s="480">
        <v>0</v>
      </c>
      <c r="O285" s="480" t="e">
        <f>SUM(#REF!,#REF!,#REF!,#REF!,#REF!,#REF!,#REF!)</f>
        <v>#REF!</v>
      </c>
      <c r="P285" s="480" t="e">
        <f>SUM(#REF!,#REF!,#REF!,#REF!,#REF!,#REF!)</f>
        <v>#REF!</v>
      </c>
      <c r="Q285" s="480" t="e">
        <f t="shared" si="28"/>
        <v>#REF!</v>
      </c>
    </row>
    <row r="286" spans="1:17" ht="16.5" thickBot="1">
      <c r="A286" s="494"/>
      <c r="B286" s="495"/>
      <c r="C286" s="495"/>
      <c r="D286" s="495"/>
      <c r="E286" s="496" t="s">
        <v>550</v>
      </c>
      <c r="F286" s="497">
        <f>SUM(F284,F280,F252,F226,F184,F168,F162,F136,F125,F120,F107,F102,F275,F113,F270,F260,F143,F139)</f>
        <v>5617928313</v>
      </c>
      <c r="G286" s="497">
        <f t="shared" ref="G286:I286" si="39">SUM(G284,G280,G252,G226,G184,G168,G162,G136,G125,G120,G107,G102,G275,G113,G270,G260,G143,G139)</f>
        <v>5894526994</v>
      </c>
      <c r="H286" s="497">
        <f t="shared" si="39"/>
        <v>48908576</v>
      </c>
      <c r="I286" s="497">
        <f t="shared" si="39"/>
        <v>5943435570</v>
      </c>
      <c r="N286" s="480">
        <v>187604000</v>
      </c>
      <c r="O286" s="480" t="e">
        <f>SUM(#REF!,#REF!,#REF!,#REF!,#REF!,#REF!,#REF!)</f>
        <v>#REF!</v>
      </c>
      <c r="P286" s="480" t="e">
        <f>SUM(#REF!,#REF!,#REF!,#REF!,#REF!,#REF!,#REF!)</f>
        <v>#REF!</v>
      </c>
      <c r="Q286" s="480" t="e">
        <f>SUM(O286:P286)</f>
        <v>#REF!</v>
      </c>
    </row>
    <row r="287" spans="1:17">
      <c r="O287" s="480" t="e">
        <f>SUM(#REF!)</f>
        <v>#REF!</v>
      </c>
    </row>
    <row r="288" spans="1:17">
      <c r="F288" s="548">
        <f>F286-'[1]1.1.PMINFO.'!D139</f>
        <v>0</v>
      </c>
      <c r="G288" s="548">
        <f>'16A.m (3)'!G203-'16B.m (3)'!G286</f>
        <v>0</v>
      </c>
      <c r="H288" s="548">
        <f>'16A.m (3)'!H203-'16B.m (3)'!H286</f>
        <v>0</v>
      </c>
      <c r="I288" s="548">
        <f>'16A.m (3)'!I203-'16B.m (3)'!I286</f>
        <v>0</v>
      </c>
      <c r="J288" s="548">
        <f>J286-'[1]1.1.PMINFO.'!G139</f>
        <v>-29.129622313306026</v>
      </c>
    </row>
    <row r="289" spans="6:9">
      <c r="F289" s="548"/>
      <c r="G289" s="548"/>
      <c r="H289" s="548"/>
      <c r="I289" s="548"/>
    </row>
    <row r="291" spans="6:9">
      <c r="F291" s="548"/>
      <c r="G291" s="548">
        <v>4308753284</v>
      </c>
      <c r="H291" s="548"/>
      <c r="I291" s="548"/>
    </row>
    <row r="293" spans="6:9">
      <c r="F293" s="548"/>
      <c r="G293" s="548"/>
      <c r="H293" s="548"/>
      <c r="I293" s="548"/>
    </row>
  </sheetData>
  <mergeCells count="13">
    <mergeCell ref="G6:G9"/>
    <mergeCell ref="H6:H9"/>
    <mergeCell ref="I6:I9"/>
    <mergeCell ref="A1:I1"/>
    <mergeCell ref="A2:I2"/>
    <mergeCell ref="A3:I3"/>
    <mergeCell ref="A4:D5"/>
    <mergeCell ref="E5:F5"/>
    <mergeCell ref="A6:A9"/>
    <mergeCell ref="B6:B9"/>
    <mergeCell ref="C6:C9"/>
    <mergeCell ref="D6:D9"/>
    <mergeCell ref="F6:F9"/>
  </mergeCells>
  <printOptions horizontalCentered="1"/>
  <pageMargins left="0" right="0" top="0.37" bottom="0.35433070866141736" header="0.17" footer="0.19685039370078741"/>
  <pageSetup paperSize="9" scale="56" orientation="portrait" r:id="rId1"/>
  <headerFooter alignWithMargins="0">
    <oddFooter>&amp;R&amp;P</oddFooter>
  </headerFooter>
  <rowBreaks count="3" manualBreakCount="3">
    <brk id="125" max="10" man="1"/>
    <brk id="226" max="7" man="1"/>
    <brk id="338" max="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O42"/>
  <sheetViews>
    <sheetView zoomScale="120" zoomScaleNormal="120" zoomScaleSheetLayoutView="100" workbookViewId="0">
      <selection activeCell="G1" sqref="G1:O1048576"/>
    </sheetView>
  </sheetViews>
  <sheetFormatPr defaultRowHeight="15.75"/>
  <cols>
    <col min="1" max="1" width="7.7109375" style="62" customWidth="1"/>
    <col min="2" max="2" width="56.85546875" style="62" bestFit="1" customWidth="1"/>
    <col min="3" max="3" width="13.28515625" style="118" customWidth="1"/>
    <col min="4" max="5" width="13.28515625" style="62" customWidth="1"/>
    <col min="6" max="6" width="7.7109375" style="62" customWidth="1"/>
    <col min="7" max="7" width="15.42578125" style="732" hidden="1" customWidth="1"/>
    <col min="8" max="8" width="9.140625" style="62" hidden="1" customWidth="1"/>
    <col min="9" max="11" width="13" style="62" hidden="1" customWidth="1"/>
    <col min="12" max="12" width="9.140625" style="62" hidden="1" customWidth="1"/>
    <col min="13" max="15" width="13.7109375" style="62" hidden="1" customWidth="1"/>
    <col min="16" max="256" width="9.140625" style="62"/>
    <col min="257" max="257" width="7.7109375" style="62" customWidth="1"/>
    <col min="258" max="258" width="56.85546875" style="62" bestFit="1" customWidth="1"/>
    <col min="259" max="261" width="13.28515625" style="62" customWidth="1"/>
    <col min="262" max="262" width="7.7109375" style="62" customWidth="1"/>
    <col min="263" max="512" width="9.140625" style="62"/>
    <col min="513" max="513" width="7.7109375" style="62" customWidth="1"/>
    <col min="514" max="514" width="56.85546875" style="62" bestFit="1" customWidth="1"/>
    <col min="515" max="517" width="13.28515625" style="62" customWidth="1"/>
    <col min="518" max="518" width="7.7109375" style="62" customWidth="1"/>
    <col min="519" max="768" width="9.140625" style="62"/>
    <col min="769" max="769" width="7.7109375" style="62" customWidth="1"/>
    <col min="770" max="770" width="56.85546875" style="62" bestFit="1" customWidth="1"/>
    <col min="771" max="773" width="13.28515625" style="62" customWidth="1"/>
    <col min="774" max="774" width="7.7109375" style="62" customWidth="1"/>
    <col min="775" max="1024" width="9.140625" style="62"/>
    <col min="1025" max="1025" width="7.7109375" style="62" customWidth="1"/>
    <col min="1026" max="1026" width="56.85546875" style="62" bestFit="1" customWidth="1"/>
    <col min="1027" max="1029" width="13.28515625" style="62" customWidth="1"/>
    <col min="1030" max="1030" width="7.7109375" style="62" customWidth="1"/>
    <col min="1031" max="1280" width="9.140625" style="62"/>
    <col min="1281" max="1281" width="7.7109375" style="62" customWidth="1"/>
    <col min="1282" max="1282" width="56.85546875" style="62" bestFit="1" customWidth="1"/>
    <col min="1283" max="1285" width="13.28515625" style="62" customWidth="1"/>
    <col min="1286" max="1286" width="7.7109375" style="62" customWidth="1"/>
    <col min="1287" max="1536" width="9.140625" style="62"/>
    <col min="1537" max="1537" width="7.7109375" style="62" customWidth="1"/>
    <col min="1538" max="1538" width="56.85546875" style="62" bestFit="1" customWidth="1"/>
    <col min="1539" max="1541" width="13.28515625" style="62" customWidth="1"/>
    <col min="1542" max="1542" width="7.7109375" style="62" customWidth="1"/>
    <col min="1543" max="1792" width="9.140625" style="62"/>
    <col min="1793" max="1793" width="7.7109375" style="62" customWidth="1"/>
    <col min="1794" max="1794" width="56.85546875" style="62" bestFit="1" customWidth="1"/>
    <col min="1795" max="1797" width="13.28515625" style="62" customWidth="1"/>
    <col min="1798" max="1798" width="7.7109375" style="62" customWidth="1"/>
    <col min="1799" max="2048" width="9.140625" style="62"/>
    <col min="2049" max="2049" width="7.7109375" style="62" customWidth="1"/>
    <col min="2050" max="2050" width="56.85546875" style="62" bestFit="1" customWidth="1"/>
    <col min="2051" max="2053" width="13.28515625" style="62" customWidth="1"/>
    <col min="2054" max="2054" width="7.7109375" style="62" customWidth="1"/>
    <col min="2055" max="2304" width="9.140625" style="62"/>
    <col min="2305" max="2305" width="7.7109375" style="62" customWidth="1"/>
    <col min="2306" max="2306" width="56.85546875" style="62" bestFit="1" customWidth="1"/>
    <col min="2307" max="2309" width="13.28515625" style="62" customWidth="1"/>
    <col min="2310" max="2310" width="7.7109375" style="62" customWidth="1"/>
    <col min="2311" max="2560" width="9.140625" style="62"/>
    <col min="2561" max="2561" width="7.7109375" style="62" customWidth="1"/>
    <col min="2562" max="2562" width="56.85546875" style="62" bestFit="1" customWidth="1"/>
    <col min="2563" max="2565" width="13.28515625" style="62" customWidth="1"/>
    <col min="2566" max="2566" width="7.7109375" style="62" customWidth="1"/>
    <col min="2567" max="2816" width="9.140625" style="62"/>
    <col min="2817" max="2817" width="7.7109375" style="62" customWidth="1"/>
    <col min="2818" max="2818" width="56.85546875" style="62" bestFit="1" customWidth="1"/>
    <col min="2819" max="2821" width="13.28515625" style="62" customWidth="1"/>
    <col min="2822" max="2822" width="7.7109375" style="62" customWidth="1"/>
    <col min="2823" max="3072" width="9.140625" style="62"/>
    <col min="3073" max="3073" width="7.7109375" style="62" customWidth="1"/>
    <col min="3074" max="3074" width="56.85546875" style="62" bestFit="1" customWidth="1"/>
    <col min="3075" max="3077" width="13.28515625" style="62" customWidth="1"/>
    <col min="3078" max="3078" width="7.7109375" style="62" customWidth="1"/>
    <col min="3079" max="3328" width="9.140625" style="62"/>
    <col min="3329" max="3329" width="7.7109375" style="62" customWidth="1"/>
    <col min="3330" max="3330" width="56.85546875" style="62" bestFit="1" customWidth="1"/>
    <col min="3331" max="3333" width="13.28515625" style="62" customWidth="1"/>
    <col min="3334" max="3334" width="7.7109375" style="62" customWidth="1"/>
    <col min="3335" max="3584" width="9.140625" style="62"/>
    <col min="3585" max="3585" width="7.7109375" style="62" customWidth="1"/>
    <col min="3586" max="3586" width="56.85546875" style="62" bestFit="1" customWidth="1"/>
    <col min="3587" max="3589" width="13.28515625" style="62" customWidth="1"/>
    <col min="3590" max="3590" width="7.7109375" style="62" customWidth="1"/>
    <col min="3591" max="3840" width="9.140625" style="62"/>
    <col min="3841" max="3841" width="7.7109375" style="62" customWidth="1"/>
    <col min="3842" max="3842" width="56.85546875" style="62" bestFit="1" customWidth="1"/>
    <col min="3843" max="3845" width="13.28515625" style="62" customWidth="1"/>
    <col min="3846" max="3846" width="7.7109375" style="62" customWidth="1"/>
    <col min="3847" max="4096" width="9.140625" style="62"/>
    <col min="4097" max="4097" width="7.7109375" style="62" customWidth="1"/>
    <col min="4098" max="4098" width="56.85546875" style="62" bestFit="1" customWidth="1"/>
    <col min="4099" max="4101" width="13.28515625" style="62" customWidth="1"/>
    <col min="4102" max="4102" width="7.7109375" style="62" customWidth="1"/>
    <col min="4103" max="4352" width="9.140625" style="62"/>
    <col min="4353" max="4353" width="7.7109375" style="62" customWidth="1"/>
    <col min="4354" max="4354" width="56.85546875" style="62" bestFit="1" customWidth="1"/>
    <col min="4355" max="4357" width="13.28515625" style="62" customWidth="1"/>
    <col min="4358" max="4358" width="7.7109375" style="62" customWidth="1"/>
    <col min="4359" max="4608" width="9.140625" style="62"/>
    <col min="4609" max="4609" width="7.7109375" style="62" customWidth="1"/>
    <col min="4610" max="4610" width="56.85546875" style="62" bestFit="1" customWidth="1"/>
    <col min="4611" max="4613" width="13.28515625" style="62" customWidth="1"/>
    <col min="4614" max="4614" width="7.7109375" style="62" customWidth="1"/>
    <col min="4615" max="4864" width="9.140625" style="62"/>
    <col min="4865" max="4865" width="7.7109375" style="62" customWidth="1"/>
    <col min="4866" max="4866" width="56.85546875" style="62" bestFit="1" customWidth="1"/>
    <col min="4867" max="4869" width="13.28515625" style="62" customWidth="1"/>
    <col min="4870" max="4870" width="7.7109375" style="62" customWidth="1"/>
    <col min="4871" max="5120" width="9.140625" style="62"/>
    <col min="5121" max="5121" width="7.7109375" style="62" customWidth="1"/>
    <col min="5122" max="5122" width="56.85546875" style="62" bestFit="1" customWidth="1"/>
    <col min="5123" max="5125" width="13.28515625" style="62" customWidth="1"/>
    <col min="5126" max="5126" width="7.7109375" style="62" customWidth="1"/>
    <col min="5127" max="5376" width="9.140625" style="62"/>
    <col min="5377" max="5377" width="7.7109375" style="62" customWidth="1"/>
    <col min="5378" max="5378" width="56.85546875" style="62" bestFit="1" customWidth="1"/>
    <col min="5379" max="5381" width="13.28515625" style="62" customWidth="1"/>
    <col min="5382" max="5382" width="7.7109375" style="62" customWidth="1"/>
    <col min="5383" max="5632" width="9.140625" style="62"/>
    <col min="5633" max="5633" width="7.7109375" style="62" customWidth="1"/>
    <col min="5634" max="5634" width="56.85546875" style="62" bestFit="1" customWidth="1"/>
    <col min="5635" max="5637" width="13.28515625" style="62" customWidth="1"/>
    <col min="5638" max="5638" width="7.7109375" style="62" customWidth="1"/>
    <col min="5639" max="5888" width="9.140625" style="62"/>
    <col min="5889" max="5889" width="7.7109375" style="62" customWidth="1"/>
    <col min="5890" max="5890" width="56.85546875" style="62" bestFit="1" customWidth="1"/>
    <col min="5891" max="5893" width="13.28515625" style="62" customWidth="1"/>
    <col min="5894" max="5894" width="7.7109375" style="62" customWidth="1"/>
    <col min="5895" max="6144" width="9.140625" style="62"/>
    <col min="6145" max="6145" width="7.7109375" style="62" customWidth="1"/>
    <col min="6146" max="6146" width="56.85546875" style="62" bestFit="1" customWidth="1"/>
    <col min="6147" max="6149" width="13.28515625" style="62" customWidth="1"/>
    <col min="6150" max="6150" width="7.7109375" style="62" customWidth="1"/>
    <col min="6151" max="6400" width="9.140625" style="62"/>
    <col min="6401" max="6401" width="7.7109375" style="62" customWidth="1"/>
    <col min="6402" max="6402" width="56.85546875" style="62" bestFit="1" customWidth="1"/>
    <col min="6403" max="6405" width="13.28515625" style="62" customWidth="1"/>
    <col min="6406" max="6406" width="7.7109375" style="62" customWidth="1"/>
    <col min="6407" max="6656" width="9.140625" style="62"/>
    <col min="6657" max="6657" width="7.7109375" style="62" customWidth="1"/>
    <col min="6658" max="6658" width="56.85546875" style="62" bestFit="1" customWidth="1"/>
    <col min="6659" max="6661" width="13.28515625" style="62" customWidth="1"/>
    <col min="6662" max="6662" width="7.7109375" style="62" customWidth="1"/>
    <col min="6663" max="6912" width="9.140625" style="62"/>
    <col min="6913" max="6913" width="7.7109375" style="62" customWidth="1"/>
    <col min="6914" max="6914" width="56.85546875" style="62" bestFit="1" customWidth="1"/>
    <col min="6915" max="6917" width="13.28515625" style="62" customWidth="1"/>
    <col min="6918" max="6918" width="7.7109375" style="62" customWidth="1"/>
    <col min="6919" max="7168" width="9.140625" style="62"/>
    <col min="7169" max="7169" width="7.7109375" style="62" customWidth="1"/>
    <col min="7170" max="7170" width="56.85546875" style="62" bestFit="1" customWidth="1"/>
    <col min="7171" max="7173" width="13.28515625" style="62" customWidth="1"/>
    <col min="7174" max="7174" width="7.7109375" style="62" customWidth="1"/>
    <col min="7175" max="7424" width="9.140625" style="62"/>
    <col min="7425" max="7425" width="7.7109375" style="62" customWidth="1"/>
    <col min="7426" max="7426" width="56.85546875" style="62" bestFit="1" customWidth="1"/>
    <col min="7427" max="7429" width="13.28515625" style="62" customWidth="1"/>
    <col min="7430" max="7430" width="7.7109375" style="62" customWidth="1"/>
    <col min="7431" max="7680" width="9.140625" style="62"/>
    <col min="7681" max="7681" width="7.7109375" style="62" customWidth="1"/>
    <col min="7682" max="7682" width="56.85546875" style="62" bestFit="1" customWidth="1"/>
    <col min="7683" max="7685" width="13.28515625" style="62" customWidth="1"/>
    <col min="7686" max="7686" width="7.7109375" style="62" customWidth="1"/>
    <col min="7687" max="7936" width="9.140625" style="62"/>
    <col min="7937" max="7937" width="7.7109375" style="62" customWidth="1"/>
    <col min="7938" max="7938" width="56.85546875" style="62" bestFit="1" customWidth="1"/>
    <col min="7939" max="7941" width="13.28515625" style="62" customWidth="1"/>
    <col min="7942" max="7942" width="7.7109375" style="62" customWidth="1"/>
    <col min="7943" max="8192" width="9.140625" style="62"/>
    <col min="8193" max="8193" width="7.7109375" style="62" customWidth="1"/>
    <col min="8194" max="8194" width="56.85546875" style="62" bestFit="1" customWidth="1"/>
    <col min="8195" max="8197" width="13.28515625" style="62" customWidth="1"/>
    <col min="8198" max="8198" width="7.7109375" style="62" customWidth="1"/>
    <col min="8199" max="8448" width="9.140625" style="62"/>
    <col min="8449" max="8449" width="7.7109375" style="62" customWidth="1"/>
    <col min="8450" max="8450" width="56.85546875" style="62" bestFit="1" customWidth="1"/>
    <col min="8451" max="8453" width="13.28515625" style="62" customWidth="1"/>
    <col min="8454" max="8454" width="7.7109375" style="62" customWidth="1"/>
    <col min="8455" max="8704" width="9.140625" style="62"/>
    <col min="8705" max="8705" width="7.7109375" style="62" customWidth="1"/>
    <col min="8706" max="8706" width="56.85546875" style="62" bestFit="1" customWidth="1"/>
    <col min="8707" max="8709" width="13.28515625" style="62" customWidth="1"/>
    <col min="8710" max="8710" width="7.7109375" style="62" customWidth="1"/>
    <col min="8711" max="8960" width="9.140625" style="62"/>
    <col min="8961" max="8961" width="7.7109375" style="62" customWidth="1"/>
    <col min="8962" max="8962" width="56.85546875" style="62" bestFit="1" customWidth="1"/>
    <col min="8963" max="8965" width="13.28515625" style="62" customWidth="1"/>
    <col min="8966" max="8966" width="7.7109375" style="62" customWidth="1"/>
    <col min="8967" max="9216" width="9.140625" style="62"/>
    <col min="9217" max="9217" width="7.7109375" style="62" customWidth="1"/>
    <col min="9218" max="9218" width="56.85546875" style="62" bestFit="1" customWidth="1"/>
    <col min="9219" max="9221" width="13.28515625" style="62" customWidth="1"/>
    <col min="9222" max="9222" width="7.7109375" style="62" customWidth="1"/>
    <col min="9223" max="9472" width="9.140625" style="62"/>
    <col min="9473" max="9473" width="7.7109375" style="62" customWidth="1"/>
    <col min="9474" max="9474" width="56.85546875" style="62" bestFit="1" customWidth="1"/>
    <col min="9475" max="9477" width="13.28515625" style="62" customWidth="1"/>
    <col min="9478" max="9478" width="7.7109375" style="62" customWidth="1"/>
    <col min="9479" max="9728" width="9.140625" style="62"/>
    <col min="9729" max="9729" width="7.7109375" style="62" customWidth="1"/>
    <col min="9730" max="9730" width="56.85546875" style="62" bestFit="1" customWidth="1"/>
    <col min="9731" max="9733" width="13.28515625" style="62" customWidth="1"/>
    <col min="9734" max="9734" width="7.7109375" style="62" customWidth="1"/>
    <col min="9735" max="9984" width="9.140625" style="62"/>
    <col min="9985" max="9985" width="7.7109375" style="62" customWidth="1"/>
    <col min="9986" max="9986" width="56.85546875" style="62" bestFit="1" customWidth="1"/>
    <col min="9987" max="9989" width="13.28515625" style="62" customWidth="1"/>
    <col min="9990" max="9990" width="7.7109375" style="62" customWidth="1"/>
    <col min="9991" max="10240" width="9.140625" style="62"/>
    <col min="10241" max="10241" width="7.7109375" style="62" customWidth="1"/>
    <col min="10242" max="10242" width="56.85546875" style="62" bestFit="1" customWidth="1"/>
    <col min="10243" max="10245" width="13.28515625" style="62" customWidth="1"/>
    <col min="10246" max="10246" width="7.7109375" style="62" customWidth="1"/>
    <col min="10247" max="10496" width="9.140625" style="62"/>
    <col min="10497" max="10497" width="7.7109375" style="62" customWidth="1"/>
    <col min="10498" max="10498" width="56.85546875" style="62" bestFit="1" customWidth="1"/>
    <col min="10499" max="10501" width="13.28515625" style="62" customWidth="1"/>
    <col min="10502" max="10502" width="7.7109375" style="62" customWidth="1"/>
    <col min="10503" max="10752" width="9.140625" style="62"/>
    <col min="10753" max="10753" width="7.7109375" style="62" customWidth="1"/>
    <col min="10754" max="10754" width="56.85546875" style="62" bestFit="1" customWidth="1"/>
    <col min="10755" max="10757" width="13.28515625" style="62" customWidth="1"/>
    <col min="10758" max="10758" width="7.7109375" style="62" customWidth="1"/>
    <col min="10759" max="11008" width="9.140625" style="62"/>
    <col min="11009" max="11009" width="7.7109375" style="62" customWidth="1"/>
    <col min="11010" max="11010" width="56.85546875" style="62" bestFit="1" customWidth="1"/>
    <col min="11011" max="11013" width="13.28515625" style="62" customWidth="1"/>
    <col min="11014" max="11014" width="7.7109375" style="62" customWidth="1"/>
    <col min="11015" max="11264" width="9.140625" style="62"/>
    <col min="11265" max="11265" width="7.7109375" style="62" customWidth="1"/>
    <col min="11266" max="11266" width="56.85546875" style="62" bestFit="1" customWidth="1"/>
    <col min="11267" max="11269" width="13.28515625" style="62" customWidth="1"/>
    <col min="11270" max="11270" width="7.7109375" style="62" customWidth="1"/>
    <col min="11271" max="11520" width="9.140625" style="62"/>
    <col min="11521" max="11521" width="7.7109375" style="62" customWidth="1"/>
    <col min="11522" max="11522" width="56.85546875" style="62" bestFit="1" customWidth="1"/>
    <col min="11523" max="11525" width="13.28515625" style="62" customWidth="1"/>
    <col min="11526" max="11526" width="7.7109375" style="62" customWidth="1"/>
    <col min="11527" max="11776" width="9.140625" style="62"/>
    <col min="11777" max="11777" width="7.7109375" style="62" customWidth="1"/>
    <col min="11778" max="11778" width="56.85546875" style="62" bestFit="1" customWidth="1"/>
    <col min="11779" max="11781" width="13.28515625" style="62" customWidth="1"/>
    <col min="11782" max="11782" width="7.7109375" style="62" customWidth="1"/>
    <col min="11783" max="12032" width="9.140625" style="62"/>
    <col min="12033" max="12033" width="7.7109375" style="62" customWidth="1"/>
    <col min="12034" max="12034" width="56.85546875" style="62" bestFit="1" customWidth="1"/>
    <col min="12035" max="12037" width="13.28515625" style="62" customWidth="1"/>
    <col min="12038" max="12038" width="7.7109375" style="62" customWidth="1"/>
    <col min="12039" max="12288" width="9.140625" style="62"/>
    <col min="12289" max="12289" width="7.7109375" style="62" customWidth="1"/>
    <col min="12290" max="12290" width="56.85546875" style="62" bestFit="1" customWidth="1"/>
    <col min="12291" max="12293" width="13.28515625" style="62" customWidth="1"/>
    <col min="12294" max="12294" width="7.7109375" style="62" customWidth="1"/>
    <col min="12295" max="12544" width="9.140625" style="62"/>
    <col min="12545" max="12545" width="7.7109375" style="62" customWidth="1"/>
    <col min="12546" max="12546" width="56.85546875" style="62" bestFit="1" customWidth="1"/>
    <col min="12547" max="12549" width="13.28515625" style="62" customWidth="1"/>
    <col min="12550" max="12550" width="7.7109375" style="62" customWidth="1"/>
    <col min="12551" max="12800" width="9.140625" style="62"/>
    <col min="12801" max="12801" width="7.7109375" style="62" customWidth="1"/>
    <col min="12802" max="12802" width="56.85546875" style="62" bestFit="1" customWidth="1"/>
    <col min="12803" max="12805" width="13.28515625" style="62" customWidth="1"/>
    <col min="12806" max="12806" width="7.7109375" style="62" customWidth="1"/>
    <col min="12807" max="13056" width="9.140625" style="62"/>
    <col min="13057" max="13057" width="7.7109375" style="62" customWidth="1"/>
    <col min="13058" max="13058" width="56.85546875" style="62" bestFit="1" customWidth="1"/>
    <col min="13059" max="13061" width="13.28515625" style="62" customWidth="1"/>
    <col min="13062" max="13062" width="7.7109375" style="62" customWidth="1"/>
    <col min="13063" max="13312" width="9.140625" style="62"/>
    <col min="13313" max="13313" width="7.7109375" style="62" customWidth="1"/>
    <col min="13314" max="13314" width="56.85546875" style="62" bestFit="1" customWidth="1"/>
    <col min="13315" max="13317" width="13.28515625" style="62" customWidth="1"/>
    <col min="13318" max="13318" width="7.7109375" style="62" customWidth="1"/>
    <col min="13319" max="13568" width="9.140625" style="62"/>
    <col min="13569" max="13569" width="7.7109375" style="62" customWidth="1"/>
    <col min="13570" max="13570" width="56.85546875" style="62" bestFit="1" customWidth="1"/>
    <col min="13571" max="13573" width="13.28515625" style="62" customWidth="1"/>
    <col min="13574" max="13574" width="7.7109375" style="62" customWidth="1"/>
    <col min="13575" max="13824" width="9.140625" style="62"/>
    <col min="13825" max="13825" width="7.7109375" style="62" customWidth="1"/>
    <col min="13826" max="13826" width="56.85546875" style="62" bestFit="1" customWidth="1"/>
    <col min="13827" max="13829" width="13.28515625" style="62" customWidth="1"/>
    <col min="13830" max="13830" width="7.7109375" style="62" customWidth="1"/>
    <col min="13831" max="14080" width="9.140625" style="62"/>
    <col min="14081" max="14081" width="7.7109375" style="62" customWidth="1"/>
    <col min="14082" max="14082" width="56.85546875" style="62" bestFit="1" customWidth="1"/>
    <col min="14083" max="14085" width="13.28515625" style="62" customWidth="1"/>
    <col min="14086" max="14086" width="7.7109375" style="62" customWidth="1"/>
    <col min="14087" max="14336" width="9.140625" style="62"/>
    <col min="14337" max="14337" width="7.7109375" style="62" customWidth="1"/>
    <col min="14338" max="14338" width="56.85546875" style="62" bestFit="1" customWidth="1"/>
    <col min="14339" max="14341" width="13.28515625" style="62" customWidth="1"/>
    <col min="14342" max="14342" width="7.7109375" style="62" customWidth="1"/>
    <col min="14343" max="14592" width="9.140625" style="62"/>
    <col min="14593" max="14593" width="7.7109375" style="62" customWidth="1"/>
    <col min="14594" max="14594" width="56.85546875" style="62" bestFit="1" customWidth="1"/>
    <col min="14595" max="14597" width="13.28515625" style="62" customWidth="1"/>
    <col min="14598" max="14598" width="7.7109375" style="62" customWidth="1"/>
    <col min="14599" max="14848" width="9.140625" style="62"/>
    <col min="14849" max="14849" width="7.7109375" style="62" customWidth="1"/>
    <col min="14850" max="14850" width="56.85546875" style="62" bestFit="1" customWidth="1"/>
    <col min="14851" max="14853" width="13.28515625" style="62" customWidth="1"/>
    <col min="14854" max="14854" width="7.7109375" style="62" customWidth="1"/>
    <col min="14855" max="15104" width="9.140625" style="62"/>
    <col min="15105" max="15105" width="7.7109375" style="62" customWidth="1"/>
    <col min="15106" max="15106" width="56.85546875" style="62" bestFit="1" customWidth="1"/>
    <col min="15107" max="15109" width="13.28515625" style="62" customWidth="1"/>
    <col min="15110" max="15110" width="7.7109375" style="62" customWidth="1"/>
    <col min="15111" max="15360" width="9.140625" style="62"/>
    <col min="15361" max="15361" width="7.7109375" style="62" customWidth="1"/>
    <col min="15362" max="15362" width="56.85546875" style="62" bestFit="1" customWidth="1"/>
    <col min="15363" max="15365" width="13.28515625" style="62" customWidth="1"/>
    <col min="15366" max="15366" width="7.7109375" style="62" customWidth="1"/>
    <col min="15367" max="15616" width="9.140625" style="62"/>
    <col min="15617" max="15617" width="7.7109375" style="62" customWidth="1"/>
    <col min="15618" max="15618" width="56.85546875" style="62" bestFit="1" customWidth="1"/>
    <col min="15619" max="15621" width="13.28515625" style="62" customWidth="1"/>
    <col min="15622" max="15622" width="7.7109375" style="62" customWidth="1"/>
    <col min="15623" max="15872" width="9.140625" style="62"/>
    <col min="15873" max="15873" width="7.7109375" style="62" customWidth="1"/>
    <col min="15874" max="15874" width="56.85546875" style="62" bestFit="1" customWidth="1"/>
    <col min="15875" max="15877" width="13.28515625" style="62" customWidth="1"/>
    <col min="15878" max="15878" width="7.7109375" style="62" customWidth="1"/>
    <col min="15879" max="16128" width="9.140625" style="62"/>
    <col min="16129" max="16129" width="7.7109375" style="62" customWidth="1"/>
    <col min="16130" max="16130" width="56.85546875" style="62" bestFit="1" customWidth="1"/>
    <col min="16131" max="16133" width="13.28515625" style="62" customWidth="1"/>
    <col min="16134" max="16134" width="7.7109375" style="62" customWidth="1"/>
    <col min="16135" max="16384" width="9.140625" style="62"/>
  </cols>
  <sheetData>
    <row r="1" spans="1:15" ht="15.95" customHeight="1">
      <c r="A1" s="857" t="s">
        <v>9</v>
      </c>
      <c r="B1" s="857"/>
      <c r="C1" s="857"/>
      <c r="D1" s="857"/>
      <c r="E1" s="857"/>
    </row>
    <row r="2" spans="1:15" ht="15.95" customHeight="1" thickBot="1">
      <c r="A2" s="856"/>
      <c r="B2" s="856"/>
      <c r="D2" s="381"/>
      <c r="E2" s="63" t="s">
        <v>935</v>
      </c>
    </row>
    <row r="3" spans="1:15" ht="38.1" customHeight="1" thickBot="1">
      <c r="A3" s="64" t="s">
        <v>11</v>
      </c>
      <c r="B3" s="65" t="s">
        <v>12</v>
      </c>
      <c r="C3" s="65" t="s">
        <v>1070</v>
      </c>
      <c r="D3" s="65" t="s">
        <v>1135</v>
      </c>
      <c r="E3" s="65" t="s">
        <v>1293</v>
      </c>
    </row>
    <row r="4" spans="1:15" s="70" customFormat="1" ht="12" customHeight="1" thickBot="1">
      <c r="A4" s="53">
        <v>1</v>
      </c>
      <c r="B4" s="97">
        <v>2</v>
      </c>
      <c r="C4" s="97">
        <v>3</v>
      </c>
      <c r="D4" s="97">
        <v>4</v>
      </c>
      <c r="E4" s="178">
        <v>5</v>
      </c>
      <c r="G4" s="733"/>
    </row>
    <row r="5" spans="1:15" s="73" customFormat="1" ht="12" customHeight="1" thickBot="1">
      <c r="A5" s="71" t="s">
        <v>13</v>
      </c>
      <c r="B5" s="72" t="s">
        <v>173</v>
      </c>
      <c r="C5" s="194">
        <v>879534200</v>
      </c>
      <c r="D5" s="194">
        <v>880413800</v>
      </c>
      <c r="E5" s="195">
        <v>881294200</v>
      </c>
      <c r="G5" s="733">
        <f>'1.1.sz.mell.'!D5</f>
        <v>878655578</v>
      </c>
      <c r="I5" s="717">
        <f>G5*1.001</f>
        <v>879534233.57799995</v>
      </c>
      <c r="J5" s="717">
        <f>I5*1.001</f>
        <v>880413767.8115778</v>
      </c>
      <c r="K5" s="717">
        <f>J5*1.001</f>
        <v>881294181.57938933</v>
      </c>
      <c r="M5" s="718">
        <f>ROUND(I5,-2)</f>
        <v>879534200</v>
      </c>
      <c r="N5" s="718">
        <f t="shared" ref="N5:O5" si="0">ROUND(J5,-2)</f>
        <v>880413800</v>
      </c>
      <c r="O5" s="718">
        <f t="shared" si="0"/>
        <v>881294200</v>
      </c>
    </row>
    <row r="6" spans="1:15" s="73" customFormat="1" ht="12" customHeight="1" thickBot="1">
      <c r="A6" s="71" t="s">
        <v>26</v>
      </c>
      <c r="B6" s="82" t="s">
        <v>175</v>
      </c>
      <c r="C6" s="194">
        <v>166031800</v>
      </c>
      <c r="D6" s="194">
        <v>166197800</v>
      </c>
      <c r="E6" s="195">
        <v>166364000</v>
      </c>
      <c r="G6" s="734">
        <f>'1.1.sz.mell.'!D12</f>
        <v>165865930</v>
      </c>
      <c r="I6" s="717">
        <f t="shared" ref="I6:I14" si="1">G6*1.001</f>
        <v>166031795.92999998</v>
      </c>
      <c r="J6" s="717">
        <f t="shared" ref="J6:K6" si="2">I6*1.001</f>
        <v>166197827.72592995</v>
      </c>
      <c r="K6" s="717">
        <f t="shared" si="2"/>
        <v>166364025.55365586</v>
      </c>
      <c r="M6" s="718">
        <f t="shared" ref="M6:M14" si="3">ROUND(I6,-2)</f>
        <v>166031800</v>
      </c>
      <c r="N6" s="718">
        <f t="shared" ref="N6:N14" si="4">ROUND(J6,-2)</f>
        <v>166197800</v>
      </c>
      <c r="O6" s="718">
        <f t="shared" ref="O6:O14" si="5">ROUND(K6,-2)</f>
        <v>166364000</v>
      </c>
    </row>
    <row r="7" spans="1:15" s="73" customFormat="1" ht="12" customHeight="1" thickBot="1">
      <c r="A7" s="71" t="s">
        <v>38</v>
      </c>
      <c r="B7" s="72" t="s">
        <v>222</v>
      </c>
      <c r="C7" s="194"/>
      <c r="D7" s="194"/>
      <c r="E7" s="195"/>
      <c r="G7" s="717">
        <f>'1.1.sz.mell.'!D19</f>
        <v>1957847171</v>
      </c>
      <c r="I7" s="717">
        <f t="shared" si="1"/>
        <v>1959805018.1709998</v>
      </c>
      <c r="J7" s="717">
        <f t="shared" ref="J7:K7" si="6">I7*1.001</f>
        <v>1961764823.1891706</v>
      </c>
      <c r="K7" s="717">
        <f t="shared" si="6"/>
        <v>1963726588.0123596</v>
      </c>
      <c r="M7" s="718">
        <f t="shared" si="3"/>
        <v>1959805000</v>
      </c>
      <c r="N7" s="718">
        <f t="shared" si="4"/>
        <v>1961764800</v>
      </c>
      <c r="O7" s="718">
        <f t="shared" si="5"/>
        <v>1963726600</v>
      </c>
    </row>
    <row r="8" spans="1:15" s="73" customFormat="1" ht="12" customHeight="1" thickBot="1">
      <c r="A8" s="71" t="s">
        <v>50</v>
      </c>
      <c r="B8" s="72" t="s">
        <v>177</v>
      </c>
      <c r="C8" s="194">
        <v>737336600</v>
      </c>
      <c r="D8" s="194">
        <v>738073900</v>
      </c>
      <c r="E8" s="195">
        <v>738812000</v>
      </c>
      <c r="G8" s="717">
        <f>'1.1.sz.mell.'!D26</f>
        <v>736600000</v>
      </c>
      <c r="I8" s="717">
        <f t="shared" si="1"/>
        <v>737336599.99999988</v>
      </c>
      <c r="J8" s="717">
        <f t="shared" ref="J8:K8" si="7">I8*1.001</f>
        <v>738073936.59999979</v>
      </c>
      <c r="K8" s="717">
        <f t="shared" si="7"/>
        <v>738812010.53659976</v>
      </c>
      <c r="M8" s="718">
        <f t="shared" si="3"/>
        <v>737336600</v>
      </c>
      <c r="N8" s="718">
        <f t="shared" si="4"/>
        <v>738073900</v>
      </c>
      <c r="O8" s="718">
        <f t="shared" si="5"/>
        <v>738812000</v>
      </c>
    </row>
    <row r="9" spans="1:15" s="73" customFormat="1" ht="12" customHeight="1" thickBot="1">
      <c r="A9" s="71" t="s">
        <v>52</v>
      </c>
      <c r="B9" s="72" t="s">
        <v>266</v>
      </c>
      <c r="C9" s="194">
        <v>278257000</v>
      </c>
      <c r="D9" s="194">
        <v>278535200</v>
      </c>
      <c r="E9" s="195">
        <v>278813800</v>
      </c>
      <c r="G9" s="717">
        <f>'1.1.sz.mell.'!D34</f>
        <v>277979000</v>
      </c>
      <c r="I9" s="717">
        <f t="shared" si="1"/>
        <v>278256978.99999994</v>
      </c>
      <c r="J9" s="717">
        <f t="shared" ref="J9:K9" si="8">I9*1.001</f>
        <v>278535235.97899991</v>
      </c>
      <c r="K9" s="717">
        <f t="shared" si="8"/>
        <v>278813771.21497887</v>
      </c>
      <c r="M9" s="718">
        <f t="shared" si="3"/>
        <v>278257000</v>
      </c>
      <c r="N9" s="718">
        <f t="shared" si="4"/>
        <v>278535200</v>
      </c>
      <c r="O9" s="718">
        <f t="shared" si="5"/>
        <v>278813800</v>
      </c>
    </row>
    <row r="10" spans="1:15" s="73" customFormat="1" ht="12" customHeight="1" thickBot="1">
      <c r="A10" s="71" t="s">
        <v>74</v>
      </c>
      <c r="B10" s="72" t="s">
        <v>225</v>
      </c>
      <c r="C10" s="194">
        <v>16000000</v>
      </c>
      <c r="D10" s="194">
        <v>16000000</v>
      </c>
      <c r="E10" s="194">
        <v>16000000</v>
      </c>
      <c r="G10" s="717">
        <f>'1.1.sz.mell.'!D46</f>
        <v>16000000</v>
      </c>
      <c r="I10" s="717">
        <f t="shared" si="1"/>
        <v>16015999.999999998</v>
      </c>
      <c r="J10" s="717">
        <f t="shared" ref="J10:K10" si="9">I10*1.001</f>
        <v>16032015.999999996</v>
      </c>
      <c r="K10" s="717">
        <f t="shared" si="9"/>
        <v>16048048.015999995</v>
      </c>
      <c r="M10" s="718">
        <f t="shared" si="3"/>
        <v>16016000</v>
      </c>
      <c r="N10" s="718">
        <f t="shared" si="4"/>
        <v>16032000</v>
      </c>
      <c r="O10" s="718">
        <f t="shared" si="5"/>
        <v>16048000</v>
      </c>
    </row>
    <row r="11" spans="1:15" s="73" customFormat="1" ht="12" customHeight="1" thickBot="1">
      <c r="A11" s="71" t="s">
        <v>86</v>
      </c>
      <c r="B11" s="72" t="s">
        <v>638</v>
      </c>
      <c r="C11" s="194"/>
      <c r="D11" s="194"/>
      <c r="E11" s="195"/>
      <c r="G11" s="717">
        <f>'1.1.sz.mell.'!D52</f>
        <v>6400000</v>
      </c>
      <c r="I11" s="717">
        <f t="shared" si="1"/>
        <v>6406399.9999999991</v>
      </c>
      <c r="J11" s="717">
        <f t="shared" ref="J11:K11" si="10">I11*1.001</f>
        <v>6412806.3999999985</v>
      </c>
      <c r="K11" s="717">
        <f t="shared" si="10"/>
        <v>6419219.2063999977</v>
      </c>
      <c r="M11" s="718">
        <f t="shared" si="3"/>
        <v>6406400</v>
      </c>
      <c r="N11" s="718">
        <f t="shared" si="4"/>
        <v>6412800</v>
      </c>
      <c r="O11" s="718">
        <f t="shared" si="5"/>
        <v>6419200</v>
      </c>
    </row>
    <row r="12" spans="1:15" s="73" customFormat="1" ht="12" customHeight="1" thickBot="1">
      <c r="A12" s="71" t="s">
        <v>92</v>
      </c>
      <c r="B12" s="82" t="s">
        <v>639</v>
      </c>
      <c r="C12" s="194">
        <v>0</v>
      </c>
      <c r="D12" s="194">
        <v>0</v>
      </c>
      <c r="E12" s="195">
        <v>0</v>
      </c>
      <c r="G12" s="717">
        <f>'1.1.sz.mell.'!D59</f>
        <v>1000000</v>
      </c>
      <c r="I12" s="717">
        <f t="shared" si="1"/>
        <v>1000999.9999999999</v>
      </c>
      <c r="J12" s="717">
        <f t="shared" ref="J12:K12" si="11">I12*1.001</f>
        <v>1002000.9999999998</v>
      </c>
      <c r="K12" s="717">
        <f t="shared" si="11"/>
        <v>1003003.0009999997</v>
      </c>
      <c r="M12" s="718">
        <f t="shared" si="3"/>
        <v>1001000</v>
      </c>
      <c r="N12" s="718">
        <f t="shared" si="4"/>
        <v>1002000</v>
      </c>
      <c r="O12" s="718">
        <f t="shared" si="5"/>
        <v>1003000</v>
      </c>
    </row>
    <row r="13" spans="1:15" s="73" customFormat="1" ht="12" customHeight="1" thickBot="1">
      <c r="A13" s="71" t="s">
        <v>94</v>
      </c>
      <c r="B13" s="72" t="s">
        <v>95</v>
      </c>
      <c r="C13" s="185">
        <f>+C5+C6+C7+C8+C9+C10+C11+C12</f>
        <v>2077159600</v>
      </c>
      <c r="D13" s="185">
        <f>+D5+D6+D7+D8+D9+D10+D11+D12</f>
        <v>2079220700</v>
      </c>
      <c r="E13" s="61">
        <f>+E5+E6+E7+E8+E9+E10+E11+E12</f>
        <v>2081284000</v>
      </c>
      <c r="G13" s="717"/>
      <c r="I13" s="717">
        <f t="shared" si="1"/>
        <v>0</v>
      </c>
      <c r="J13" s="717">
        <f t="shared" ref="J13:K13" si="12">I13*1.001</f>
        <v>0</v>
      </c>
      <c r="K13" s="717">
        <f t="shared" si="12"/>
        <v>0</v>
      </c>
      <c r="M13" s="718">
        <f t="shared" si="3"/>
        <v>0</v>
      </c>
      <c r="N13" s="718">
        <f t="shared" si="4"/>
        <v>0</v>
      </c>
      <c r="O13" s="718">
        <f t="shared" si="5"/>
        <v>0</v>
      </c>
    </row>
    <row r="14" spans="1:15" s="73" customFormat="1" ht="12" customHeight="1" thickBot="1">
      <c r="A14" s="71" t="s">
        <v>163</v>
      </c>
      <c r="B14" s="72" t="s">
        <v>640</v>
      </c>
      <c r="C14" s="688">
        <f>C29-C13</f>
        <v>541832632</v>
      </c>
      <c r="D14" s="688">
        <f t="shared" ref="D14:E14" si="13">D29-D13</f>
        <v>554044132</v>
      </c>
      <c r="E14" s="688">
        <f t="shared" si="13"/>
        <v>548255732</v>
      </c>
      <c r="G14" s="717">
        <f>'1.1.sz.mell.'!D91</f>
        <v>1577580634</v>
      </c>
      <c r="I14" s="717">
        <f t="shared" si="1"/>
        <v>1579158214.6339998</v>
      </c>
      <c r="J14" s="717">
        <f t="shared" ref="J14:K14" si="14">I14*1.001</f>
        <v>1580737372.8486338</v>
      </c>
      <c r="K14" s="717">
        <f t="shared" si="14"/>
        <v>1582318110.2214823</v>
      </c>
      <c r="M14" s="718">
        <f t="shared" si="3"/>
        <v>1579158200</v>
      </c>
      <c r="N14" s="718">
        <f t="shared" si="4"/>
        <v>1580737400</v>
      </c>
      <c r="O14" s="718">
        <f t="shared" si="5"/>
        <v>1582318100</v>
      </c>
    </row>
    <row r="15" spans="1:15" s="73" customFormat="1" ht="12" customHeight="1" thickBot="1">
      <c r="A15" s="71" t="s">
        <v>181</v>
      </c>
      <c r="B15" s="72" t="s">
        <v>641</v>
      </c>
      <c r="C15" s="185">
        <f>+C13+C14</f>
        <v>2618992232</v>
      </c>
      <c r="D15" s="185">
        <f>+D13+D14</f>
        <v>2633264832</v>
      </c>
      <c r="E15" s="186">
        <f>+E13+E14</f>
        <v>2629539732</v>
      </c>
      <c r="G15" s="717">
        <f>SUM(G5:G14)</f>
        <v>5617928313</v>
      </c>
      <c r="I15" s="717">
        <f t="shared" ref="I15:I30" si="15">G15*1.001</f>
        <v>5623546241.3129997</v>
      </c>
      <c r="J15" s="717">
        <f t="shared" ref="J15:K15" si="16">I15*1.001</f>
        <v>5629169787.5543118</v>
      </c>
      <c r="K15" s="717">
        <f t="shared" si="16"/>
        <v>5634798957.3418655</v>
      </c>
      <c r="M15" s="718">
        <f t="shared" ref="M15:M30" si="17">ROUND(I15,-2)</f>
        <v>5623546200</v>
      </c>
      <c r="N15" s="718">
        <f t="shared" ref="N15:N30" si="18">ROUND(J15,-2)</f>
        <v>5629169800</v>
      </c>
      <c r="O15" s="718">
        <f t="shared" ref="O15:O30" si="19">ROUND(K15,-2)</f>
        <v>5634799000</v>
      </c>
    </row>
    <row r="16" spans="1:15" s="73" customFormat="1" ht="12" customHeight="1">
      <c r="A16" s="199"/>
      <c r="B16" s="200"/>
      <c r="C16" s="690"/>
      <c r="D16" s="691"/>
      <c r="E16" s="692"/>
      <c r="G16" s="717"/>
      <c r="I16" s="717">
        <f t="shared" si="15"/>
        <v>0</v>
      </c>
      <c r="J16" s="717">
        <f t="shared" ref="J16:K16" si="20">I16*1.001</f>
        <v>0</v>
      </c>
      <c r="K16" s="717">
        <f t="shared" si="20"/>
        <v>0</v>
      </c>
      <c r="M16" s="718">
        <f t="shared" si="17"/>
        <v>0</v>
      </c>
      <c r="N16" s="718">
        <f t="shared" si="18"/>
        <v>0</v>
      </c>
      <c r="O16" s="718">
        <f t="shared" si="19"/>
        <v>0</v>
      </c>
    </row>
    <row r="17" spans="1:15" s="73" customFormat="1" ht="12" customHeight="1">
      <c r="A17" s="857" t="s">
        <v>134</v>
      </c>
      <c r="B17" s="857"/>
      <c r="C17" s="857"/>
      <c r="D17" s="857"/>
      <c r="E17" s="857"/>
      <c r="G17" s="717"/>
      <c r="I17" s="717">
        <f t="shared" si="15"/>
        <v>0</v>
      </c>
      <c r="J17" s="717">
        <f t="shared" ref="J17:K17" si="21">I17*1.001</f>
        <v>0</v>
      </c>
      <c r="K17" s="717">
        <f t="shared" si="21"/>
        <v>0</v>
      </c>
      <c r="M17" s="718">
        <f t="shared" si="17"/>
        <v>0</v>
      </c>
      <c r="N17" s="718">
        <f t="shared" si="18"/>
        <v>0</v>
      </c>
      <c r="O17" s="718">
        <f t="shared" si="19"/>
        <v>0</v>
      </c>
    </row>
    <row r="18" spans="1:15" s="73" customFormat="1" ht="12" customHeight="1" thickBot="1">
      <c r="A18" s="858"/>
      <c r="B18" s="858"/>
      <c r="C18" s="118"/>
      <c r="D18" s="381"/>
      <c r="E18" s="63" t="s">
        <v>935</v>
      </c>
      <c r="G18" s="717"/>
      <c r="I18" s="717">
        <f t="shared" si="15"/>
        <v>0</v>
      </c>
      <c r="J18" s="717">
        <f t="shared" ref="J18:K18" si="22">I18*1.001</f>
        <v>0</v>
      </c>
      <c r="K18" s="717">
        <f t="shared" si="22"/>
        <v>0</v>
      </c>
      <c r="M18" s="718">
        <f t="shared" si="17"/>
        <v>0</v>
      </c>
      <c r="N18" s="718">
        <f t="shared" si="18"/>
        <v>0</v>
      </c>
      <c r="O18" s="718">
        <f t="shared" si="19"/>
        <v>0</v>
      </c>
    </row>
    <row r="19" spans="1:15" s="73" customFormat="1" ht="24" customHeight="1" thickBot="1">
      <c r="A19" s="64" t="s">
        <v>319</v>
      </c>
      <c r="B19" s="65" t="s">
        <v>136</v>
      </c>
      <c r="C19" s="65" t="str">
        <f>C3</f>
        <v>2021. évi</v>
      </c>
      <c r="D19" s="65" t="str">
        <f t="shared" ref="D19:E19" si="23">D3</f>
        <v>2022. évi</v>
      </c>
      <c r="E19" s="65" t="str">
        <f t="shared" si="23"/>
        <v>2023. évi</v>
      </c>
      <c r="G19" s="717"/>
      <c r="I19" s="717">
        <f t="shared" si="15"/>
        <v>0</v>
      </c>
      <c r="J19" s="717">
        <f t="shared" ref="J19:K19" si="24">I19*1.001</f>
        <v>0</v>
      </c>
      <c r="K19" s="717">
        <f t="shared" si="24"/>
        <v>0</v>
      </c>
      <c r="M19" s="718">
        <f t="shared" si="17"/>
        <v>0</v>
      </c>
      <c r="N19" s="718">
        <f t="shared" si="18"/>
        <v>0</v>
      </c>
      <c r="O19" s="718">
        <f t="shared" si="19"/>
        <v>0</v>
      </c>
    </row>
    <row r="20" spans="1:15" s="73" customFormat="1" ht="12" customHeight="1" thickBot="1">
      <c r="A20" s="67">
        <v>1</v>
      </c>
      <c r="B20" s="68">
        <v>2</v>
      </c>
      <c r="C20" s="68">
        <v>3</v>
      </c>
      <c r="D20" s="68">
        <v>4</v>
      </c>
      <c r="E20" s="693">
        <v>5</v>
      </c>
      <c r="G20" s="717"/>
      <c r="I20" s="717">
        <f t="shared" si="15"/>
        <v>0</v>
      </c>
      <c r="J20" s="717">
        <f t="shared" ref="J20:K20" si="25">I20*1.001</f>
        <v>0</v>
      </c>
      <c r="K20" s="717">
        <f t="shared" si="25"/>
        <v>0</v>
      </c>
      <c r="M20" s="718">
        <f t="shared" si="17"/>
        <v>0</v>
      </c>
      <c r="N20" s="718">
        <f t="shared" si="18"/>
        <v>0</v>
      </c>
      <c r="O20" s="718">
        <f t="shared" si="19"/>
        <v>0</v>
      </c>
    </row>
    <row r="21" spans="1:15" s="73" customFormat="1" ht="15" customHeight="1" thickBot="1">
      <c r="A21" s="71" t="s">
        <v>13</v>
      </c>
      <c r="B21" s="108" t="s">
        <v>642</v>
      </c>
      <c r="C21" s="194">
        <v>2272614100</v>
      </c>
      <c r="D21" s="194">
        <v>2274886700</v>
      </c>
      <c r="E21" s="93">
        <v>2277161600</v>
      </c>
      <c r="G21" s="717">
        <f>'1.1.sz.mell.'!D98</f>
        <v>2270343786</v>
      </c>
      <c r="I21" s="717">
        <f t="shared" si="15"/>
        <v>2272614129.7859998</v>
      </c>
      <c r="J21" s="717">
        <f t="shared" ref="J21:K21" si="26">I21*1.001</f>
        <v>2274886743.9157853</v>
      </c>
      <c r="K21" s="717">
        <f t="shared" si="26"/>
        <v>2277161630.6597009</v>
      </c>
      <c r="M21" s="718">
        <f t="shared" si="17"/>
        <v>2272614100</v>
      </c>
      <c r="N21" s="718">
        <f t="shared" si="18"/>
        <v>2274886700</v>
      </c>
      <c r="O21" s="718">
        <f t="shared" si="19"/>
        <v>2277161600</v>
      </c>
    </row>
    <row r="22" spans="1:15" ht="12" customHeight="1" thickBot="1">
      <c r="A22" s="694" t="s">
        <v>26</v>
      </c>
      <c r="B22" s="695" t="s">
        <v>643</v>
      </c>
      <c r="C22" s="696">
        <f>+C23+C24+C25</f>
        <v>285400000</v>
      </c>
      <c r="D22" s="696">
        <f>+D23+D24+D25</f>
        <v>297400000</v>
      </c>
      <c r="E22" s="697">
        <f>+E23+E24+E25</f>
        <v>291400000</v>
      </c>
      <c r="G22" s="717">
        <f>'1.1.sz.mell.'!D108</f>
        <v>3245486104</v>
      </c>
      <c r="I22" s="717">
        <f t="shared" si="15"/>
        <v>3248731590.1039996</v>
      </c>
      <c r="J22" s="717">
        <f t="shared" ref="J22:K22" si="27">I22*1.001</f>
        <v>3251980321.6941032</v>
      </c>
      <c r="K22" s="717">
        <f t="shared" si="27"/>
        <v>3255232302.0157971</v>
      </c>
      <c r="L22" s="73"/>
      <c r="M22" s="718">
        <f t="shared" si="17"/>
        <v>3248731600</v>
      </c>
      <c r="N22" s="718">
        <f t="shared" si="18"/>
        <v>3251980300</v>
      </c>
      <c r="O22" s="718">
        <f t="shared" si="19"/>
        <v>3255232300</v>
      </c>
    </row>
    <row r="23" spans="1:15" ht="12" customHeight="1">
      <c r="A23" s="74" t="s">
        <v>28</v>
      </c>
      <c r="B23" s="17" t="s">
        <v>144</v>
      </c>
      <c r="C23" s="181">
        <v>150000000</v>
      </c>
      <c r="D23" s="181">
        <v>160000000</v>
      </c>
      <c r="E23" s="181">
        <v>158000000</v>
      </c>
      <c r="G23" s="717">
        <f>'1.1.sz.mell.'!D109</f>
        <v>1767152090</v>
      </c>
      <c r="I23" s="717">
        <f t="shared" si="15"/>
        <v>1768919242.0899999</v>
      </c>
      <c r="J23" s="717">
        <f t="shared" ref="J23:K23" si="28">I23*1.001</f>
        <v>1770688161.3320897</v>
      </c>
      <c r="K23" s="717">
        <f t="shared" si="28"/>
        <v>1772458849.4934216</v>
      </c>
      <c r="L23" s="73"/>
      <c r="M23" s="718">
        <f t="shared" si="17"/>
        <v>1768919200</v>
      </c>
      <c r="N23" s="718">
        <f t="shared" si="18"/>
        <v>1770688200</v>
      </c>
      <c r="O23" s="718">
        <f t="shared" si="19"/>
        <v>1772458800</v>
      </c>
    </row>
    <row r="24" spans="1:15" ht="12" customHeight="1">
      <c r="A24" s="74" t="s">
        <v>30</v>
      </c>
      <c r="B24" s="109" t="s">
        <v>146</v>
      </c>
      <c r="C24" s="183">
        <v>130000000</v>
      </c>
      <c r="D24" s="183">
        <v>132000000</v>
      </c>
      <c r="E24" s="183">
        <v>128000000</v>
      </c>
      <c r="G24" s="717">
        <f>'1.1.sz.mell.'!D111</f>
        <v>1472934014</v>
      </c>
      <c r="I24" s="717">
        <f t="shared" si="15"/>
        <v>1474406948.0139999</v>
      </c>
      <c r="J24" s="717">
        <f t="shared" ref="J24:K24" si="29">I24*1.001</f>
        <v>1475881354.9620137</v>
      </c>
      <c r="K24" s="717">
        <f t="shared" si="29"/>
        <v>1477357236.3169756</v>
      </c>
      <c r="L24" s="73"/>
      <c r="M24" s="718">
        <f t="shared" si="17"/>
        <v>1474406900</v>
      </c>
      <c r="N24" s="718">
        <f t="shared" si="18"/>
        <v>1475881400</v>
      </c>
      <c r="O24" s="718">
        <f t="shared" si="19"/>
        <v>1477357200</v>
      </c>
    </row>
    <row r="25" spans="1:15" ht="12" customHeight="1" thickBot="1">
      <c r="A25" s="107" t="s">
        <v>32</v>
      </c>
      <c r="B25" s="110" t="s">
        <v>148</v>
      </c>
      <c r="C25" s="184">
        <v>5400000</v>
      </c>
      <c r="D25" s="184">
        <v>5400000</v>
      </c>
      <c r="E25" s="184">
        <v>5400000</v>
      </c>
      <c r="G25" s="717">
        <f>'1.1.sz.mell.'!D113</f>
        <v>5400000</v>
      </c>
      <c r="I25" s="717">
        <f t="shared" si="15"/>
        <v>5405399.9999999991</v>
      </c>
      <c r="J25" s="717">
        <f t="shared" ref="J25:K25" si="30">I25*1.001</f>
        <v>5410805.3999999985</v>
      </c>
      <c r="K25" s="717">
        <f t="shared" si="30"/>
        <v>5416216.2053999975</v>
      </c>
      <c r="L25" s="73"/>
      <c r="M25" s="718">
        <f t="shared" si="17"/>
        <v>5405400</v>
      </c>
      <c r="N25" s="718">
        <f t="shared" si="18"/>
        <v>5410800</v>
      </c>
      <c r="O25" s="718">
        <f t="shared" si="19"/>
        <v>5416200</v>
      </c>
    </row>
    <row r="26" spans="1:15" ht="12" customHeight="1" thickBot="1">
      <c r="A26" s="71" t="s">
        <v>38</v>
      </c>
      <c r="B26" s="108" t="s">
        <v>898</v>
      </c>
      <c r="C26" s="185">
        <v>30000000</v>
      </c>
      <c r="D26" s="185">
        <v>30000000</v>
      </c>
      <c r="E26" s="185">
        <v>30000000</v>
      </c>
      <c r="G26" s="717">
        <f>'1.1.sz.mell.'!D104</f>
        <v>36093200</v>
      </c>
      <c r="I26" s="717">
        <f t="shared" si="15"/>
        <v>36129293.199999996</v>
      </c>
      <c r="J26" s="717">
        <f t="shared" ref="J26:K26" si="31">I26*1.001</f>
        <v>36165422.493199989</v>
      </c>
      <c r="K26" s="717">
        <f t="shared" si="31"/>
        <v>36201587.915693186</v>
      </c>
      <c r="L26" s="73"/>
      <c r="M26" s="718">
        <f t="shared" si="17"/>
        <v>36129300</v>
      </c>
      <c r="N26" s="718">
        <f t="shared" si="18"/>
        <v>36165400</v>
      </c>
      <c r="O26" s="718">
        <f t="shared" si="19"/>
        <v>36201600</v>
      </c>
    </row>
    <row r="27" spans="1:15" ht="12" customHeight="1" thickBot="1">
      <c r="A27" s="694" t="s">
        <v>150</v>
      </c>
      <c r="B27" s="22" t="s">
        <v>151</v>
      </c>
      <c r="C27" s="179">
        <f>+C21+C22+C26</f>
        <v>2588014100</v>
      </c>
      <c r="D27" s="179">
        <f t="shared" ref="D27:E27" si="32">+D21+D22+D26</f>
        <v>2602286700</v>
      </c>
      <c r="E27" s="179">
        <f t="shared" si="32"/>
        <v>2598561600</v>
      </c>
      <c r="G27" s="717"/>
      <c r="I27" s="717">
        <f t="shared" si="15"/>
        <v>0</v>
      </c>
      <c r="J27" s="717">
        <f t="shared" ref="J27:K27" si="33">I27*1.001</f>
        <v>0</v>
      </c>
      <c r="K27" s="717">
        <f t="shared" si="33"/>
        <v>0</v>
      </c>
      <c r="L27" s="73"/>
      <c r="M27" s="718">
        <f t="shared" si="17"/>
        <v>0</v>
      </c>
      <c r="N27" s="718">
        <f t="shared" si="18"/>
        <v>0</v>
      </c>
      <c r="O27" s="718">
        <f t="shared" si="19"/>
        <v>0</v>
      </c>
    </row>
    <row r="28" spans="1:15" ht="15" customHeight="1" thickBot="1">
      <c r="A28" s="694" t="s">
        <v>52</v>
      </c>
      <c r="B28" s="22" t="s">
        <v>644</v>
      </c>
      <c r="C28" s="698">
        <v>30978132</v>
      </c>
      <c r="D28" s="698">
        <v>30978132</v>
      </c>
      <c r="E28" s="698">
        <v>30978132</v>
      </c>
      <c r="F28" s="115"/>
      <c r="G28" s="717">
        <f>'1.1.sz.mell.'!D138</f>
        <v>66005223</v>
      </c>
      <c r="I28" s="717">
        <f t="shared" si="15"/>
        <v>66071228.22299999</v>
      </c>
      <c r="J28" s="717">
        <f t="shared" ref="J28:K28" si="34">I28*1.001</f>
        <v>66137299.451222986</v>
      </c>
      <c r="K28" s="717">
        <f t="shared" si="34"/>
        <v>66203436.750674203</v>
      </c>
      <c r="L28" s="73"/>
      <c r="M28" s="718">
        <f t="shared" si="17"/>
        <v>66071200</v>
      </c>
      <c r="N28" s="718">
        <f t="shared" si="18"/>
        <v>66137300</v>
      </c>
      <c r="O28" s="718">
        <f t="shared" si="19"/>
        <v>66203400</v>
      </c>
    </row>
    <row r="29" spans="1:15" s="73" customFormat="1" ht="12.95" customHeight="1" thickBot="1">
      <c r="A29" s="694" t="s">
        <v>74</v>
      </c>
      <c r="B29" s="117" t="s">
        <v>899</v>
      </c>
      <c r="C29" s="206">
        <f>+C27+C28</f>
        <v>2618992232</v>
      </c>
      <c r="D29" s="206">
        <f>+D27+D28</f>
        <v>2633264832</v>
      </c>
      <c r="E29" s="207">
        <f>+E27+E28</f>
        <v>2629539732</v>
      </c>
      <c r="G29" s="717">
        <f>SUM(G21,G23:G28)</f>
        <v>5617928313</v>
      </c>
      <c r="H29" s="718"/>
      <c r="I29" s="717">
        <f t="shared" si="15"/>
        <v>5623546241.3129997</v>
      </c>
      <c r="J29" s="717">
        <f t="shared" ref="J29:K29" si="35">I29*1.001</f>
        <v>5629169787.5543118</v>
      </c>
      <c r="K29" s="717">
        <f t="shared" si="35"/>
        <v>5634798957.3418655</v>
      </c>
      <c r="M29" s="718">
        <f t="shared" si="17"/>
        <v>5623546200</v>
      </c>
      <c r="N29" s="718">
        <f t="shared" si="18"/>
        <v>5629169800</v>
      </c>
      <c r="O29" s="718">
        <f t="shared" si="19"/>
        <v>5634799000</v>
      </c>
    </row>
    <row r="30" spans="1:15">
      <c r="C30" s="62"/>
      <c r="I30" s="717">
        <f t="shared" si="15"/>
        <v>0</v>
      </c>
      <c r="J30" s="717">
        <f t="shared" ref="J30:K30" si="36">I30*1.001</f>
        <v>0</v>
      </c>
      <c r="K30" s="717">
        <f t="shared" si="36"/>
        <v>0</v>
      </c>
      <c r="L30" s="73"/>
      <c r="M30" s="718">
        <f t="shared" si="17"/>
        <v>0</v>
      </c>
      <c r="N30" s="718">
        <f t="shared" si="18"/>
        <v>0</v>
      </c>
      <c r="O30" s="718">
        <f t="shared" si="19"/>
        <v>0</v>
      </c>
    </row>
    <row r="31" spans="1:15">
      <c r="C31" s="62"/>
    </row>
    <row r="32" spans="1:15">
      <c r="C32" s="62"/>
    </row>
    <row r="33" spans="3:3" ht="16.5" customHeight="1">
      <c r="C33" s="62"/>
    </row>
    <row r="34" spans="3:3">
      <c r="C34" s="62"/>
    </row>
    <row r="35" spans="3:3">
      <c r="C35" s="62"/>
    </row>
    <row r="36" spans="3:3">
      <c r="C36" s="62"/>
    </row>
    <row r="37" spans="3:3">
      <c r="C37" s="62"/>
    </row>
    <row r="38" spans="3:3">
      <c r="C38" s="62"/>
    </row>
    <row r="39" spans="3:3">
      <c r="C39" s="62"/>
    </row>
    <row r="40" spans="3:3">
      <c r="C40" s="62"/>
    </row>
    <row r="41" spans="3:3">
      <c r="C41" s="62"/>
    </row>
    <row r="42" spans="3:3">
      <c r="C42" s="62"/>
    </row>
  </sheetData>
  <mergeCells count="4">
    <mergeCell ref="A1:E1"/>
    <mergeCell ref="A2:B2"/>
    <mergeCell ref="A17:E17"/>
    <mergeCell ref="A18:B18"/>
  </mergeCells>
  <phoneticPr fontId="58" type="noConversion"/>
  <printOptions horizontalCentered="1"/>
  <pageMargins left="0.78740157480314965" right="0.78740157480314965" top="1.4173228346456694" bottom="0.86614173228346458" header="0.55118110236220474" footer="0.59055118110236227"/>
  <pageSetup paperSize="9" scale="75" fitToWidth="3" fitToHeight="2" orientation="portrait" r:id="rId1"/>
  <headerFooter alignWithMargins="0">
    <oddHeader>&amp;C&amp;"Times New Roman CE,Félkövér"&amp;12BONYHÁD VÁROS ÖNKORMÁNYZATA
2020. ÉVI KÖLTSÉGVETÉSI ÉVET KÖVETŐ 3 ÉV
 TERVEZETT BEVÉTELEI, KIADÁSAI&amp;R&amp;"Times New Roman CE,Félkövér dőlt" 17.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O29"/>
  <sheetViews>
    <sheetView view="pageBreakPreview" topLeftCell="B1" zoomScale="115" zoomScaleNormal="100" zoomScaleSheetLayoutView="115" workbookViewId="0">
      <selection activeCell="G14" sqref="G14"/>
    </sheetView>
  </sheetViews>
  <sheetFormatPr defaultRowHeight="15.75"/>
  <cols>
    <col min="1" max="1" width="4.140625" style="657" customWidth="1"/>
    <col min="2" max="2" width="25.5703125" style="656" customWidth="1"/>
    <col min="3" max="4" width="9.5703125" style="656" bestFit="1" customWidth="1"/>
    <col min="5" max="5" width="10.85546875" style="656" bestFit="1" customWidth="1"/>
    <col min="6" max="6" width="10.140625" style="656" bestFit="1" customWidth="1"/>
    <col min="7" max="14" width="11.42578125" style="656" bestFit="1" customWidth="1"/>
    <col min="15" max="15" width="10.85546875" style="657" customWidth="1"/>
    <col min="16" max="256" width="9.140625" style="656"/>
    <col min="257" max="257" width="4.140625" style="656" customWidth="1"/>
    <col min="258" max="258" width="25.5703125" style="656" customWidth="1"/>
    <col min="259" max="260" width="7.7109375" style="656" customWidth="1"/>
    <col min="261" max="261" width="8.140625" style="656" customWidth="1"/>
    <col min="262" max="262" width="7.5703125" style="656" customWidth="1"/>
    <col min="263" max="263" width="7.42578125" style="656" customWidth="1"/>
    <col min="264" max="264" width="7.5703125" style="656" customWidth="1"/>
    <col min="265" max="265" width="7" style="656" customWidth="1"/>
    <col min="266" max="270" width="8.140625" style="656" customWidth="1"/>
    <col min="271" max="271" width="10.85546875" style="656" customWidth="1"/>
    <col min="272" max="512" width="9.140625" style="656"/>
    <col min="513" max="513" width="4.140625" style="656" customWidth="1"/>
    <col min="514" max="514" width="25.5703125" style="656" customWidth="1"/>
    <col min="515" max="516" width="7.7109375" style="656" customWidth="1"/>
    <col min="517" max="517" width="8.140625" style="656" customWidth="1"/>
    <col min="518" max="518" width="7.5703125" style="656" customWidth="1"/>
    <col min="519" max="519" width="7.42578125" style="656" customWidth="1"/>
    <col min="520" max="520" width="7.5703125" style="656" customWidth="1"/>
    <col min="521" max="521" width="7" style="656" customWidth="1"/>
    <col min="522" max="526" width="8.140625" style="656" customWidth="1"/>
    <col min="527" max="527" width="10.85546875" style="656" customWidth="1"/>
    <col min="528" max="768" width="9.140625" style="656"/>
    <col min="769" max="769" width="4.140625" style="656" customWidth="1"/>
    <col min="770" max="770" width="25.5703125" style="656" customWidth="1"/>
    <col min="771" max="772" width="7.7109375" style="656" customWidth="1"/>
    <col min="773" max="773" width="8.140625" style="656" customWidth="1"/>
    <col min="774" max="774" width="7.5703125" style="656" customWidth="1"/>
    <col min="775" max="775" width="7.42578125" style="656" customWidth="1"/>
    <col min="776" max="776" width="7.5703125" style="656" customWidth="1"/>
    <col min="777" max="777" width="7" style="656" customWidth="1"/>
    <col min="778" max="782" width="8.140625" style="656" customWidth="1"/>
    <col min="783" max="783" width="10.85546875" style="656" customWidth="1"/>
    <col min="784" max="1024" width="9.140625" style="656"/>
    <col min="1025" max="1025" width="4.140625" style="656" customWidth="1"/>
    <col min="1026" max="1026" width="25.5703125" style="656" customWidth="1"/>
    <col min="1027" max="1028" width="7.7109375" style="656" customWidth="1"/>
    <col min="1029" max="1029" width="8.140625" style="656" customWidth="1"/>
    <col min="1030" max="1030" width="7.5703125" style="656" customWidth="1"/>
    <col min="1031" max="1031" width="7.42578125" style="656" customWidth="1"/>
    <col min="1032" max="1032" width="7.5703125" style="656" customWidth="1"/>
    <col min="1033" max="1033" width="7" style="656" customWidth="1"/>
    <col min="1034" max="1038" width="8.140625" style="656" customWidth="1"/>
    <col min="1039" max="1039" width="10.85546875" style="656" customWidth="1"/>
    <col min="1040" max="1280" width="9.140625" style="656"/>
    <col min="1281" max="1281" width="4.140625" style="656" customWidth="1"/>
    <col min="1282" max="1282" width="25.5703125" style="656" customWidth="1"/>
    <col min="1283" max="1284" width="7.7109375" style="656" customWidth="1"/>
    <col min="1285" max="1285" width="8.140625" style="656" customWidth="1"/>
    <col min="1286" max="1286" width="7.5703125" style="656" customWidth="1"/>
    <col min="1287" max="1287" width="7.42578125" style="656" customWidth="1"/>
    <col min="1288" max="1288" width="7.5703125" style="656" customWidth="1"/>
    <col min="1289" max="1289" width="7" style="656" customWidth="1"/>
    <col min="1290" max="1294" width="8.140625" style="656" customWidth="1"/>
    <col min="1295" max="1295" width="10.85546875" style="656" customWidth="1"/>
    <col min="1296" max="1536" width="9.140625" style="656"/>
    <col min="1537" max="1537" width="4.140625" style="656" customWidth="1"/>
    <col min="1538" max="1538" width="25.5703125" style="656" customWidth="1"/>
    <col min="1539" max="1540" width="7.7109375" style="656" customWidth="1"/>
    <col min="1541" max="1541" width="8.140625" style="656" customWidth="1"/>
    <col min="1542" max="1542" width="7.5703125" style="656" customWidth="1"/>
    <col min="1543" max="1543" width="7.42578125" style="656" customWidth="1"/>
    <col min="1544" max="1544" width="7.5703125" style="656" customWidth="1"/>
    <col min="1545" max="1545" width="7" style="656" customWidth="1"/>
    <col min="1546" max="1550" width="8.140625" style="656" customWidth="1"/>
    <col min="1551" max="1551" width="10.85546875" style="656" customWidth="1"/>
    <col min="1552" max="1792" width="9.140625" style="656"/>
    <col min="1793" max="1793" width="4.140625" style="656" customWidth="1"/>
    <col min="1794" max="1794" width="25.5703125" style="656" customWidth="1"/>
    <col min="1795" max="1796" width="7.7109375" style="656" customWidth="1"/>
    <col min="1797" max="1797" width="8.140625" style="656" customWidth="1"/>
    <col min="1798" max="1798" width="7.5703125" style="656" customWidth="1"/>
    <col min="1799" max="1799" width="7.42578125" style="656" customWidth="1"/>
    <col min="1800" max="1800" width="7.5703125" style="656" customWidth="1"/>
    <col min="1801" max="1801" width="7" style="656" customWidth="1"/>
    <col min="1802" max="1806" width="8.140625" style="656" customWidth="1"/>
    <col min="1807" max="1807" width="10.85546875" style="656" customWidth="1"/>
    <col min="1808" max="2048" width="9.140625" style="656"/>
    <col min="2049" max="2049" width="4.140625" style="656" customWidth="1"/>
    <col min="2050" max="2050" width="25.5703125" style="656" customWidth="1"/>
    <col min="2051" max="2052" width="7.7109375" style="656" customWidth="1"/>
    <col min="2053" max="2053" width="8.140625" style="656" customWidth="1"/>
    <col min="2054" max="2054" width="7.5703125" style="656" customWidth="1"/>
    <col min="2055" max="2055" width="7.42578125" style="656" customWidth="1"/>
    <col min="2056" max="2056" width="7.5703125" style="656" customWidth="1"/>
    <col min="2057" max="2057" width="7" style="656" customWidth="1"/>
    <col min="2058" max="2062" width="8.140625" style="656" customWidth="1"/>
    <col min="2063" max="2063" width="10.85546875" style="656" customWidth="1"/>
    <col min="2064" max="2304" width="9.140625" style="656"/>
    <col min="2305" max="2305" width="4.140625" style="656" customWidth="1"/>
    <col min="2306" max="2306" width="25.5703125" style="656" customWidth="1"/>
    <col min="2307" max="2308" width="7.7109375" style="656" customWidth="1"/>
    <col min="2309" max="2309" width="8.140625" style="656" customWidth="1"/>
    <col min="2310" max="2310" width="7.5703125" style="656" customWidth="1"/>
    <col min="2311" max="2311" width="7.42578125" style="656" customWidth="1"/>
    <col min="2312" max="2312" width="7.5703125" style="656" customWidth="1"/>
    <col min="2313" max="2313" width="7" style="656" customWidth="1"/>
    <col min="2314" max="2318" width="8.140625" style="656" customWidth="1"/>
    <col min="2319" max="2319" width="10.85546875" style="656" customWidth="1"/>
    <col min="2320" max="2560" width="9.140625" style="656"/>
    <col min="2561" max="2561" width="4.140625" style="656" customWidth="1"/>
    <col min="2562" max="2562" width="25.5703125" style="656" customWidth="1"/>
    <col min="2563" max="2564" width="7.7109375" style="656" customWidth="1"/>
    <col min="2565" max="2565" width="8.140625" style="656" customWidth="1"/>
    <col min="2566" max="2566" width="7.5703125" style="656" customWidth="1"/>
    <col min="2567" max="2567" width="7.42578125" style="656" customWidth="1"/>
    <col min="2568" max="2568" width="7.5703125" style="656" customWidth="1"/>
    <col min="2569" max="2569" width="7" style="656" customWidth="1"/>
    <col min="2570" max="2574" width="8.140625" style="656" customWidth="1"/>
    <col min="2575" max="2575" width="10.85546875" style="656" customWidth="1"/>
    <col min="2576" max="2816" width="9.140625" style="656"/>
    <col min="2817" max="2817" width="4.140625" style="656" customWidth="1"/>
    <col min="2818" max="2818" width="25.5703125" style="656" customWidth="1"/>
    <col min="2819" max="2820" width="7.7109375" style="656" customWidth="1"/>
    <col min="2821" max="2821" width="8.140625" style="656" customWidth="1"/>
    <col min="2822" max="2822" width="7.5703125" style="656" customWidth="1"/>
    <col min="2823" max="2823" width="7.42578125" style="656" customWidth="1"/>
    <col min="2824" max="2824" width="7.5703125" style="656" customWidth="1"/>
    <col min="2825" max="2825" width="7" style="656" customWidth="1"/>
    <col min="2826" max="2830" width="8.140625" style="656" customWidth="1"/>
    <col min="2831" max="2831" width="10.85546875" style="656" customWidth="1"/>
    <col min="2832" max="3072" width="9.140625" style="656"/>
    <col min="3073" max="3073" width="4.140625" style="656" customWidth="1"/>
    <col min="3074" max="3074" width="25.5703125" style="656" customWidth="1"/>
    <col min="3075" max="3076" width="7.7109375" style="656" customWidth="1"/>
    <col min="3077" max="3077" width="8.140625" style="656" customWidth="1"/>
    <col min="3078" max="3078" width="7.5703125" style="656" customWidth="1"/>
    <col min="3079" max="3079" width="7.42578125" style="656" customWidth="1"/>
    <col min="3080" max="3080" width="7.5703125" style="656" customWidth="1"/>
    <col min="3081" max="3081" width="7" style="656" customWidth="1"/>
    <col min="3082" max="3086" width="8.140625" style="656" customWidth="1"/>
    <col min="3087" max="3087" width="10.85546875" style="656" customWidth="1"/>
    <col min="3088" max="3328" width="9.140625" style="656"/>
    <col min="3329" max="3329" width="4.140625" style="656" customWidth="1"/>
    <col min="3330" max="3330" width="25.5703125" style="656" customWidth="1"/>
    <col min="3331" max="3332" width="7.7109375" style="656" customWidth="1"/>
    <col min="3333" max="3333" width="8.140625" style="656" customWidth="1"/>
    <col min="3334" max="3334" width="7.5703125" style="656" customWidth="1"/>
    <col min="3335" max="3335" width="7.42578125" style="656" customWidth="1"/>
    <col min="3336" max="3336" width="7.5703125" style="656" customWidth="1"/>
    <col min="3337" max="3337" width="7" style="656" customWidth="1"/>
    <col min="3338" max="3342" width="8.140625" style="656" customWidth="1"/>
    <col min="3343" max="3343" width="10.85546875" style="656" customWidth="1"/>
    <col min="3344" max="3584" width="9.140625" style="656"/>
    <col min="3585" max="3585" width="4.140625" style="656" customWidth="1"/>
    <col min="3586" max="3586" width="25.5703125" style="656" customWidth="1"/>
    <col min="3587" max="3588" width="7.7109375" style="656" customWidth="1"/>
    <col min="3589" max="3589" width="8.140625" style="656" customWidth="1"/>
    <col min="3590" max="3590" width="7.5703125" style="656" customWidth="1"/>
    <col min="3591" max="3591" width="7.42578125" style="656" customWidth="1"/>
    <col min="3592" max="3592" width="7.5703125" style="656" customWidth="1"/>
    <col min="3593" max="3593" width="7" style="656" customWidth="1"/>
    <col min="3594" max="3598" width="8.140625" style="656" customWidth="1"/>
    <col min="3599" max="3599" width="10.85546875" style="656" customWidth="1"/>
    <col min="3600" max="3840" width="9.140625" style="656"/>
    <col min="3841" max="3841" width="4.140625" style="656" customWidth="1"/>
    <col min="3842" max="3842" width="25.5703125" style="656" customWidth="1"/>
    <col min="3843" max="3844" width="7.7109375" style="656" customWidth="1"/>
    <col min="3845" max="3845" width="8.140625" style="656" customWidth="1"/>
    <col min="3846" max="3846" width="7.5703125" style="656" customWidth="1"/>
    <col min="3847" max="3847" width="7.42578125" style="656" customWidth="1"/>
    <col min="3848" max="3848" width="7.5703125" style="656" customWidth="1"/>
    <col min="3849" max="3849" width="7" style="656" customWidth="1"/>
    <col min="3850" max="3854" width="8.140625" style="656" customWidth="1"/>
    <col min="3855" max="3855" width="10.85546875" style="656" customWidth="1"/>
    <col min="3856" max="4096" width="9.140625" style="656"/>
    <col min="4097" max="4097" width="4.140625" style="656" customWidth="1"/>
    <col min="4098" max="4098" width="25.5703125" style="656" customWidth="1"/>
    <col min="4099" max="4100" width="7.7109375" style="656" customWidth="1"/>
    <col min="4101" max="4101" width="8.140625" style="656" customWidth="1"/>
    <col min="4102" max="4102" width="7.5703125" style="656" customWidth="1"/>
    <col min="4103" max="4103" width="7.42578125" style="656" customWidth="1"/>
    <col min="4104" max="4104" width="7.5703125" style="656" customWidth="1"/>
    <col min="4105" max="4105" width="7" style="656" customWidth="1"/>
    <col min="4106" max="4110" width="8.140625" style="656" customWidth="1"/>
    <col min="4111" max="4111" width="10.85546875" style="656" customWidth="1"/>
    <col min="4112" max="4352" width="9.140625" style="656"/>
    <col min="4353" max="4353" width="4.140625" style="656" customWidth="1"/>
    <col min="4354" max="4354" width="25.5703125" style="656" customWidth="1"/>
    <col min="4355" max="4356" width="7.7109375" style="656" customWidth="1"/>
    <col min="4357" max="4357" width="8.140625" style="656" customWidth="1"/>
    <col min="4358" max="4358" width="7.5703125" style="656" customWidth="1"/>
    <col min="4359" max="4359" width="7.42578125" style="656" customWidth="1"/>
    <col min="4360" max="4360" width="7.5703125" style="656" customWidth="1"/>
    <col min="4361" max="4361" width="7" style="656" customWidth="1"/>
    <col min="4362" max="4366" width="8.140625" style="656" customWidth="1"/>
    <col min="4367" max="4367" width="10.85546875" style="656" customWidth="1"/>
    <col min="4368" max="4608" width="9.140625" style="656"/>
    <col min="4609" max="4609" width="4.140625" style="656" customWidth="1"/>
    <col min="4610" max="4610" width="25.5703125" style="656" customWidth="1"/>
    <col min="4611" max="4612" width="7.7109375" style="656" customWidth="1"/>
    <col min="4613" max="4613" width="8.140625" style="656" customWidth="1"/>
    <col min="4614" max="4614" width="7.5703125" style="656" customWidth="1"/>
    <col min="4615" max="4615" width="7.42578125" style="656" customWidth="1"/>
    <col min="4616" max="4616" width="7.5703125" style="656" customWidth="1"/>
    <col min="4617" max="4617" width="7" style="656" customWidth="1"/>
    <col min="4618" max="4622" width="8.140625" style="656" customWidth="1"/>
    <col min="4623" max="4623" width="10.85546875" style="656" customWidth="1"/>
    <col min="4624" max="4864" width="9.140625" style="656"/>
    <col min="4865" max="4865" width="4.140625" style="656" customWidth="1"/>
    <col min="4866" max="4866" width="25.5703125" style="656" customWidth="1"/>
    <col min="4867" max="4868" width="7.7109375" style="656" customWidth="1"/>
    <col min="4869" max="4869" width="8.140625" style="656" customWidth="1"/>
    <col min="4870" max="4870" width="7.5703125" style="656" customWidth="1"/>
    <col min="4871" max="4871" width="7.42578125" style="656" customWidth="1"/>
    <col min="4872" max="4872" width="7.5703125" style="656" customWidth="1"/>
    <col min="4873" max="4873" width="7" style="656" customWidth="1"/>
    <col min="4874" max="4878" width="8.140625" style="656" customWidth="1"/>
    <col min="4879" max="4879" width="10.85546875" style="656" customWidth="1"/>
    <col min="4880" max="5120" width="9.140625" style="656"/>
    <col min="5121" max="5121" width="4.140625" style="656" customWidth="1"/>
    <col min="5122" max="5122" width="25.5703125" style="656" customWidth="1"/>
    <col min="5123" max="5124" width="7.7109375" style="656" customWidth="1"/>
    <col min="5125" max="5125" width="8.140625" style="656" customWidth="1"/>
    <col min="5126" max="5126" width="7.5703125" style="656" customWidth="1"/>
    <col min="5127" max="5127" width="7.42578125" style="656" customWidth="1"/>
    <col min="5128" max="5128" width="7.5703125" style="656" customWidth="1"/>
    <col min="5129" max="5129" width="7" style="656" customWidth="1"/>
    <col min="5130" max="5134" width="8.140625" style="656" customWidth="1"/>
    <col min="5135" max="5135" width="10.85546875" style="656" customWidth="1"/>
    <col min="5136" max="5376" width="9.140625" style="656"/>
    <col min="5377" max="5377" width="4.140625" style="656" customWidth="1"/>
    <col min="5378" max="5378" width="25.5703125" style="656" customWidth="1"/>
    <col min="5379" max="5380" width="7.7109375" style="656" customWidth="1"/>
    <col min="5381" max="5381" width="8.140625" style="656" customWidth="1"/>
    <col min="5382" max="5382" width="7.5703125" style="656" customWidth="1"/>
    <col min="5383" max="5383" width="7.42578125" style="656" customWidth="1"/>
    <col min="5384" max="5384" width="7.5703125" style="656" customWidth="1"/>
    <col min="5385" max="5385" width="7" style="656" customWidth="1"/>
    <col min="5386" max="5390" width="8.140625" style="656" customWidth="1"/>
    <col min="5391" max="5391" width="10.85546875" style="656" customWidth="1"/>
    <col min="5392" max="5632" width="9.140625" style="656"/>
    <col min="5633" max="5633" width="4.140625" style="656" customWidth="1"/>
    <col min="5634" max="5634" width="25.5703125" style="656" customWidth="1"/>
    <col min="5635" max="5636" width="7.7109375" style="656" customWidth="1"/>
    <col min="5637" max="5637" width="8.140625" style="656" customWidth="1"/>
    <col min="5638" max="5638" width="7.5703125" style="656" customWidth="1"/>
    <col min="5639" max="5639" width="7.42578125" style="656" customWidth="1"/>
    <col min="5640" max="5640" width="7.5703125" style="656" customWidth="1"/>
    <col min="5641" max="5641" width="7" style="656" customWidth="1"/>
    <col min="5642" max="5646" width="8.140625" style="656" customWidth="1"/>
    <col min="5647" max="5647" width="10.85546875" style="656" customWidth="1"/>
    <col min="5648" max="5888" width="9.140625" style="656"/>
    <col min="5889" max="5889" width="4.140625" style="656" customWidth="1"/>
    <col min="5890" max="5890" width="25.5703125" style="656" customWidth="1"/>
    <col min="5891" max="5892" width="7.7109375" style="656" customWidth="1"/>
    <col min="5893" max="5893" width="8.140625" style="656" customWidth="1"/>
    <col min="5894" max="5894" width="7.5703125" style="656" customWidth="1"/>
    <col min="5895" max="5895" width="7.42578125" style="656" customWidth="1"/>
    <col min="5896" max="5896" width="7.5703125" style="656" customWidth="1"/>
    <col min="5897" max="5897" width="7" style="656" customWidth="1"/>
    <col min="5898" max="5902" width="8.140625" style="656" customWidth="1"/>
    <col min="5903" max="5903" width="10.85546875" style="656" customWidth="1"/>
    <col min="5904" max="6144" width="9.140625" style="656"/>
    <col min="6145" max="6145" width="4.140625" style="656" customWidth="1"/>
    <col min="6146" max="6146" width="25.5703125" style="656" customWidth="1"/>
    <col min="6147" max="6148" width="7.7109375" style="656" customWidth="1"/>
    <col min="6149" max="6149" width="8.140625" style="656" customWidth="1"/>
    <col min="6150" max="6150" width="7.5703125" style="656" customWidth="1"/>
    <col min="6151" max="6151" width="7.42578125" style="656" customWidth="1"/>
    <col min="6152" max="6152" width="7.5703125" style="656" customWidth="1"/>
    <col min="6153" max="6153" width="7" style="656" customWidth="1"/>
    <col min="6154" max="6158" width="8.140625" style="656" customWidth="1"/>
    <col min="6159" max="6159" width="10.85546875" style="656" customWidth="1"/>
    <col min="6160" max="6400" width="9.140625" style="656"/>
    <col min="6401" max="6401" width="4.140625" style="656" customWidth="1"/>
    <col min="6402" max="6402" width="25.5703125" style="656" customWidth="1"/>
    <col min="6403" max="6404" width="7.7109375" style="656" customWidth="1"/>
    <col min="6405" max="6405" width="8.140625" style="656" customWidth="1"/>
    <col min="6406" max="6406" width="7.5703125" style="656" customWidth="1"/>
    <col min="6407" max="6407" width="7.42578125" style="656" customWidth="1"/>
    <col min="6408" max="6408" width="7.5703125" style="656" customWidth="1"/>
    <col min="6409" max="6409" width="7" style="656" customWidth="1"/>
    <col min="6410" max="6414" width="8.140625" style="656" customWidth="1"/>
    <col min="6415" max="6415" width="10.85546875" style="656" customWidth="1"/>
    <col min="6416" max="6656" width="9.140625" style="656"/>
    <col min="6657" max="6657" width="4.140625" style="656" customWidth="1"/>
    <col min="6658" max="6658" width="25.5703125" style="656" customWidth="1"/>
    <col min="6659" max="6660" width="7.7109375" style="656" customWidth="1"/>
    <col min="6661" max="6661" width="8.140625" style="656" customWidth="1"/>
    <col min="6662" max="6662" width="7.5703125" style="656" customWidth="1"/>
    <col min="6663" max="6663" width="7.42578125" style="656" customWidth="1"/>
    <col min="6664" max="6664" width="7.5703125" style="656" customWidth="1"/>
    <col min="6665" max="6665" width="7" style="656" customWidth="1"/>
    <col min="6666" max="6670" width="8.140625" style="656" customWidth="1"/>
    <col min="6671" max="6671" width="10.85546875" style="656" customWidth="1"/>
    <col min="6672" max="6912" width="9.140625" style="656"/>
    <col min="6913" max="6913" width="4.140625" style="656" customWidth="1"/>
    <col min="6914" max="6914" width="25.5703125" style="656" customWidth="1"/>
    <col min="6915" max="6916" width="7.7109375" style="656" customWidth="1"/>
    <col min="6917" max="6917" width="8.140625" style="656" customWidth="1"/>
    <col min="6918" max="6918" width="7.5703125" style="656" customWidth="1"/>
    <col min="6919" max="6919" width="7.42578125" style="656" customWidth="1"/>
    <col min="6920" max="6920" width="7.5703125" style="656" customWidth="1"/>
    <col min="6921" max="6921" width="7" style="656" customWidth="1"/>
    <col min="6922" max="6926" width="8.140625" style="656" customWidth="1"/>
    <col min="6927" max="6927" width="10.85546875" style="656" customWidth="1"/>
    <col min="6928" max="7168" width="9.140625" style="656"/>
    <col min="7169" max="7169" width="4.140625" style="656" customWidth="1"/>
    <col min="7170" max="7170" width="25.5703125" style="656" customWidth="1"/>
    <col min="7171" max="7172" width="7.7109375" style="656" customWidth="1"/>
    <col min="7173" max="7173" width="8.140625" style="656" customWidth="1"/>
    <col min="7174" max="7174" width="7.5703125" style="656" customWidth="1"/>
    <col min="7175" max="7175" width="7.42578125" style="656" customWidth="1"/>
    <col min="7176" max="7176" width="7.5703125" style="656" customWidth="1"/>
    <col min="7177" max="7177" width="7" style="656" customWidth="1"/>
    <col min="7178" max="7182" width="8.140625" style="656" customWidth="1"/>
    <col min="7183" max="7183" width="10.85546875" style="656" customWidth="1"/>
    <col min="7184" max="7424" width="9.140625" style="656"/>
    <col min="7425" max="7425" width="4.140625" style="656" customWidth="1"/>
    <col min="7426" max="7426" width="25.5703125" style="656" customWidth="1"/>
    <col min="7427" max="7428" width="7.7109375" style="656" customWidth="1"/>
    <col min="7429" max="7429" width="8.140625" style="656" customWidth="1"/>
    <col min="7430" max="7430" width="7.5703125" style="656" customWidth="1"/>
    <col min="7431" max="7431" width="7.42578125" style="656" customWidth="1"/>
    <col min="7432" max="7432" width="7.5703125" style="656" customWidth="1"/>
    <col min="7433" max="7433" width="7" style="656" customWidth="1"/>
    <col min="7434" max="7438" width="8.140625" style="656" customWidth="1"/>
    <col min="7439" max="7439" width="10.85546875" style="656" customWidth="1"/>
    <col min="7440" max="7680" width="9.140625" style="656"/>
    <col min="7681" max="7681" width="4.140625" style="656" customWidth="1"/>
    <col min="7682" max="7682" width="25.5703125" style="656" customWidth="1"/>
    <col min="7683" max="7684" width="7.7109375" style="656" customWidth="1"/>
    <col min="7685" max="7685" width="8.140625" style="656" customWidth="1"/>
    <col min="7686" max="7686" width="7.5703125" style="656" customWidth="1"/>
    <col min="7687" max="7687" width="7.42578125" style="656" customWidth="1"/>
    <col min="7688" max="7688" width="7.5703125" style="656" customWidth="1"/>
    <col min="7689" max="7689" width="7" style="656" customWidth="1"/>
    <col min="7690" max="7694" width="8.140625" style="656" customWidth="1"/>
    <col min="7695" max="7695" width="10.85546875" style="656" customWidth="1"/>
    <col min="7696" max="7936" width="9.140625" style="656"/>
    <col min="7937" max="7937" width="4.140625" style="656" customWidth="1"/>
    <col min="7938" max="7938" width="25.5703125" style="656" customWidth="1"/>
    <col min="7939" max="7940" width="7.7109375" style="656" customWidth="1"/>
    <col min="7941" max="7941" width="8.140625" style="656" customWidth="1"/>
    <col min="7942" max="7942" width="7.5703125" style="656" customWidth="1"/>
    <col min="7943" max="7943" width="7.42578125" style="656" customWidth="1"/>
    <col min="7944" max="7944" width="7.5703125" style="656" customWidth="1"/>
    <col min="7945" max="7945" width="7" style="656" customWidth="1"/>
    <col min="7946" max="7950" width="8.140625" style="656" customWidth="1"/>
    <col min="7951" max="7951" width="10.85546875" style="656" customWidth="1"/>
    <col min="7952" max="8192" width="9.140625" style="656"/>
    <col min="8193" max="8193" width="4.140625" style="656" customWidth="1"/>
    <col min="8194" max="8194" width="25.5703125" style="656" customWidth="1"/>
    <col min="8195" max="8196" width="7.7109375" style="656" customWidth="1"/>
    <col min="8197" max="8197" width="8.140625" style="656" customWidth="1"/>
    <col min="8198" max="8198" width="7.5703125" style="656" customWidth="1"/>
    <col min="8199" max="8199" width="7.42578125" style="656" customWidth="1"/>
    <col min="8200" max="8200" width="7.5703125" style="656" customWidth="1"/>
    <col min="8201" max="8201" width="7" style="656" customWidth="1"/>
    <col min="8202" max="8206" width="8.140625" style="656" customWidth="1"/>
    <col min="8207" max="8207" width="10.85546875" style="656" customWidth="1"/>
    <col min="8208" max="8448" width="9.140625" style="656"/>
    <col min="8449" max="8449" width="4.140625" style="656" customWidth="1"/>
    <col min="8450" max="8450" width="25.5703125" style="656" customWidth="1"/>
    <col min="8451" max="8452" width="7.7109375" style="656" customWidth="1"/>
    <col min="8453" max="8453" width="8.140625" style="656" customWidth="1"/>
    <col min="8454" max="8454" width="7.5703125" style="656" customWidth="1"/>
    <col min="8455" max="8455" width="7.42578125" style="656" customWidth="1"/>
    <col min="8456" max="8456" width="7.5703125" style="656" customWidth="1"/>
    <col min="8457" max="8457" width="7" style="656" customWidth="1"/>
    <col min="8458" max="8462" width="8.140625" style="656" customWidth="1"/>
    <col min="8463" max="8463" width="10.85546875" style="656" customWidth="1"/>
    <col min="8464" max="8704" width="9.140625" style="656"/>
    <col min="8705" max="8705" width="4.140625" style="656" customWidth="1"/>
    <col min="8706" max="8706" width="25.5703125" style="656" customWidth="1"/>
    <col min="8707" max="8708" width="7.7109375" style="656" customWidth="1"/>
    <col min="8709" max="8709" width="8.140625" style="656" customWidth="1"/>
    <col min="8710" max="8710" width="7.5703125" style="656" customWidth="1"/>
    <col min="8711" max="8711" width="7.42578125" style="656" customWidth="1"/>
    <col min="8712" max="8712" width="7.5703125" style="656" customWidth="1"/>
    <col min="8713" max="8713" width="7" style="656" customWidth="1"/>
    <col min="8714" max="8718" width="8.140625" style="656" customWidth="1"/>
    <col min="8719" max="8719" width="10.85546875" style="656" customWidth="1"/>
    <col min="8720" max="8960" width="9.140625" style="656"/>
    <col min="8961" max="8961" width="4.140625" style="656" customWidth="1"/>
    <col min="8962" max="8962" width="25.5703125" style="656" customWidth="1"/>
    <col min="8963" max="8964" width="7.7109375" style="656" customWidth="1"/>
    <col min="8965" max="8965" width="8.140625" style="656" customWidth="1"/>
    <col min="8966" max="8966" width="7.5703125" style="656" customWidth="1"/>
    <col min="8967" max="8967" width="7.42578125" style="656" customWidth="1"/>
    <col min="8968" max="8968" width="7.5703125" style="656" customWidth="1"/>
    <col min="8969" max="8969" width="7" style="656" customWidth="1"/>
    <col min="8970" max="8974" width="8.140625" style="656" customWidth="1"/>
    <col min="8975" max="8975" width="10.85546875" style="656" customWidth="1"/>
    <col min="8976" max="9216" width="9.140625" style="656"/>
    <col min="9217" max="9217" width="4.140625" style="656" customWidth="1"/>
    <col min="9218" max="9218" width="25.5703125" style="656" customWidth="1"/>
    <col min="9219" max="9220" width="7.7109375" style="656" customWidth="1"/>
    <col min="9221" max="9221" width="8.140625" style="656" customWidth="1"/>
    <col min="9222" max="9222" width="7.5703125" style="656" customWidth="1"/>
    <col min="9223" max="9223" width="7.42578125" style="656" customWidth="1"/>
    <col min="9224" max="9224" width="7.5703125" style="656" customWidth="1"/>
    <col min="9225" max="9225" width="7" style="656" customWidth="1"/>
    <col min="9226" max="9230" width="8.140625" style="656" customWidth="1"/>
    <col min="9231" max="9231" width="10.85546875" style="656" customWidth="1"/>
    <col min="9232" max="9472" width="9.140625" style="656"/>
    <col min="9473" max="9473" width="4.140625" style="656" customWidth="1"/>
    <col min="9474" max="9474" width="25.5703125" style="656" customWidth="1"/>
    <col min="9475" max="9476" width="7.7109375" style="656" customWidth="1"/>
    <col min="9477" max="9477" width="8.140625" style="656" customWidth="1"/>
    <col min="9478" max="9478" width="7.5703125" style="656" customWidth="1"/>
    <col min="9479" max="9479" width="7.42578125" style="656" customWidth="1"/>
    <col min="9480" max="9480" width="7.5703125" style="656" customWidth="1"/>
    <col min="9481" max="9481" width="7" style="656" customWidth="1"/>
    <col min="9482" max="9486" width="8.140625" style="656" customWidth="1"/>
    <col min="9487" max="9487" width="10.85546875" style="656" customWidth="1"/>
    <col min="9488" max="9728" width="9.140625" style="656"/>
    <col min="9729" max="9729" width="4.140625" style="656" customWidth="1"/>
    <col min="9730" max="9730" width="25.5703125" style="656" customWidth="1"/>
    <col min="9731" max="9732" width="7.7109375" style="656" customWidth="1"/>
    <col min="9733" max="9733" width="8.140625" style="656" customWidth="1"/>
    <col min="9734" max="9734" width="7.5703125" style="656" customWidth="1"/>
    <col min="9735" max="9735" width="7.42578125" style="656" customWidth="1"/>
    <col min="9736" max="9736" width="7.5703125" style="656" customWidth="1"/>
    <col min="9737" max="9737" width="7" style="656" customWidth="1"/>
    <col min="9738" max="9742" width="8.140625" style="656" customWidth="1"/>
    <col min="9743" max="9743" width="10.85546875" style="656" customWidth="1"/>
    <col min="9744" max="9984" width="9.140625" style="656"/>
    <col min="9985" max="9985" width="4.140625" style="656" customWidth="1"/>
    <col min="9986" max="9986" width="25.5703125" style="656" customWidth="1"/>
    <col min="9987" max="9988" width="7.7109375" style="656" customWidth="1"/>
    <col min="9989" max="9989" width="8.140625" style="656" customWidth="1"/>
    <col min="9990" max="9990" width="7.5703125" style="656" customWidth="1"/>
    <col min="9991" max="9991" width="7.42578125" style="656" customWidth="1"/>
    <col min="9992" max="9992" width="7.5703125" style="656" customWidth="1"/>
    <col min="9993" max="9993" width="7" style="656" customWidth="1"/>
    <col min="9994" max="9998" width="8.140625" style="656" customWidth="1"/>
    <col min="9999" max="9999" width="10.85546875" style="656" customWidth="1"/>
    <col min="10000" max="10240" width="9.140625" style="656"/>
    <col min="10241" max="10241" width="4.140625" style="656" customWidth="1"/>
    <col min="10242" max="10242" width="25.5703125" style="656" customWidth="1"/>
    <col min="10243" max="10244" width="7.7109375" style="656" customWidth="1"/>
    <col min="10245" max="10245" width="8.140625" style="656" customWidth="1"/>
    <col min="10246" max="10246" width="7.5703125" style="656" customWidth="1"/>
    <col min="10247" max="10247" width="7.42578125" style="656" customWidth="1"/>
    <col min="10248" max="10248" width="7.5703125" style="656" customWidth="1"/>
    <col min="10249" max="10249" width="7" style="656" customWidth="1"/>
    <col min="10250" max="10254" width="8.140625" style="656" customWidth="1"/>
    <col min="10255" max="10255" width="10.85546875" style="656" customWidth="1"/>
    <col min="10256" max="10496" width="9.140625" style="656"/>
    <col min="10497" max="10497" width="4.140625" style="656" customWidth="1"/>
    <col min="10498" max="10498" width="25.5703125" style="656" customWidth="1"/>
    <col min="10499" max="10500" width="7.7109375" style="656" customWidth="1"/>
    <col min="10501" max="10501" width="8.140625" style="656" customWidth="1"/>
    <col min="10502" max="10502" width="7.5703125" style="656" customWidth="1"/>
    <col min="10503" max="10503" width="7.42578125" style="656" customWidth="1"/>
    <col min="10504" max="10504" width="7.5703125" style="656" customWidth="1"/>
    <col min="10505" max="10505" width="7" style="656" customWidth="1"/>
    <col min="10506" max="10510" width="8.140625" style="656" customWidth="1"/>
    <col min="10511" max="10511" width="10.85546875" style="656" customWidth="1"/>
    <col min="10512" max="10752" width="9.140625" style="656"/>
    <col min="10753" max="10753" width="4.140625" style="656" customWidth="1"/>
    <col min="10754" max="10754" width="25.5703125" style="656" customWidth="1"/>
    <col min="10755" max="10756" width="7.7109375" style="656" customWidth="1"/>
    <col min="10757" max="10757" width="8.140625" style="656" customWidth="1"/>
    <col min="10758" max="10758" width="7.5703125" style="656" customWidth="1"/>
    <col min="10759" max="10759" width="7.42578125" style="656" customWidth="1"/>
    <col min="10760" max="10760" width="7.5703125" style="656" customWidth="1"/>
    <col min="10761" max="10761" width="7" style="656" customWidth="1"/>
    <col min="10762" max="10766" width="8.140625" style="656" customWidth="1"/>
    <col min="10767" max="10767" width="10.85546875" style="656" customWidth="1"/>
    <col min="10768" max="11008" width="9.140625" style="656"/>
    <col min="11009" max="11009" width="4.140625" style="656" customWidth="1"/>
    <col min="11010" max="11010" width="25.5703125" style="656" customWidth="1"/>
    <col min="11011" max="11012" width="7.7109375" style="656" customWidth="1"/>
    <col min="11013" max="11013" width="8.140625" style="656" customWidth="1"/>
    <col min="11014" max="11014" width="7.5703125" style="656" customWidth="1"/>
    <col min="11015" max="11015" width="7.42578125" style="656" customWidth="1"/>
    <col min="11016" max="11016" width="7.5703125" style="656" customWidth="1"/>
    <col min="11017" max="11017" width="7" style="656" customWidth="1"/>
    <col min="11018" max="11022" width="8.140625" style="656" customWidth="1"/>
    <col min="11023" max="11023" width="10.85546875" style="656" customWidth="1"/>
    <col min="11024" max="11264" width="9.140625" style="656"/>
    <col min="11265" max="11265" width="4.140625" style="656" customWidth="1"/>
    <col min="11266" max="11266" width="25.5703125" style="656" customWidth="1"/>
    <col min="11267" max="11268" width="7.7109375" style="656" customWidth="1"/>
    <col min="11269" max="11269" width="8.140625" style="656" customWidth="1"/>
    <col min="11270" max="11270" width="7.5703125" style="656" customWidth="1"/>
    <col min="11271" max="11271" width="7.42578125" style="656" customWidth="1"/>
    <col min="11272" max="11272" width="7.5703125" style="656" customWidth="1"/>
    <col min="11273" max="11273" width="7" style="656" customWidth="1"/>
    <col min="11274" max="11278" width="8.140625" style="656" customWidth="1"/>
    <col min="11279" max="11279" width="10.85546875" style="656" customWidth="1"/>
    <col min="11280" max="11520" width="9.140625" style="656"/>
    <col min="11521" max="11521" width="4.140625" style="656" customWidth="1"/>
    <col min="11522" max="11522" width="25.5703125" style="656" customWidth="1"/>
    <col min="11523" max="11524" width="7.7109375" style="656" customWidth="1"/>
    <col min="11525" max="11525" width="8.140625" style="656" customWidth="1"/>
    <col min="11526" max="11526" width="7.5703125" style="656" customWidth="1"/>
    <col min="11527" max="11527" width="7.42578125" style="656" customWidth="1"/>
    <col min="11528" max="11528" width="7.5703125" style="656" customWidth="1"/>
    <col min="11529" max="11529" width="7" style="656" customWidth="1"/>
    <col min="11530" max="11534" width="8.140625" style="656" customWidth="1"/>
    <col min="11535" max="11535" width="10.85546875" style="656" customWidth="1"/>
    <col min="11536" max="11776" width="9.140625" style="656"/>
    <col min="11777" max="11777" width="4.140625" style="656" customWidth="1"/>
    <col min="11778" max="11778" width="25.5703125" style="656" customWidth="1"/>
    <col min="11779" max="11780" width="7.7109375" style="656" customWidth="1"/>
    <col min="11781" max="11781" width="8.140625" style="656" customWidth="1"/>
    <col min="11782" max="11782" width="7.5703125" style="656" customWidth="1"/>
    <col min="11783" max="11783" width="7.42578125" style="656" customWidth="1"/>
    <col min="11784" max="11784" width="7.5703125" style="656" customWidth="1"/>
    <col min="11785" max="11785" width="7" style="656" customWidth="1"/>
    <col min="11786" max="11790" width="8.140625" style="656" customWidth="1"/>
    <col min="11791" max="11791" width="10.85546875" style="656" customWidth="1"/>
    <col min="11792" max="12032" width="9.140625" style="656"/>
    <col min="12033" max="12033" width="4.140625" style="656" customWidth="1"/>
    <col min="12034" max="12034" width="25.5703125" style="656" customWidth="1"/>
    <col min="12035" max="12036" width="7.7109375" style="656" customWidth="1"/>
    <col min="12037" max="12037" width="8.140625" style="656" customWidth="1"/>
    <col min="12038" max="12038" width="7.5703125" style="656" customWidth="1"/>
    <col min="12039" max="12039" width="7.42578125" style="656" customWidth="1"/>
    <col min="12040" max="12040" width="7.5703125" style="656" customWidth="1"/>
    <col min="12041" max="12041" width="7" style="656" customWidth="1"/>
    <col min="12042" max="12046" width="8.140625" style="656" customWidth="1"/>
    <col min="12047" max="12047" width="10.85546875" style="656" customWidth="1"/>
    <col min="12048" max="12288" width="9.140625" style="656"/>
    <col min="12289" max="12289" width="4.140625" style="656" customWidth="1"/>
    <col min="12290" max="12290" width="25.5703125" style="656" customWidth="1"/>
    <col min="12291" max="12292" width="7.7109375" style="656" customWidth="1"/>
    <col min="12293" max="12293" width="8.140625" style="656" customWidth="1"/>
    <col min="12294" max="12294" width="7.5703125" style="656" customWidth="1"/>
    <col min="12295" max="12295" width="7.42578125" style="656" customWidth="1"/>
    <col min="12296" max="12296" width="7.5703125" style="656" customWidth="1"/>
    <col min="12297" max="12297" width="7" style="656" customWidth="1"/>
    <col min="12298" max="12302" width="8.140625" style="656" customWidth="1"/>
    <col min="12303" max="12303" width="10.85546875" style="656" customWidth="1"/>
    <col min="12304" max="12544" width="9.140625" style="656"/>
    <col min="12545" max="12545" width="4.140625" style="656" customWidth="1"/>
    <col min="12546" max="12546" width="25.5703125" style="656" customWidth="1"/>
    <col min="12547" max="12548" width="7.7109375" style="656" customWidth="1"/>
    <col min="12549" max="12549" width="8.140625" style="656" customWidth="1"/>
    <col min="12550" max="12550" width="7.5703125" style="656" customWidth="1"/>
    <col min="12551" max="12551" width="7.42578125" style="656" customWidth="1"/>
    <col min="12552" max="12552" width="7.5703125" style="656" customWidth="1"/>
    <col min="12553" max="12553" width="7" style="656" customWidth="1"/>
    <col min="12554" max="12558" width="8.140625" style="656" customWidth="1"/>
    <col min="12559" max="12559" width="10.85546875" style="656" customWidth="1"/>
    <col min="12560" max="12800" width="9.140625" style="656"/>
    <col min="12801" max="12801" width="4.140625" style="656" customWidth="1"/>
    <col min="12802" max="12802" width="25.5703125" style="656" customWidth="1"/>
    <col min="12803" max="12804" width="7.7109375" style="656" customWidth="1"/>
    <col min="12805" max="12805" width="8.140625" style="656" customWidth="1"/>
    <col min="12806" max="12806" width="7.5703125" style="656" customWidth="1"/>
    <col min="12807" max="12807" width="7.42578125" style="656" customWidth="1"/>
    <col min="12808" max="12808" width="7.5703125" style="656" customWidth="1"/>
    <col min="12809" max="12809" width="7" style="656" customWidth="1"/>
    <col min="12810" max="12814" width="8.140625" style="656" customWidth="1"/>
    <col min="12815" max="12815" width="10.85546875" style="656" customWidth="1"/>
    <col min="12816" max="13056" width="9.140625" style="656"/>
    <col min="13057" max="13057" width="4.140625" style="656" customWidth="1"/>
    <col min="13058" max="13058" width="25.5703125" style="656" customWidth="1"/>
    <col min="13059" max="13060" width="7.7109375" style="656" customWidth="1"/>
    <col min="13061" max="13061" width="8.140625" style="656" customWidth="1"/>
    <col min="13062" max="13062" width="7.5703125" style="656" customWidth="1"/>
    <col min="13063" max="13063" width="7.42578125" style="656" customWidth="1"/>
    <col min="13064" max="13064" width="7.5703125" style="656" customWidth="1"/>
    <col min="13065" max="13065" width="7" style="656" customWidth="1"/>
    <col min="13066" max="13070" width="8.140625" style="656" customWidth="1"/>
    <col min="13071" max="13071" width="10.85546875" style="656" customWidth="1"/>
    <col min="13072" max="13312" width="9.140625" style="656"/>
    <col min="13313" max="13313" width="4.140625" style="656" customWidth="1"/>
    <col min="13314" max="13314" width="25.5703125" style="656" customWidth="1"/>
    <col min="13315" max="13316" width="7.7109375" style="656" customWidth="1"/>
    <col min="13317" max="13317" width="8.140625" style="656" customWidth="1"/>
    <col min="13318" max="13318" width="7.5703125" style="656" customWidth="1"/>
    <col min="13319" max="13319" width="7.42578125" style="656" customWidth="1"/>
    <col min="13320" max="13320" width="7.5703125" style="656" customWidth="1"/>
    <col min="13321" max="13321" width="7" style="656" customWidth="1"/>
    <col min="13322" max="13326" width="8.140625" style="656" customWidth="1"/>
    <col min="13327" max="13327" width="10.85546875" style="656" customWidth="1"/>
    <col min="13328" max="13568" width="9.140625" style="656"/>
    <col min="13569" max="13569" width="4.140625" style="656" customWidth="1"/>
    <col min="13570" max="13570" width="25.5703125" style="656" customWidth="1"/>
    <col min="13571" max="13572" width="7.7109375" style="656" customWidth="1"/>
    <col min="13573" max="13573" width="8.140625" style="656" customWidth="1"/>
    <col min="13574" max="13574" width="7.5703125" style="656" customWidth="1"/>
    <col min="13575" max="13575" width="7.42578125" style="656" customWidth="1"/>
    <col min="13576" max="13576" width="7.5703125" style="656" customWidth="1"/>
    <col min="13577" max="13577" width="7" style="656" customWidth="1"/>
    <col min="13578" max="13582" width="8.140625" style="656" customWidth="1"/>
    <col min="13583" max="13583" width="10.85546875" style="656" customWidth="1"/>
    <col min="13584" max="13824" width="9.140625" style="656"/>
    <col min="13825" max="13825" width="4.140625" style="656" customWidth="1"/>
    <col min="13826" max="13826" width="25.5703125" style="656" customWidth="1"/>
    <col min="13827" max="13828" width="7.7109375" style="656" customWidth="1"/>
    <col min="13829" max="13829" width="8.140625" style="656" customWidth="1"/>
    <col min="13830" max="13830" width="7.5703125" style="656" customWidth="1"/>
    <col min="13831" max="13831" width="7.42578125" style="656" customWidth="1"/>
    <col min="13832" max="13832" width="7.5703125" style="656" customWidth="1"/>
    <col min="13833" max="13833" width="7" style="656" customWidth="1"/>
    <col min="13834" max="13838" width="8.140625" style="656" customWidth="1"/>
    <col min="13839" max="13839" width="10.85546875" style="656" customWidth="1"/>
    <col min="13840" max="14080" width="9.140625" style="656"/>
    <col min="14081" max="14081" width="4.140625" style="656" customWidth="1"/>
    <col min="14082" max="14082" width="25.5703125" style="656" customWidth="1"/>
    <col min="14083" max="14084" width="7.7109375" style="656" customWidth="1"/>
    <col min="14085" max="14085" width="8.140625" style="656" customWidth="1"/>
    <col min="14086" max="14086" width="7.5703125" style="656" customWidth="1"/>
    <col min="14087" max="14087" width="7.42578125" style="656" customWidth="1"/>
    <col min="14088" max="14088" width="7.5703125" style="656" customWidth="1"/>
    <col min="14089" max="14089" width="7" style="656" customWidth="1"/>
    <col min="14090" max="14094" width="8.140625" style="656" customWidth="1"/>
    <col min="14095" max="14095" width="10.85546875" style="656" customWidth="1"/>
    <col min="14096" max="14336" width="9.140625" style="656"/>
    <col min="14337" max="14337" width="4.140625" style="656" customWidth="1"/>
    <col min="14338" max="14338" width="25.5703125" style="656" customWidth="1"/>
    <col min="14339" max="14340" width="7.7109375" style="656" customWidth="1"/>
    <col min="14341" max="14341" width="8.140625" style="656" customWidth="1"/>
    <col min="14342" max="14342" width="7.5703125" style="656" customWidth="1"/>
    <col min="14343" max="14343" width="7.42578125" style="656" customWidth="1"/>
    <col min="14344" max="14344" width="7.5703125" style="656" customWidth="1"/>
    <col min="14345" max="14345" width="7" style="656" customWidth="1"/>
    <col min="14346" max="14350" width="8.140625" style="656" customWidth="1"/>
    <col min="14351" max="14351" width="10.85546875" style="656" customWidth="1"/>
    <col min="14352" max="14592" width="9.140625" style="656"/>
    <col min="14593" max="14593" width="4.140625" style="656" customWidth="1"/>
    <col min="14594" max="14594" width="25.5703125" style="656" customWidth="1"/>
    <col min="14595" max="14596" width="7.7109375" style="656" customWidth="1"/>
    <col min="14597" max="14597" width="8.140625" style="656" customWidth="1"/>
    <col min="14598" max="14598" width="7.5703125" style="656" customWidth="1"/>
    <col min="14599" max="14599" width="7.42578125" style="656" customWidth="1"/>
    <col min="14600" max="14600" width="7.5703125" style="656" customWidth="1"/>
    <col min="14601" max="14601" width="7" style="656" customWidth="1"/>
    <col min="14602" max="14606" width="8.140625" style="656" customWidth="1"/>
    <col min="14607" max="14607" width="10.85546875" style="656" customWidth="1"/>
    <col min="14608" max="14848" width="9.140625" style="656"/>
    <col min="14849" max="14849" width="4.140625" style="656" customWidth="1"/>
    <col min="14850" max="14850" width="25.5703125" style="656" customWidth="1"/>
    <col min="14851" max="14852" width="7.7109375" style="656" customWidth="1"/>
    <col min="14853" max="14853" width="8.140625" style="656" customWidth="1"/>
    <col min="14854" max="14854" width="7.5703125" style="656" customWidth="1"/>
    <col min="14855" max="14855" width="7.42578125" style="656" customWidth="1"/>
    <col min="14856" max="14856" width="7.5703125" style="656" customWidth="1"/>
    <col min="14857" max="14857" width="7" style="656" customWidth="1"/>
    <col min="14858" max="14862" width="8.140625" style="656" customWidth="1"/>
    <col min="14863" max="14863" width="10.85546875" style="656" customWidth="1"/>
    <col min="14864" max="15104" width="9.140625" style="656"/>
    <col min="15105" max="15105" width="4.140625" style="656" customWidth="1"/>
    <col min="15106" max="15106" width="25.5703125" style="656" customWidth="1"/>
    <col min="15107" max="15108" width="7.7109375" style="656" customWidth="1"/>
    <col min="15109" max="15109" width="8.140625" style="656" customWidth="1"/>
    <col min="15110" max="15110" width="7.5703125" style="656" customWidth="1"/>
    <col min="15111" max="15111" width="7.42578125" style="656" customWidth="1"/>
    <col min="15112" max="15112" width="7.5703125" style="656" customWidth="1"/>
    <col min="15113" max="15113" width="7" style="656" customWidth="1"/>
    <col min="15114" max="15118" width="8.140625" style="656" customWidth="1"/>
    <col min="15119" max="15119" width="10.85546875" style="656" customWidth="1"/>
    <col min="15120" max="15360" width="9.140625" style="656"/>
    <col min="15361" max="15361" width="4.140625" style="656" customWidth="1"/>
    <col min="15362" max="15362" width="25.5703125" style="656" customWidth="1"/>
    <col min="15363" max="15364" width="7.7109375" style="656" customWidth="1"/>
    <col min="15365" max="15365" width="8.140625" style="656" customWidth="1"/>
    <col min="15366" max="15366" width="7.5703125" style="656" customWidth="1"/>
    <col min="15367" max="15367" width="7.42578125" style="656" customWidth="1"/>
    <col min="15368" max="15368" width="7.5703125" style="656" customWidth="1"/>
    <col min="15369" max="15369" width="7" style="656" customWidth="1"/>
    <col min="15370" max="15374" width="8.140625" style="656" customWidth="1"/>
    <col min="15375" max="15375" width="10.85546875" style="656" customWidth="1"/>
    <col min="15376" max="15616" width="9.140625" style="656"/>
    <col min="15617" max="15617" width="4.140625" style="656" customWidth="1"/>
    <col min="15618" max="15618" width="25.5703125" style="656" customWidth="1"/>
    <col min="15619" max="15620" width="7.7109375" style="656" customWidth="1"/>
    <col min="15621" max="15621" width="8.140625" style="656" customWidth="1"/>
    <col min="15622" max="15622" width="7.5703125" style="656" customWidth="1"/>
    <col min="15623" max="15623" width="7.42578125" style="656" customWidth="1"/>
    <col min="15624" max="15624" width="7.5703125" style="656" customWidth="1"/>
    <col min="15625" max="15625" width="7" style="656" customWidth="1"/>
    <col min="15626" max="15630" width="8.140625" style="656" customWidth="1"/>
    <col min="15631" max="15631" width="10.85546875" style="656" customWidth="1"/>
    <col min="15632" max="15872" width="9.140625" style="656"/>
    <col min="15873" max="15873" width="4.140625" style="656" customWidth="1"/>
    <col min="15874" max="15874" width="25.5703125" style="656" customWidth="1"/>
    <col min="15875" max="15876" width="7.7109375" style="656" customWidth="1"/>
    <col min="15877" max="15877" width="8.140625" style="656" customWidth="1"/>
    <col min="15878" max="15878" width="7.5703125" style="656" customWidth="1"/>
    <col min="15879" max="15879" width="7.42578125" style="656" customWidth="1"/>
    <col min="15880" max="15880" width="7.5703125" style="656" customWidth="1"/>
    <col min="15881" max="15881" width="7" style="656" customWidth="1"/>
    <col min="15882" max="15886" width="8.140625" style="656" customWidth="1"/>
    <col min="15887" max="15887" width="10.85546875" style="656" customWidth="1"/>
    <col min="15888" max="16128" width="9.140625" style="656"/>
    <col min="16129" max="16129" width="4.140625" style="656" customWidth="1"/>
    <col min="16130" max="16130" width="25.5703125" style="656" customWidth="1"/>
    <col min="16131" max="16132" width="7.7109375" style="656" customWidth="1"/>
    <col min="16133" max="16133" width="8.140625" style="656" customWidth="1"/>
    <col min="16134" max="16134" width="7.5703125" style="656" customWidth="1"/>
    <col min="16135" max="16135" width="7.42578125" style="656" customWidth="1"/>
    <col min="16136" max="16136" width="7.5703125" style="656" customWidth="1"/>
    <col min="16137" max="16137" width="7" style="656" customWidth="1"/>
    <col min="16138" max="16142" width="8.140625" style="656" customWidth="1"/>
    <col min="16143" max="16143" width="10.85546875" style="656" customWidth="1"/>
    <col min="16144" max="16384" width="9.140625" style="656"/>
  </cols>
  <sheetData>
    <row r="1" spans="1:15" ht="31.5" customHeight="1">
      <c r="A1" s="956" t="s">
        <v>1264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</row>
    <row r="2" spans="1:15" ht="16.5" thickBot="1">
      <c r="O2" s="5" t="s">
        <v>944</v>
      </c>
    </row>
    <row r="3" spans="1:15" s="657" customFormat="1" ht="26.1" customHeight="1" thickBot="1">
      <c r="A3" s="658" t="s">
        <v>319</v>
      </c>
      <c r="B3" s="659" t="s">
        <v>172</v>
      </c>
      <c r="C3" s="659" t="s">
        <v>619</v>
      </c>
      <c r="D3" s="659" t="s">
        <v>620</v>
      </c>
      <c r="E3" s="659" t="s">
        <v>621</v>
      </c>
      <c r="F3" s="659" t="s">
        <v>622</v>
      </c>
      <c r="G3" s="659" t="s">
        <v>623</v>
      </c>
      <c r="H3" s="659" t="s">
        <v>624</v>
      </c>
      <c r="I3" s="659" t="s">
        <v>625</v>
      </c>
      <c r="J3" s="659" t="s">
        <v>626</v>
      </c>
      <c r="K3" s="659" t="s">
        <v>627</v>
      </c>
      <c r="L3" s="659" t="s">
        <v>628</v>
      </c>
      <c r="M3" s="659" t="s">
        <v>629</v>
      </c>
      <c r="N3" s="659" t="s">
        <v>630</v>
      </c>
      <c r="O3" s="660" t="s">
        <v>308</v>
      </c>
    </row>
    <row r="4" spans="1:15" s="662" customFormat="1" ht="15" customHeight="1" thickBot="1">
      <c r="A4" s="661"/>
      <c r="B4" s="923" t="s">
        <v>170</v>
      </c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5"/>
    </row>
    <row r="5" spans="1:15" s="662" customFormat="1">
      <c r="A5" s="663" t="s">
        <v>13</v>
      </c>
      <c r="B5" s="664" t="s">
        <v>645</v>
      </c>
      <c r="C5" s="665">
        <v>1287760979</v>
      </c>
      <c r="D5" s="699">
        <f>+C27</f>
        <v>1306564203</v>
      </c>
      <c r="E5" s="699">
        <f t="shared" ref="E5:N5" si="0">+D27</f>
        <v>1310393650</v>
      </c>
      <c r="F5" s="699">
        <f t="shared" si="0"/>
        <v>1018995014</v>
      </c>
      <c r="G5" s="699">
        <f t="shared" si="0"/>
        <v>991441128</v>
      </c>
      <c r="H5" s="699">
        <f t="shared" si="0"/>
        <v>333369422</v>
      </c>
      <c r="I5" s="699">
        <f t="shared" si="0"/>
        <v>-72379214</v>
      </c>
      <c r="J5" s="699">
        <f t="shared" si="0"/>
        <v>-396041677</v>
      </c>
      <c r="K5" s="699">
        <f t="shared" si="0"/>
        <v>-467618804</v>
      </c>
      <c r="L5" s="699">
        <f t="shared" si="0"/>
        <v>-349329235</v>
      </c>
      <c r="M5" s="699">
        <f t="shared" si="0"/>
        <v>-257998879</v>
      </c>
      <c r="N5" s="699">
        <f t="shared" si="0"/>
        <v>-204570020</v>
      </c>
      <c r="O5" s="700" t="s">
        <v>646</v>
      </c>
    </row>
    <row r="6" spans="1:15" s="662" customFormat="1" ht="22.5">
      <c r="A6" s="667" t="s">
        <v>26</v>
      </c>
      <c r="B6" s="668" t="s">
        <v>173</v>
      </c>
      <c r="C6" s="669">
        <v>87247780</v>
      </c>
      <c r="D6" s="669">
        <v>87247780</v>
      </c>
      <c r="E6" s="669">
        <v>87247780</v>
      </c>
      <c r="F6" s="669">
        <v>87247780</v>
      </c>
      <c r="G6" s="669">
        <v>87247780</v>
      </c>
      <c r="H6" s="669">
        <v>87247780</v>
      </c>
      <c r="I6" s="669">
        <v>87247780</v>
      </c>
      <c r="J6" s="669">
        <v>87247780</v>
      </c>
      <c r="K6" s="669">
        <v>87247780</v>
      </c>
      <c r="L6" s="669">
        <v>87247780</v>
      </c>
      <c r="M6" s="669">
        <v>87247780</v>
      </c>
      <c r="N6" s="669">
        <v>87247775</v>
      </c>
      <c r="O6" s="670">
        <f t="shared" ref="O6:O26" si="1">SUM(C6:N6)</f>
        <v>1046973355</v>
      </c>
    </row>
    <row r="7" spans="1:15" s="671" customFormat="1" ht="22.5">
      <c r="A7" s="667" t="s">
        <v>38</v>
      </c>
      <c r="B7" s="668" t="s">
        <v>647</v>
      </c>
      <c r="C7" s="669">
        <v>13822161</v>
      </c>
      <c r="D7" s="669">
        <v>13822161</v>
      </c>
      <c r="E7" s="669">
        <v>13822161</v>
      </c>
      <c r="F7" s="669">
        <v>13822161</v>
      </c>
      <c r="G7" s="669"/>
      <c r="H7" s="669">
        <v>13822161</v>
      </c>
      <c r="I7" s="669"/>
      <c r="J7" s="669">
        <v>13822161</v>
      </c>
      <c r="K7" s="669">
        <v>36433607</v>
      </c>
      <c r="L7" s="669">
        <v>9729644</v>
      </c>
      <c r="M7" s="669">
        <v>17762161</v>
      </c>
      <c r="N7" s="669">
        <v>21868982</v>
      </c>
      <c r="O7" s="670">
        <f t="shared" si="1"/>
        <v>168727360</v>
      </c>
    </row>
    <row r="8" spans="1:15" s="671" customFormat="1" ht="27" customHeight="1">
      <c r="A8" s="667" t="s">
        <v>150</v>
      </c>
      <c r="B8" s="672" t="s">
        <v>633</v>
      </c>
      <c r="C8" s="673">
        <v>163153931</v>
      </c>
      <c r="D8" s="673">
        <v>163153931</v>
      </c>
      <c r="E8" s="673">
        <v>163153931</v>
      </c>
      <c r="F8" s="673">
        <v>163153931</v>
      </c>
      <c r="G8" s="673">
        <v>163153931</v>
      </c>
      <c r="H8" s="673">
        <v>163153931</v>
      </c>
      <c r="I8" s="673">
        <v>163153931</v>
      </c>
      <c r="J8" s="673">
        <v>163153931</v>
      </c>
      <c r="K8" s="673">
        <v>163153931</v>
      </c>
      <c r="L8" s="673">
        <v>203153931</v>
      </c>
      <c r="M8" s="673">
        <v>163153931</v>
      </c>
      <c r="N8" s="673">
        <v>168311879</v>
      </c>
      <c r="O8" s="674">
        <f t="shared" si="1"/>
        <v>2003005120</v>
      </c>
    </row>
    <row r="9" spans="1:15" s="671" customFormat="1" ht="14.1" customHeight="1">
      <c r="A9" s="667" t="s">
        <v>52</v>
      </c>
      <c r="B9" s="675" t="s">
        <v>177</v>
      </c>
      <c r="C9" s="669">
        <v>61383333</v>
      </c>
      <c r="D9" s="669">
        <v>61383333</v>
      </c>
      <c r="E9" s="669">
        <v>217500000</v>
      </c>
      <c r="F9" s="669">
        <v>65000000</v>
      </c>
      <c r="G9" s="669">
        <v>30000000</v>
      </c>
      <c r="H9" s="669">
        <v>10000000</v>
      </c>
      <c r="I9" s="669">
        <v>5000000</v>
      </c>
      <c r="J9" s="669">
        <v>15000000</v>
      </c>
      <c r="K9" s="669">
        <v>96000000</v>
      </c>
      <c r="L9" s="669">
        <v>58000000</v>
      </c>
      <c r="M9" s="669">
        <v>15000000</v>
      </c>
      <c r="N9" s="669">
        <v>49833334</v>
      </c>
      <c r="O9" s="670">
        <f t="shared" si="1"/>
        <v>684100000</v>
      </c>
    </row>
    <row r="10" spans="1:15" s="671" customFormat="1" ht="14.1" customHeight="1">
      <c r="A10" s="667" t="s">
        <v>74</v>
      </c>
      <c r="B10" s="675" t="s">
        <v>368</v>
      </c>
      <c r="C10" s="669">
        <v>23164917</v>
      </c>
      <c r="D10" s="669">
        <v>23164917</v>
      </c>
      <c r="E10" s="669">
        <v>23164917</v>
      </c>
      <c r="F10" s="669">
        <v>23164917</v>
      </c>
      <c r="G10" s="669">
        <v>23164917</v>
      </c>
      <c r="H10" s="669">
        <v>23164917</v>
      </c>
      <c r="I10" s="669">
        <v>18141676</v>
      </c>
      <c r="J10" s="669">
        <v>18141676</v>
      </c>
      <c r="K10" s="669">
        <v>18141676</v>
      </c>
      <c r="L10" s="669">
        <v>18141676</v>
      </c>
      <c r="M10" s="669">
        <v>18141676</v>
      </c>
      <c r="N10" s="669">
        <v>9147630</v>
      </c>
      <c r="O10" s="670">
        <f t="shared" si="1"/>
        <v>238845512</v>
      </c>
    </row>
    <row r="11" spans="1:15" s="671" customFormat="1" ht="14.1" customHeight="1">
      <c r="A11" s="667" t="s">
        <v>157</v>
      </c>
      <c r="B11" s="675" t="s">
        <v>225</v>
      </c>
      <c r="C11" s="669"/>
      <c r="D11" s="669"/>
      <c r="E11" s="669"/>
      <c r="F11" s="669">
        <v>5000000</v>
      </c>
      <c r="G11" s="669"/>
      <c r="H11" s="669"/>
      <c r="I11" s="669">
        <v>132000</v>
      </c>
      <c r="J11" s="669">
        <v>6000000</v>
      </c>
      <c r="K11" s="669"/>
      <c r="L11" s="669"/>
      <c r="M11" s="669"/>
      <c r="N11" s="669"/>
      <c r="O11" s="670">
        <f t="shared" si="1"/>
        <v>11132000</v>
      </c>
    </row>
    <row r="12" spans="1:15" s="671" customFormat="1">
      <c r="A12" s="667" t="s">
        <v>92</v>
      </c>
      <c r="B12" s="675" t="s">
        <v>178</v>
      </c>
      <c r="C12" s="669"/>
      <c r="D12" s="669"/>
      <c r="E12" s="669">
        <v>6400000</v>
      </c>
      <c r="F12" s="669"/>
      <c r="G12" s="669"/>
      <c r="H12" s="669"/>
      <c r="I12" s="669">
        <v>5832311</v>
      </c>
      <c r="J12" s="669"/>
      <c r="K12" s="669"/>
      <c r="L12" s="669"/>
      <c r="M12" s="669"/>
      <c r="N12" s="669"/>
      <c r="O12" s="670">
        <f t="shared" si="1"/>
        <v>12232311</v>
      </c>
    </row>
    <row r="13" spans="1:15" s="671" customFormat="1" ht="27" customHeight="1">
      <c r="A13" s="667" t="s">
        <v>94</v>
      </c>
      <c r="B13" s="668" t="s">
        <v>272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  <c r="M13" s="669"/>
      <c r="N13" s="669"/>
      <c r="O13" s="670">
        <f t="shared" si="1"/>
        <v>0</v>
      </c>
    </row>
    <row r="14" spans="1:15" s="671" customFormat="1" ht="14.1" customHeight="1" thickBot="1">
      <c r="A14" s="667" t="s">
        <v>163</v>
      </c>
      <c r="B14" s="675" t="s">
        <v>369</v>
      </c>
      <c r="C14" s="669"/>
      <c r="D14" s="669"/>
      <c r="E14" s="669">
        <v>839278</v>
      </c>
      <c r="F14" s="669"/>
      <c r="G14" s="669"/>
      <c r="H14" s="669"/>
      <c r="I14" s="669"/>
      <c r="J14" s="669"/>
      <c r="K14" s="669"/>
      <c r="L14" s="669"/>
      <c r="M14" s="669"/>
      <c r="N14" s="669"/>
      <c r="O14" s="670">
        <f t="shared" si="1"/>
        <v>839278</v>
      </c>
    </row>
    <row r="15" spans="1:15" s="662" customFormat="1" ht="15.95" customHeight="1" thickBot="1">
      <c r="A15" s="661" t="s">
        <v>181</v>
      </c>
      <c r="B15" s="676" t="s">
        <v>634</v>
      </c>
      <c r="C15" s="677">
        <f t="shared" ref="C15:N15" si="2">SUM(C5:C14)</f>
        <v>1636533101</v>
      </c>
      <c r="D15" s="677">
        <f t="shared" si="2"/>
        <v>1655336325</v>
      </c>
      <c r="E15" s="677">
        <f t="shared" si="2"/>
        <v>1822521717</v>
      </c>
      <c r="F15" s="677">
        <f t="shared" si="2"/>
        <v>1376383803</v>
      </c>
      <c r="G15" s="677">
        <f t="shared" si="2"/>
        <v>1295007756</v>
      </c>
      <c r="H15" s="677">
        <f t="shared" si="2"/>
        <v>630758211</v>
      </c>
      <c r="I15" s="677">
        <f t="shared" si="2"/>
        <v>207128484</v>
      </c>
      <c r="J15" s="677">
        <f t="shared" si="2"/>
        <v>-92676129</v>
      </c>
      <c r="K15" s="677">
        <f t="shared" si="2"/>
        <v>-66641810</v>
      </c>
      <c r="L15" s="677">
        <f t="shared" si="2"/>
        <v>26943796</v>
      </c>
      <c r="M15" s="677">
        <f t="shared" si="2"/>
        <v>43306669</v>
      </c>
      <c r="N15" s="677">
        <f t="shared" si="2"/>
        <v>131839580</v>
      </c>
      <c r="O15" s="678">
        <f>SUM(O6:O14)</f>
        <v>4165854936</v>
      </c>
    </row>
    <row r="16" spans="1:15" s="662" customFormat="1" ht="15" customHeight="1" thickBot="1">
      <c r="A16" s="661"/>
      <c r="B16" s="923" t="s">
        <v>171</v>
      </c>
      <c r="C16" s="924"/>
      <c r="D16" s="924"/>
      <c r="E16" s="924"/>
      <c r="F16" s="924"/>
      <c r="G16" s="924"/>
      <c r="H16" s="924"/>
      <c r="I16" s="924"/>
      <c r="J16" s="924"/>
      <c r="K16" s="924"/>
      <c r="L16" s="924"/>
      <c r="M16" s="924"/>
      <c r="N16" s="924"/>
      <c r="O16" s="925"/>
    </row>
    <row r="17" spans="1:15" s="671" customFormat="1" ht="14.1" customHeight="1">
      <c r="A17" s="679" t="s">
        <v>182</v>
      </c>
      <c r="B17" s="680" t="s">
        <v>174</v>
      </c>
      <c r="C17" s="673">
        <v>66872234</v>
      </c>
      <c r="D17" s="673">
        <v>66872234</v>
      </c>
      <c r="E17" s="673">
        <v>66872234</v>
      </c>
      <c r="F17" s="673">
        <v>66872234</v>
      </c>
      <c r="G17" s="673">
        <v>66872234</v>
      </c>
      <c r="H17" s="673">
        <v>66872234</v>
      </c>
      <c r="I17" s="673">
        <v>66872234</v>
      </c>
      <c r="J17" s="673">
        <v>66872234</v>
      </c>
      <c r="K17" s="673">
        <v>66872234</v>
      </c>
      <c r="L17" s="673">
        <v>66872234</v>
      </c>
      <c r="M17" s="673">
        <v>66872234</v>
      </c>
      <c r="N17" s="673">
        <v>66872234</v>
      </c>
      <c r="O17" s="674">
        <f t="shared" si="1"/>
        <v>802466808</v>
      </c>
    </row>
    <row r="18" spans="1:15" s="671" customFormat="1" ht="27" customHeight="1">
      <c r="A18" s="667" t="s">
        <v>183</v>
      </c>
      <c r="B18" s="668" t="s">
        <v>139</v>
      </c>
      <c r="C18" s="669">
        <v>11449442</v>
      </c>
      <c r="D18" s="669">
        <v>11449442</v>
      </c>
      <c r="E18" s="669">
        <v>11449442</v>
      </c>
      <c r="F18" s="669">
        <v>11449442</v>
      </c>
      <c r="G18" s="669">
        <v>11449442</v>
      </c>
      <c r="H18" s="669">
        <v>11449442</v>
      </c>
      <c r="I18" s="669">
        <v>11449442</v>
      </c>
      <c r="J18" s="669">
        <v>11449442</v>
      </c>
      <c r="K18" s="669">
        <v>11449442</v>
      </c>
      <c r="L18" s="669">
        <v>11449442</v>
      </c>
      <c r="M18" s="669">
        <v>11449442</v>
      </c>
      <c r="N18" s="669">
        <v>11449446</v>
      </c>
      <c r="O18" s="670">
        <f t="shared" si="1"/>
        <v>137393308</v>
      </c>
    </row>
    <row r="19" spans="1:15" s="671" customFormat="1" ht="14.1" customHeight="1">
      <c r="A19" s="667" t="s">
        <v>186</v>
      </c>
      <c r="B19" s="675" t="s">
        <v>517</v>
      </c>
      <c r="C19" s="669">
        <v>77850202</v>
      </c>
      <c r="D19" s="669">
        <v>77850202</v>
      </c>
      <c r="E19" s="669">
        <v>77850202</v>
      </c>
      <c r="F19" s="669">
        <v>77850202</v>
      </c>
      <c r="G19" s="669">
        <v>77850202</v>
      </c>
      <c r="H19" s="669">
        <v>77850202</v>
      </c>
      <c r="I19" s="669">
        <v>77850202</v>
      </c>
      <c r="J19" s="669">
        <v>77850202</v>
      </c>
      <c r="K19" s="669">
        <v>77850202</v>
      </c>
      <c r="L19" s="669">
        <v>77850202</v>
      </c>
      <c r="M19" s="669">
        <v>77850202</v>
      </c>
      <c r="N19" s="669">
        <v>77850201</v>
      </c>
      <c r="O19" s="670">
        <f t="shared" si="1"/>
        <v>934202423</v>
      </c>
    </row>
    <row r="20" spans="1:15" s="671" customFormat="1" ht="14.1" customHeight="1">
      <c r="A20" s="667" t="s">
        <v>189</v>
      </c>
      <c r="B20" s="675" t="s">
        <v>648</v>
      </c>
      <c r="C20" s="669">
        <v>1131667</v>
      </c>
      <c r="D20" s="669">
        <v>1131667</v>
      </c>
      <c r="E20" s="669">
        <v>1131667</v>
      </c>
      <c r="F20" s="669">
        <v>1131667</v>
      </c>
      <c r="G20" s="669">
        <v>1131667</v>
      </c>
      <c r="H20" s="669">
        <v>1581667</v>
      </c>
      <c r="I20" s="669">
        <v>1131667</v>
      </c>
      <c r="J20" s="669">
        <v>1131667</v>
      </c>
      <c r="K20" s="669">
        <v>1131667</v>
      </c>
      <c r="L20" s="669">
        <v>1131667</v>
      </c>
      <c r="M20" s="669">
        <v>1131667</v>
      </c>
      <c r="N20" s="669">
        <v>3571663</v>
      </c>
      <c r="O20" s="670">
        <f t="shared" si="1"/>
        <v>16470000</v>
      </c>
    </row>
    <row r="21" spans="1:15" s="671" customFormat="1" ht="14.1" customHeight="1">
      <c r="A21" s="667" t="s">
        <v>192</v>
      </c>
      <c r="B21" s="675" t="s">
        <v>143</v>
      </c>
      <c r="C21" s="669">
        <v>37639130</v>
      </c>
      <c r="D21" s="669">
        <v>37639130</v>
      </c>
      <c r="E21" s="669">
        <v>37639130</v>
      </c>
      <c r="F21" s="669">
        <v>37639130</v>
      </c>
      <c r="G21" s="669">
        <v>37639130</v>
      </c>
      <c r="H21" s="669">
        <v>37639130</v>
      </c>
      <c r="I21" s="669">
        <v>37639130</v>
      </c>
      <c r="J21" s="669">
        <v>37639130</v>
      </c>
      <c r="K21" s="669">
        <v>37639130</v>
      </c>
      <c r="L21" s="669">
        <v>37639130</v>
      </c>
      <c r="M21" s="669">
        <v>37639130</v>
      </c>
      <c r="N21" s="669">
        <v>37639132</v>
      </c>
      <c r="O21" s="670">
        <f t="shared" si="1"/>
        <v>451669562</v>
      </c>
    </row>
    <row r="22" spans="1:15" s="671" customFormat="1" ht="14.1" customHeight="1">
      <c r="A22" s="667" t="s">
        <v>195</v>
      </c>
      <c r="B22" s="675" t="s">
        <v>144</v>
      </c>
      <c r="C22" s="669">
        <v>100000000</v>
      </c>
      <c r="D22" s="669">
        <v>150000000</v>
      </c>
      <c r="E22" s="669">
        <v>300000000</v>
      </c>
      <c r="F22" s="669">
        <v>190000000</v>
      </c>
      <c r="G22" s="669">
        <v>304369875</v>
      </c>
      <c r="H22" s="669">
        <v>200000000</v>
      </c>
      <c r="I22" s="669">
        <v>200000000</v>
      </c>
      <c r="J22" s="669">
        <v>80000000</v>
      </c>
      <c r="K22" s="669">
        <v>30000000</v>
      </c>
      <c r="L22" s="669">
        <v>50000000</v>
      </c>
      <c r="M22" s="669">
        <v>30000000</v>
      </c>
      <c r="N22" s="669">
        <v>29214891</v>
      </c>
      <c r="O22" s="670">
        <f t="shared" si="1"/>
        <v>1663584766</v>
      </c>
    </row>
    <row r="23" spans="1:15" s="671" customFormat="1" ht="27" customHeight="1">
      <c r="A23" s="667" t="s">
        <v>198</v>
      </c>
      <c r="B23" s="668" t="s">
        <v>146</v>
      </c>
      <c r="C23" s="669"/>
      <c r="D23" s="669"/>
      <c r="E23" s="669">
        <v>300000000</v>
      </c>
      <c r="F23" s="669"/>
      <c r="G23" s="669">
        <v>456925784</v>
      </c>
      <c r="H23" s="669">
        <v>300000000</v>
      </c>
      <c r="I23" s="669">
        <v>200000000</v>
      </c>
      <c r="J23" s="669">
        <v>100000000</v>
      </c>
      <c r="K23" s="669">
        <v>50000000</v>
      </c>
      <c r="L23" s="669">
        <v>40000000</v>
      </c>
      <c r="M23" s="669">
        <v>22934014</v>
      </c>
      <c r="N23" s="669">
        <v>3107925</v>
      </c>
      <c r="O23" s="670">
        <f t="shared" si="1"/>
        <v>1472967723</v>
      </c>
    </row>
    <row r="24" spans="1:15" s="671" customFormat="1" ht="14.1" customHeight="1">
      <c r="A24" s="667" t="s">
        <v>201</v>
      </c>
      <c r="B24" s="675" t="s">
        <v>148</v>
      </c>
      <c r="C24" s="669"/>
      <c r="D24" s="669"/>
      <c r="E24" s="669"/>
      <c r="F24" s="669"/>
      <c r="G24" s="669">
        <v>5400000</v>
      </c>
      <c r="H24" s="669"/>
      <c r="I24" s="669">
        <v>8227486</v>
      </c>
      <c r="J24" s="669"/>
      <c r="K24" s="669"/>
      <c r="L24" s="669"/>
      <c r="M24" s="669"/>
      <c r="N24" s="669"/>
      <c r="O24" s="670">
        <f t="shared" si="1"/>
        <v>13627486</v>
      </c>
    </row>
    <row r="25" spans="1:15" s="671" customFormat="1" ht="14.1" customHeight="1" thickBot="1">
      <c r="A25" s="667" t="s">
        <v>204</v>
      </c>
      <c r="B25" s="675" t="s">
        <v>370</v>
      </c>
      <c r="C25" s="669">
        <f>'14.m'!C26+'18.m'!$C$30</f>
        <v>35026223</v>
      </c>
      <c r="D25" s="669">
        <f>'14.m'!D26+'18.m'!$C$30</f>
        <v>0</v>
      </c>
      <c r="E25" s="669">
        <f>'14.m'!E26+'18.m'!$C$30</f>
        <v>8584028</v>
      </c>
      <c r="F25" s="669">
        <f>'14.m'!F26+'18.m'!$C$30</f>
        <v>0</v>
      </c>
      <c r="G25" s="669">
        <f>'14.m'!G26+'18.m'!$C$30</f>
        <v>0</v>
      </c>
      <c r="H25" s="669">
        <f>'14.m'!H26+'18.m'!$C$30</f>
        <v>7744750</v>
      </c>
      <c r="I25" s="669">
        <f>'14.m'!I26+'18.m'!$C$30</f>
        <v>0</v>
      </c>
      <c r="J25" s="669">
        <f>'14.m'!J26+'18.m'!$C$30</f>
        <v>0</v>
      </c>
      <c r="K25" s="669">
        <f>'14.m'!K26+'18.m'!$C$30</f>
        <v>7744750</v>
      </c>
      <c r="L25" s="669"/>
      <c r="M25" s="669">
        <f>'14.m'!M26+'18.m'!$C$30</f>
        <v>0</v>
      </c>
      <c r="N25" s="669">
        <f>'14.m'!N26+'18.m'!$C$30</f>
        <v>7744750</v>
      </c>
      <c r="O25" s="670">
        <f t="shared" si="1"/>
        <v>66844501</v>
      </c>
    </row>
    <row r="26" spans="1:15" s="662" customFormat="1" ht="15.95" customHeight="1" thickBot="1">
      <c r="A26" s="681" t="s">
        <v>207</v>
      </c>
      <c r="B26" s="676" t="s">
        <v>636</v>
      </c>
      <c r="C26" s="677">
        <f t="shared" ref="C26:N26" si="3">SUM(C17:C25)</f>
        <v>329968898</v>
      </c>
      <c r="D26" s="677">
        <f t="shared" si="3"/>
        <v>344942675</v>
      </c>
      <c r="E26" s="677">
        <f t="shared" si="3"/>
        <v>803526703</v>
      </c>
      <c r="F26" s="677">
        <f t="shared" si="3"/>
        <v>384942675</v>
      </c>
      <c r="G26" s="677">
        <f t="shared" si="3"/>
        <v>961638334</v>
      </c>
      <c r="H26" s="677">
        <f t="shared" si="3"/>
        <v>703137425</v>
      </c>
      <c r="I26" s="677">
        <f t="shared" si="3"/>
        <v>603170161</v>
      </c>
      <c r="J26" s="677">
        <f t="shared" si="3"/>
        <v>374942675</v>
      </c>
      <c r="K26" s="677">
        <f t="shared" si="3"/>
        <v>282687425</v>
      </c>
      <c r="L26" s="677">
        <f t="shared" si="3"/>
        <v>284942675</v>
      </c>
      <c r="M26" s="677">
        <f t="shared" si="3"/>
        <v>247876689</v>
      </c>
      <c r="N26" s="677">
        <f t="shared" si="3"/>
        <v>237450242</v>
      </c>
      <c r="O26" s="678">
        <f t="shared" si="1"/>
        <v>5559226577</v>
      </c>
    </row>
    <row r="27" spans="1:15" ht="16.5" thickBot="1">
      <c r="A27" s="681" t="s">
        <v>209</v>
      </c>
      <c r="B27" s="682" t="s">
        <v>649</v>
      </c>
      <c r="C27" s="683">
        <f t="shared" ref="C27:M27" si="4">C15-C26</f>
        <v>1306564203</v>
      </c>
      <c r="D27" s="683">
        <f t="shared" si="4"/>
        <v>1310393650</v>
      </c>
      <c r="E27" s="683">
        <f t="shared" si="4"/>
        <v>1018995014</v>
      </c>
      <c r="F27" s="683">
        <f t="shared" si="4"/>
        <v>991441128</v>
      </c>
      <c r="G27" s="683">
        <f t="shared" si="4"/>
        <v>333369422</v>
      </c>
      <c r="H27" s="683">
        <f t="shared" si="4"/>
        <v>-72379214</v>
      </c>
      <c r="I27" s="683">
        <f t="shared" si="4"/>
        <v>-396041677</v>
      </c>
      <c r="J27" s="683">
        <f t="shared" si="4"/>
        <v>-467618804</v>
      </c>
      <c r="K27" s="683">
        <f t="shared" si="4"/>
        <v>-349329235</v>
      </c>
      <c r="L27" s="683">
        <f t="shared" si="4"/>
        <v>-257998879</v>
      </c>
      <c r="M27" s="683">
        <f t="shared" si="4"/>
        <v>-204570020</v>
      </c>
      <c r="N27" s="683">
        <f>N15-N26</f>
        <v>-105610662</v>
      </c>
      <c r="O27" s="701" t="s">
        <v>646</v>
      </c>
    </row>
    <row r="28" spans="1:15">
      <c r="A28" s="685"/>
    </row>
    <row r="29" spans="1:15">
      <c r="B29" s="686"/>
      <c r="C29" s="687"/>
      <c r="D29" s="687"/>
    </row>
  </sheetData>
  <mergeCells count="3">
    <mergeCell ref="A1:O1"/>
    <mergeCell ref="B4:O4"/>
    <mergeCell ref="B16:O16"/>
  </mergeCells>
  <printOptions horizontalCentered="1"/>
  <pageMargins left="0.27559055118110237" right="0.27559055118110237" top="1.0629921259842521" bottom="0.98425196850393704" header="0.78740157480314965" footer="0.78740157480314965"/>
  <pageSetup paperSize="9" scale="82" orientation="landscape" r:id="rId1"/>
  <headerFooter alignWithMargins="0">
    <oddHeader>&amp;R&amp;"Times New Roman CE,Félkövér dőlt" 18.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7"/>
  <sheetViews>
    <sheetView view="pageBreakPreview" topLeftCell="B1" zoomScale="130" zoomScaleNormal="120" zoomScaleSheetLayoutView="130" workbookViewId="0">
      <selection activeCell="D2" sqref="D1:F1048576"/>
    </sheetView>
  </sheetViews>
  <sheetFormatPr defaultColWidth="9.140625" defaultRowHeight="15.75"/>
  <cols>
    <col min="1" max="2" width="8.140625" style="62" customWidth="1"/>
    <col min="3" max="3" width="65.85546875" style="62" customWidth="1"/>
    <col min="4" max="5" width="12.7109375" style="118" hidden="1" customWidth="1"/>
    <col min="6" max="6" width="11.28515625" style="118" hidden="1" customWidth="1"/>
    <col min="7" max="7" width="12.7109375" style="118" customWidth="1"/>
    <col min="8" max="8" width="11.140625" style="118" hidden="1" customWidth="1"/>
    <col min="9" max="13" width="13.5703125" style="817" bestFit="1" customWidth="1"/>
    <col min="14" max="14" width="13.5703125" style="62" bestFit="1" customWidth="1"/>
    <col min="15" max="16384" width="9.140625" style="62"/>
  </cols>
  <sheetData>
    <row r="1" spans="1:14" ht="15.95" customHeight="1">
      <c r="A1" s="857" t="s">
        <v>9</v>
      </c>
      <c r="B1" s="857"/>
      <c r="C1" s="857"/>
      <c r="D1" s="857"/>
      <c r="E1" s="823"/>
      <c r="F1" s="62"/>
      <c r="G1" s="62"/>
      <c r="H1" s="62"/>
    </row>
    <row r="2" spans="1:14" ht="15.95" customHeight="1" thickBot="1">
      <c r="A2" s="856" t="s">
        <v>10</v>
      </c>
      <c r="B2" s="856"/>
      <c r="C2" s="856"/>
      <c r="D2" s="63"/>
      <c r="E2" s="63"/>
      <c r="F2" s="63"/>
      <c r="G2" s="63" t="s">
        <v>935</v>
      </c>
      <c r="H2" s="63"/>
    </row>
    <row r="3" spans="1:14" ht="60.75" thickBot="1">
      <c r="A3" s="64" t="s">
        <v>11</v>
      </c>
      <c r="B3" s="176" t="s">
        <v>385</v>
      </c>
      <c r="C3" s="65" t="s">
        <v>12</v>
      </c>
      <c r="D3" s="66" t="s">
        <v>1167</v>
      </c>
      <c r="E3" s="826" t="s">
        <v>1336</v>
      </c>
      <c r="F3" s="51" t="s">
        <v>1311</v>
      </c>
      <c r="G3" s="51" t="s">
        <v>1299</v>
      </c>
      <c r="H3" s="51" t="s">
        <v>1313</v>
      </c>
    </row>
    <row r="4" spans="1:14" s="70" customFormat="1" ht="12" customHeight="1" thickBot="1">
      <c r="A4" s="67">
        <v>1</v>
      </c>
      <c r="B4" s="67">
        <v>2</v>
      </c>
      <c r="C4" s="68">
        <v>2</v>
      </c>
      <c r="D4" s="69">
        <v>3</v>
      </c>
      <c r="E4" s="69">
        <v>7</v>
      </c>
      <c r="F4" s="69">
        <v>4</v>
      </c>
      <c r="G4" s="69">
        <v>7</v>
      </c>
      <c r="H4" s="69">
        <v>6</v>
      </c>
      <c r="I4" s="817"/>
      <c r="J4" s="817"/>
      <c r="K4" s="817"/>
      <c r="L4" s="817"/>
      <c r="M4" s="817"/>
    </row>
    <row r="5" spans="1:14" s="73" customFormat="1" ht="12" customHeight="1" thickBot="1">
      <c r="A5" s="71" t="s">
        <v>13</v>
      </c>
      <c r="B5" s="417" t="s">
        <v>411</v>
      </c>
      <c r="C5" s="72" t="s">
        <v>14</v>
      </c>
      <c r="D5" s="54">
        <f>+D6+D7+D8+D9+D10+D11</f>
        <v>0</v>
      </c>
      <c r="E5" s="54">
        <f t="shared" ref="E5:G5" si="0">+E6+E7+E8+E9+E10+E11</f>
        <v>1189909</v>
      </c>
      <c r="F5" s="54">
        <f t="shared" si="0"/>
        <v>187918</v>
      </c>
      <c r="G5" s="54">
        <f t="shared" si="0"/>
        <v>1377827</v>
      </c>
      <c r="H5" s="54">
        <f t="shared" ref="H5" si="1">+H6+H7+H8+H9+H10+H11</f>
        <v>0</v>
      </c>
      <c r="I5" s="817"/>
      <c r="J5" s="817"/>
      <c r="K5" s="817"/>
      <c r="L5" s="817"/>
      <c r="M5" s="817"/>
    </row>
    <row r="6" spans="1:14" s="73" customFormat="1" ht="12" customHeight="1">
      <c r="A6" s="74" t="s">
        <v>15</v>
      </c>
      <c r="B6" s="418" t="s">
        <v>412</v>
      </c>
      <c r="C6" s="75" t="s">
        <v>16</v>
      </c>
      <c r="D6" s="76"/>
      <c r="E6" s="76">
        <v>0</v>
      </c>
      <c r="F6" s="76">
        <f>G6-E6</f>
        <v>0</v>
      </c>
      <c r="G6" s="76">
        <v>0</v>
      </c>
      <c r="H6" s="76"/>
      <c r="I6" s="817"/>
      <c r="J6" s="817"/>
      <c r="K6" s="817"/>
      <c r="L6" s="817"/>
      <c r="M6" s="817"/>
    </row>
    <row r="7" spans="1:14" s="73" customFormat="1" ht="12" customHeight="1">
      <c r="A7" s="77" t="s">
        <v>17</v>
      </c>
      <c r="B7" s="419" t="s">
        <v>413</v>
      </c>
      <c r="C7" s="78" t="s">
        <v>18</v>
      </c>
      <c r="D7" s="79"/>
      <c r="E7" s="79">
        <v>0</v>
      </c>
      <c r="F7" s="79">
        <f t="shared" ref="F7:F11" si="2">G7-E7</f>
        <v>0</v>
      </c>
      <c r="G7" s="79">
        <v>0</v>
      </c>
      <c r="H7" s="79"/>
      <c r="I7" s="817"/>
      <c r="J7" s="817"/>
      <c r="K7" s="817"/>
      <c r="L7" s="817"/>
      <c r="M7" s="817"/>
    </row>
    <row r="8" spans="1:14" s="73" customFormat="1" ht="12" customHeight="1">
      <c r="A8" s="77" t="s">
        <v>19</v>
      </c>
      <c r="B8" s="419" t="s">
        <v>414</v>
      </c>
      <c r="C8" s="78" t="s">
        <v>651</v>
      </c>
      <c r="D8" s="79"/>
      <c r="E8" s="79">
        <v>0</v>
      </c>
      <c r="F8" s="79">
        <f t="shared" si="2"/>
        <v>0</v>
      </c>
      <c r="G8" s="79">
        <v>0</v>
      </c>
      <c r="H8" s="79"/>
      <c r="I8" s="817"/>
      <c r="J8" s="817"/>
      <c r="K8" s="817"/>
      <c r="L8" s="817"/>
      <c r="M8" s="817"/>
    </row>
    <row r="9" spans="1:14" s="73" customFormat="1" ht="12" customHeight="1">
      <c r="A9" s="77" t="s">
        <v>21</v>
      </c>
      <c r="B9" s="419" t="s">
        <v>415</v>
      </c>
      <c r="C9" s="78" t="s">
        <v>22</v>
      </c>
      <c r="D9" s="79"/>
      <c r="E9" s="79">
        <v>1189909</v>
      </c>
      <c r="F9" s="79">
        <f t="shared" si="2"/>
        <v>187918</v>
      </c>
      <c r="G9" s="79">
        <v>1377827</v>
      </c>
      <c r="H9" s="79"/>
      <c r="I9" s="817"/>
      <c r="J9" s="817"/>
      <c r="K9" s="817"/>
      <c r="L9" s="817"/>
      <c r="M9" s="817"/>
    </row>
    <row r="10" spans="1:14" s="73" customFormat="1" ht="12" customHeight="1">
      <c r="A10" s="77" t="s">
        <v>23</v>
      </c>
      <c r="B10" s="419" t="s">
        <v>416</v>
      </c>
      <c r="C10" s="78" t="s">
        <v>652</v>
      </c>
      <c r="D10" s="79"/>
      <c r="E10" s="79">
        <v>0</v>
      </c>
      <c r="F10" s="79">
        <f t="shared" si="2"/>
        <v>0</v>
      </c>
      <c r="G10" s="79">
        <v>0</v>
      </c>
      <c r="H10" s="79"/>
      <c r="I10" s="817"/>
      <c r="J10" s="817"/>
      <c r="K10" s="817"/>
      <c r="L10" s="817"/>
      <c r="M10" s="817"/>
    </row>
    <row r="11" spans="1:14" s="73" customFormat="1" ht="12" customHeight="1" thickBot="1">
      <c r="A11" s="80" t="s">
        <v>25</v>
      </c>
      <c r="B11" s="420" t="s">
        <v>417</v>
      </c>
      <c r="C11" s="81" t="s">
        <v>653</v>
      </c>
      <c r="D11" s="79"/>
      <c r="E11" s="79">
        <v>0</v>
      </c>
      <c r="F11" s="79">
        <f t="shared" si="2"/>
        <v>0</v>
      </c>
      <c r="G11" s="79">
        <v>0</v>
      </c>
      <c r="H11" s="79"/>
      <c r="I11" s="817"/>
      <c r="J11" s="817"/>
      <c r="K11" s="817"/>
      <c r="L11" s="817"/>
      <c r="M11" s="817"/>
    </row>
    <row r="12" spans="1:14" s="73" customFormat="1" ht="12" customHeight="1" thickBot="1">
      <c r="A12" s="71" t="s">
        <v>26</v>
      </c>
      <c r="B12" s="417"/>
      <c r="C12" s="82" t="s">
        <v>27</v>
      </c>
      <c r="D12" s="54">
        <f>+D13+D14+D15+D16+D17</f>
        <v>71802930</v>
      </c>
      <c r="E12" s="54">
        <f t="shared" ref="E12:G12" si="3">+E13+E14+E15+E16+E17</f>
        <v>92423152</v>
      </c>
      <c r="F12" s="54">
        <f t="shared" si="3"/>
        <v>5000000</v>
      </c>
      <c r="G12" s="54">
        <f t="shared" si="3"/>
        <v>97423152</v>
      </c>
      <c r="H12" s="54">
        <f t="shared" ref="H12" si="4">+H13+H14+H15+H16+H17</f>
        <v>6934486</v>
      </c>
      <c r="I12" s="817"/>
      <c r="J12" s="817"/>
      <c r="K12" s="817"/>
      <c r="L12" s="817"/>
      <c r="M12" s="817"/>
    </row>
    <row r="13" spans="1:14" s="73" customFormat="1" ht="12" customHeight="1">
      <c r="A13" s="74" t="s">
        <v>28</v>
      </c>
      <c r="B13" s="418" t="s">
        <v>418</v>
      </c>
      <c r="C13" s="75" t="s">
        <v>29</v>
      </c>
      <c r="D13" s="76">
        <v>0</v>
      </c>
      <c r="E13" s="76">
        <v>0</v>
      </c>
      <c r="F13" s="76">
        <f t="shared" ref="F13:F18" si="5">G13-E13</f>
        <v>0</v>
      </c>
      <c r="G13" s="76">
        <v>0</v>
      </c>
      <c r="H13" s="76"/>
      <c r="I13" s="817">
        <f>'3. sz. mell'!BO17+'4. sz. mell'!G18+'5.sz.mell.'!G12</f>
        <v>0</v>
      </c>
      <c r="J13" s="817">
        <f>'3. sz. mell'!BP17+'4. sz. mell'!H18+'5.sz.mell.'!H12</f>
        <v>0</v>
      </c>
      <c r="K13" s="817">
        <f>'3. sz. mell'!BQ17+'4. sz. mell'!I18+'5.sz.mell.'!I12</f>
        <v>0</v>
      </c>
      <c r="L13" s="817">
        <f>'3. sz. mell'!BR17+'4. sz. mell'!J18+'5.sz.mell.'!J12</f>
        <v>0</v>
      </c>
      <c r="M13" s="817" t="e">
        <f>'3. sz. mell'!BS17+'4. sz. mell'!#REF!+'5.sz.mell.'!#REF!</f>
        <v>#REF!</v>
      </c>
      <c r="N13" s="817" t="e">
        <f>'3. sz. mell'!BT17+'4. sz. mell'!#REF!+'5.sz.mell.'!#REF!</f>
        <v>#REF!</v>
      </c>
    </row>
    <row r="14" spans="1:14" s="73" customFormat="1" ht="12" customHeight="1">
      <c r="A14" s="77" t="s">
        <v>30</v>
      </c>
      <c r="B14" s="419" t="s">
        <v>419</v>
      </c>
      <c r="C14" s="78" t="s">
        <v>31</v>
      </c>
      <c r="D14" s="79">
        <v>0</v>
      </c>
      <c r="E14" s="79">
        <v>0</v>
      </c>
      <c r="F14" s="79">
        <f t="shared" si="5"/>
        <v>0</v>
      </c>
      <c r="G14" s="79">
        <v>0</v>
      </c>
      <c r="H14" s="79"/>
      <c r="I14" s="817">
        <f>'3. sz. mell'!BO18+'4. sz. mell'!G19+'5.sz.mell.'!G13</f>
        <v>0</v>
      </c>
      <c r="J14" s="817">
        <f>'3. sz. mell'!BP18+'4. sz. mell'!H19+'5.sz.mell.'!H13</f>
        <v>0</v>
      </c>
      <c r="K14" s="817">
        <f>'3. sz. mell'!BQ18+'4. sz. mell'!I19+'5.sz.mell.'!I13</f>
        <v>0</v>
      </c>
      <c r="L14" s="817">
        <f>'3. sz. mell'!BR18+'4. sz. mell'!J19+'5.sz.mell.'!J13</f>
        <v>0</v>
      </c>
      <c r="M14" s="817" t="e">
        <f>'3. sz. mell'!BS18+'4. sz. mell'!#REF!+'5.sz.mell.'!#REF!</f>
        <v>#REF!</v>
      </c>
      <c r="N14" s="817" t="e">
        <f>'3. sz. mell'!BT18+'4. sz. mell'!#REF!+'5.sz.mell.'!#REF!</f>
        <v>#REF!</v>
      </c>
    </row>
    <row r="15" spans="1:14" s="73" customFormat="1" ht="12" customHeight="1">
      <c r="A15" s="77" t="s">
        <v>32</v>
      </c>
      <c r="B15" s="419" t="s">
        <v>420</v>
      </c>
      <c r="C15" s="78" t="s">
        <v>33</v>
      </c>
      <c r="D15" s="79">
        <v>32619000</v>
      </c>
      <c r="E15" s="79">
        <v>32619000</v>
      </c>
      <c r="F15" s="79">
        <f t="shared" si="5"/>
        <v>0</v>
      </c>
      <c r="G15" s="79">
        <v>32619000</v>
      </c>
      <c r="H15" s="79"/>
      <c r="I15" s="817">
        <f>'3. sz. mell'!BO19+'4. sz. mell'!G20+'5.sz.mell.'!G14</f>
        <v>32619000</v>
      </c>
      <c r="J15" s="817">
        <f>'3. sz. mell'!BP19+'4. sz. mell'!H20+'5.sz.mell.'!H14</f>
        <v>32619000</v>
      </c>
      <c r="K15" s="817">
        <f>'3. sz. mell'!BQ19+'4. sz. mell'!I20+'5.sz.mell.'!I14</f>
        <v>0</v>
      </c>
      <c r="L15" s="817">
        <f>'3. sz. mell'!BR19+'4. sz. mell'!J20+'5.sz.mell.'!J14</f>
        <v>32619000</v>
      </c>
      <c r="M15" s="817" t="e">
        <f>'3. sz. mell'!BS19+'4. sz. mell'!#REF!+'5.sz.mell.'!#REF!</f>
        <v>#REF!</v>
      </c>
      <c r="N15" s="817" t="e">
        <f>'3. sz. mell'!BT19+'4. sz. mell'!#REF!+'5.sz.mell.'!#REF!</f>
        <v>#REF!</v>
      </c>
    </row>
    <row r="16" spans="1:14" s="73" customFormat="1" ht="12" customHeight="1">
      <c r="A16" s="77" t="s">
        <v>34</v>
      </c>
      <c r="B16" s="419" t="s">
        <v>421</v>
      </c>
      <c r="C16" s="78" t="s">
        <v>35</v>
      </c>
      <c r="D16" s="79">
        <v>0</v>
      </c>
      <c r="E16" s="79">
        <v>89522</v>
      </c>
      <c r="F16" s="79">
        <f t="shared" si="5"/>
        <v>0</v>
      </c>
      <c r="G16" s="79">
        <v>89522</v>
      </c>
      <c r="H16" s="79"/>
      <c r="I16" s="817">
        <f>'3. sz. mell'!BO20+'4. sz. mell'!G21+'5.sz.mell.'!G15</f>
        <v>0</v>
      </c>
      <c r="J16" s="817">
        <f>'3. sz. mell'!BP20+'4. sz. mell'!H21+'5.sz.mell.'!H15</f>
        <v>89522</v>
      </c>
      <c r="K16" s="817">
        <f>'3. sz. mell'!BQ20+'4. sz. mell'!I21+'5.sz.mell.'!I15</f>
        <v>0</v>
      </c>
      <c r="L16" s="817">
        <f>'3. sz. mell'!BR20+'4. sz. mell'!J21+'5.sz.mell.'!J15</f>
        <v>89522</v>
      </c>
      <c r="M16" s="817" t="e">
        <f>'3. sz. mell'!BS20+'4. sz. mell'!#REF!+'5.sz.mell.'!#REF!</f>
        <v>#REF!</v>
      </c>
      <c r="N16" s="817" t="e">
        <f>'3. sz. mell'!BT20+'4. sz. mell'!#REF!+'5.sz.mell.'!#REF!</f>
        <v>#REF!</v>
      </c>
    </row>
    <row r="17" spans="1:14" s="73" customFormat="1" ht="12" customHeight="1">
      <c r="A17" s="77" t="s">
        <v>36</v>
      </c>
      <c r="B17" s="419" t="s">
        <v>422</v>
      </c>
      <c r="C17" s="78" t="s">
        <v>37</v>
      </c>
      <c r="D17" s="79">
        <v>39183930</v>
      </c>
      <c r="E17" s="79">
        <v>59714630</v>
      </c>
      <c r="F17" s="79">
        <f t="shared" si="5"/>
        <v>5000000</v>
      </c>
      <c r="G17" s="79">
        <v>64714630</v>
      </c>
      <c r="H17" s="79">
        <v>6934486</v>
      </c>
      <c r="I17" s="817">
        <f>'3. sz. mell'!BO21+'4. sz. mell'!G22+'5.sz.mell.'!G16</f>
        <v>39183930</v>
      </c>
      <c r="J17" s="817">
        <f>'3. sz. mell'!BP21+'4. sz. mell'!H22+'5.sz.mell.'!H16</f>
        <v>59714630</v>
      </c>
      <c r="K17" s="817">
        <f>'3. sz. mell'!BQ21+'4. sz. mell'!I22+'5.sz.mell.'!I16</f>
        <v>5000000</v>
      </c>
      <c r="L17" s="817">
        <f>'3. sz. mell'!BR21+'4. sz. mell'!J22+'5.sz.mell.'!J16</f>
        <v>64714630</v>
      </c>
      <c r="M17" s="817" t="e">
        <f>'3. sz. mell'!BS21+'4. sz. mell'!#REF!+'5.sz.mell.'!#REF!</f>
        <v>#REF!</v>
      </c>
      <c r="N17" s="817" t="e">
        <f>'3. sz. mell'!BT21+'4. sz. mell'!#REF!+'5.sz.mell.'!#REF!</f>
        <v>#REF!</v>
      </c>
    </row>
    <row r="18" spans="1:14" s="73" customFormat="1" ht="12" customHeight="1" thickBot="1">
      <c r="A18" s="80" t="s">
        <v>1102</v>
      </c>
      <c r="B18" s="419" t="s">
        <v>422</v>
      </c>
      <c r="C18" s="749" t="s">
        <v>1103</v>
      </c>
      <c r="D18" s="83"/>
      <c r="E18" s="83">
        <v>0</v>
      </c>
      <c r="F18" s="83">
        <f t="shared" si="5"/>
        <v>0</v>
      </c>
      <c r="G18" s="83">
        <v>0</v>
      </c>
      <c r="H18" s="83"/>
      <c r="I18" s="817">
        <f>'3. sz. mell'!BO22+'4. sz. mell'!G23+'5.sz.mell.'!G17</f>
        <v>1883436049</v>
      </c>
      <c r="J18" s="817">
        <f>'3. sz. mell'!BP22+'4. sz. mell'!H23+'5.sz.mell.'!H17</f>
        <v>1883436049</v>
      </c>
      <c r="K18" s="817">
        <f>'3. sz. mell'!BQ22+'4. sz. mell'!I23+'5.sz.mell.'!I17</f>
        <v>0</v>
      </c>
      <c r="L18" s="817">
        <f>'3. sz. mell'!BR22+'4. sz. mell'!J23+'5.sz.mell.'!J17</f>
        <v>1883436049</v>
      </c>
      <c r="M18" s="817" t="e">
        <f>'3. sz. mell'!BS22+'4. sz. mell'!#REF!+'5.sz.mell.'!#REF!</f>
        <v>#REF!</v>
      </c>
      <c r="N18" s="817" t="e">
        <f>'3. sz. mell'!BT22+'4. sz. mell'!#REF!+'5.sz.mell.'!#REF!</f>
        <v>#REF!</v>
      </c>
    </row>
    <row r="19" spans="1:14" s="73" customFormat="1" ht="12" customHeight="1" thickBot="1">
      <c r="A19" s="71" t="s">
        <v>38</v>
      </c>
      <c r="B19" s="417" t="s">
        <v>423</v>
      </c>
      <c r="C19" s="72" t="s">
        <v>39</v>
      </c>
      <c r="D19" s="54">
        <f>+D20+D21+D22+D23+D24</f>
        <v>1957847171</v>
      </c>
      <c r="E19" s="54">
        <f t="shared" ref="E19:G19" si="6">+E20+E21+E22+E23+E24</f>
        <v>1957847171</v>
      </c>
      <c r="F19" s="54">
        <f t="shared" si="6"/>
        <v>0</v>
      </c>
      <c r="G19" s="54">
        <f t="shared" si="6"/>
        <v>1957847171</v>
      </c>
      <c r="H19" s="54">
        <f t="shared" ref="H19" si="7">+H20+H21+H22+H23+H24</f>
        <v>78936817</v>
      </c>
      <c r="I19" s="817"/>
      <c r="J19" s="817"/>
      <c r="K19" s="817"/>
      <c r="L19" s="817"/>
      <c r="M19" s="817"/>
      <c r="N19" s="817"/>
    </row>
    <row r="20" spans="1:14" s="73" customFormat="1" ht="12" customHeight="1">
      <c r="A20" s="74" t="s">
        <v>40</v>
      </c>
      <c r="B20" s="418" t="s">
        <v>424</v>
      </c>
      <c r="C20" s="75" t="s">
        <v>41</v>
      </c>
      <c r="D20" s="76">
        <v>0</v>
      </c>
      <c r="E20" s="76">
        <v>0</v>
      </c>
      <c r="F20" s="76">
        <f t="shared" ref="F20:F25" si="8">G20-E20</f>
        <v>0</v>
      </c>
      <c r="G20" s="76">
        <v>0</v>
      </c>
      <c r="H20" s="76"/>
      <c r="I20" s="817">
        <f>'3. sz. mell'!BO24+'4. sz. mell'!G25+'5.sz.mell.'!G18</f>
        <v>0</v>
      </c>
      <c r="J20" s="817">
        <f>'3. sz. mell'!BP24+'4. sz. mell'!H25+'5.sz.mell.'!H18</f>
        <v>0</v>
      </c>
      <c r="K20" s="817">
        <f>'3. sz. mell'!BQ24+'4. sz. mell'!I25+'5.sz.mell.'!I18</f>
        <v>0</v>
      </c>
      <c r="L20" s="817">
        <f>'3. sz. mell'!BR24+'4. sz. mell'!J25+'5.sz.mell.'!J18</f>
        <v>0</v>
      </c>
      <c r="M20" s="817" t="e">
        <f>'3. sz. mell'!BS24+'4. sz. mell'!#REF!+'5.sz.mell.'!#REF!</f>
        <v>#REF!</v>
      </c>
      <c r="N20" s="817" t="e">
        <f>'3. sz. mell'!BT24+'4. sz. mell'!#REF!+'5.sz.mell.'!#REF!</f>
        <v>#REF!</v>
      </c>
    </row>
    <row r="21" spans="1:14" s="73" customFormat="1" ht="12" customHeight="1">
      <c r="A21" s="77" t="s">
        <v>42</v>
      </c>
      <c r="B21" s="419" t="s">
        <v>425</v>
      </c>
      <c r="C21" s="78" t="s">
        <v>43</v>
      </c>
      <c r="D21" s="79">
        <v>0</v>
      </c>
      <c r="E21" s="79">
        <v>0</v>
      </c>
      <c r="F21" s="79">
        <f t="shared" si="8"/>
        <v>0</v>
      </c>
      <c r="G21" s="79">
        <v>0</v>
      </c>
      <c r="H21" s="79"/>
      <c r="I21" s="817">
        <f>'3. sz. mell'!BO25+'4. sz. mell'!G26+'5.sz.mell.'!G19</f>
        <v>0</v>
      </c>
      <c r="J21" s="817">
        <f>'3. sz. mell'!BP25+'4. sz. mell'!H26+'5.sz.mell.'!H19</f>
        <v>0</v>
      </c>
      <c r="K21" s="817">
        <f>'3. sz. mell'!BQ25+'4. sz. mell'!I26+'5.sz.mell.'!I19</f>
        <v>0</v>
      </c>
      <c r="L21" s="817">
        <f>'3. sz. mell'!BR25+'4. sz. mell'!J26+'5.sz.mell.'!J19</f>
        <v>0</v>
      </c>
      <c r="M21" s="817" t="e">
        <f>'3. sz. mell'!BS25+'4. sz. mell'!#REF!+'5.sz.mell.'!#REF!</f>
        <v>#REF!</v>
      </c>
      <c r="N21" s="817" t="e">
        <f>'3. sz. mell'!BT25+'4. sz. mell'!#REF!+'5.sz.mell.'!#REF!</f>
        <v>#REF!</v>
      </c>
    </row>
    <row r="22" spans="1:14" s="73" customFormat="1" ht="12" customHeight="1">
      <c r="A22" s="77" t="s">
        <v>44</v>
      </c>
      <c r="B22" s="419" t="s">
        <v>426</v>
      </c>
      <c r="C22" s="78" t="s">
        <v>45</v>
      </c>
      <c r="D22" s="79">
        <v>0</v>
      </c>
      <c r="E22" s="79">
        <v>0</v>
      </c>
      <c r="F22" s="79">
        <f t="shared" si="8"/>
        <v>0</v>
      </c>
      <c r="G22" s="79">
        <v>0</v>
      </c>
      <c r="H22" s="79"/>
      <c r="I22" s="817">
        <f>'3. sz. mell'!BO26+'4. sz. mell'!G27+'5.sz.mell.'!G20</f>
        <v>0</v>
      </c>
      <c r="J22" s="817">
        <f>'3. sz. mell'!BP26+'4. sz. mell'!H27+'5.sz.mell.'!H20</f>
        <v>0</v>
      </c>
      <c r="K22" s="817">
        <f>'3. sz. mell'!BQ26+'4. sz. mell'!I27+'5.sz.mell.'!I20</f>
        <v>0</v>
      </c>
      <c r="L22" s="817">
        <f>'3. sz. mell'!BR26+'4. sz. mell'!J27+'5.sz.mell.'!J20</f>
        <v>0</v>
      </c>
      <c r="M22" s="817" t="e">
        <f>'3. sz. mell'!BS26+'4. sz. mell'!#REF!+'5.sz.mell.'!#REF!</f>
        <v>#REF!</v>
      </c>
      <c r="N22" s="817" t="e">
        <f>'3. sz. mell'!BT26+'4. sz. mell'!#REF!+'5.sz.mell.'!#REF!</f>
        <v>#REF!</v>
      </c>
    </row>
    <row r="23" spans="1:14" s="73" customFormat="1" ht="12" customHeight="1">
      <c r="A23" s="77" t="s">
        <v>46</v>
      </c>
      <c r="B23" s="419" t="s">
        <v>427</v>
      </c>
      <c r="C23" s="78" t="s">
        <v>47</v>
      </c>
      <c r="D23" s="79">
        <v>0</v>
      </c>
      <c r="E23" s="79">
        <v>0</v>
      </c>
      <c r="F23" s="79">
        <f t="shared" si="8"/>
        <v>0</v>
      </c>
      <c r="G23" s="79">
        <v>0</v>
      </c>
      <c r="H23" s="79"/>
      <c r="I23" s="817">
        <f>'3. sz. mell'!BO27+'4. sz. mell'!G28+'5.sz.mell.'!G21</f>
        <v>0</v>
      </c>
      <c r="J23" s="817">
        <f>'3. sz. mell'!BP27+'4. sz. mell'!H28+'5.sz.mell.'!H21</f>
        <v>0</v>
      </c>
      <c r="K23" s="817">
        <f>'3. sz. mell'!BQ27+'4. sz. mell'!I28+'5.sz.mell.'!I21</f>
        <v>0</v>
      </c>
      <c r="L23" s="817">
        <f>'3. sz. mell'!BR27+'4. sz. mell'!J28+'5.sz.mell.'!J21</f>
        <v>0</v>
      </c>
      <c r="M23" s="817" t="e">
        <f>'3. sz. mell'!BS27+'4. sz. mell'!#REF!+'5.sz.mell.'!#REF!</f>
        <v>#REF!</v>
      </c>
      <c r="N23" s="817" t="e">
        <f>'3. sz. mell'!BT27+'4. sz. mell'!#REF!+'5.sz.mell.'!#REF!</f>
        <v>#REF!</v>
      </c>
    </row>
    <row r="24" spans="1:14" s="73" customFormat="1" ht="12" customHeight="1">
      <c r="A24" s="77" t="s">
        <v>48</v>
      </c>
      <c r="B24" s="419" t="s">
        <v>428</v>
      </c>
      <c r="C24" s="78" t="s">
        <v>49</v>
      </c>
      <c r="D24" s="79">
        <v>1957847171</v>
      </c>
      <c r="E24" s="79">
        <v>1957847171</v>
      </c>
      <c r="F24" s="79">
        <f t="shared" si="8"/>
        <v>0</v>
      </c>
      <c r="G24" s="79">
        <v>1957847171</v>
      </c>
      <c r="H24" s="79">
        <v>78936817</v>
      </c>
      <c r="I24" s="817">
        <f>'3. sz. mell'!BO28+'4. sz. mell'!G29+'5.sz.mell.'!G22</f>
        <v>1957847171</v>
      </c>
      <c r="J24" s="817">
        <f>'3. sz. mell'!BP28+'4. sz. mell'!H29+'5.sz.mell.'!H22</f>
        <v>1957847171</v>
      </c>
      <c r="K24" s="817">
        <f>'3. sz. mell'!BQ28+'4. sz. mell'!I29+'5.sz.mell.'!I22</f>
        <v>0</v>
      </c>
      <c r="L24" s="817">
        <f>'3. sz. mell'!BR28+'4. sz. mell'!J29+'5.sz.mell.'!J22</f>
        <v>1957847171</v>
      </c>
      <c r="M24" s="817" t="e">
        <f>'3. sz. mell'!BS28+'4. sz. mell'!#REF!+'5.sz.mell.'!#REF!</f>
        <v>#REF!</v>
      </c>
      <c r="N24" s="817" t="e">
        <f>'3. sz. mell'!BT28+'4. sz. mell'!#REF!+'5.sz.mell.'!#REF!</f>
        <v>#REF!</v>
      </c>
    </row>
    <row r="25" spans="1:14" s="752" customFormat="1" ht="12" customHeight="1" thickBot="1">
      <c r="A25" s="77" t="s">
        <v>1104</v>
      </c>
      <c r="B25" s="419" t="s">
        <v>428</v>
      </c>
      <c r="C25" s="750" t="s">
        <v>1105</v>
      </c>
      <c r="D25" s="751"/>
      <c r="E25" s="751">
        <v>0</v>
      </c>
      <c r="F25" s="751">
        <f t="shared" si="8"/>
        <v>0</v>
      </c>
      <c r="G25" s="751">
        <v>0</v>
      </c>
      <c r="H25" s="751"/>
      <c r="I25" s="818"/>
      <c r="J25" s="818"/>
      <c r="K25" s="818"/>
      <c r="L25" s="818"/>
      <c r="M25" s="818"/>
      <c r="N25" s="818"/>
    </row>
    <row r="26" spans="1:14" s="73" customFormat="1" ht="12" customHeight="1" thickBot="1">
      <c r="A26" s="71" t="s">
        <v>50</v>
      </c>
      <c r="B26" s="417" t="s">
        <v>429</v>
      </c>
      <c r="C26" s="72" t="s">
        <v>51</v>
      </c>
      <c r="D26" s="61">
        <f>SUM(D27:D33)</f>
        <v>392116000</v>
      </c>
      <c r="E26" s="61">
        <f t="shared" ref="E26:G26" si="9">SUM(E27:E33)</f>
        <v>381025700</v>
      </c>
      <c r="F26" s="61">
        <f t="shared" si="9"/>
        <v>3897641</v>
      </c>
      <c r="G26" s="61">
        <f t="shared" si="9"/>
        <v>384923341</v>
      </c>
      <c r="H26" s="61">
        <f t="shared" ref="H26" si="10">SUM(H27:H33)</f>
        <v>0</v>
      </c>
      <c r="I26" s="817"/>
      <c r="J26" s="817"/>
      <c r="K26" s="817"/>
      <c r="L26" s="817"/>
      <c r="M26" s="817"/>
    </row>
    <row r="27" spans="1:14" s="73" customFormat="1" ht="12" customHeight="1">
      <c r="A27" s="74" t="s">
        <v>494</v>
      </c>
      <c r="B27" s="418" t="s">
        <v>430</v>
      </c>
      <c r="C27" s="75" t="s">
        <v>657</v>
      </c>
      <c r="D27" s="84"/>
      <c r="E27" s="84">
        <v>0</v>
      </c>
      <c r="F27" s="84">
        <f t="shared" ref="F27:F33" si="11">G27-E27</f>
        <v>0</v>
      </c>
      <c r="G27" s="84">
        <v>0</v>
      </c>
      <c r="H27" s="84"/>
      <c r="I27" s="817"/>
      <c r="J27" s="817"/>
      <c r="K27" s="817"/>
      <c r="L27" s="817"/>
      <c r="M27" s="817"/>
    </row>
    <row r="28" spans="1:14" s="73" customFormat="1" ht="12" customHeight="1">
      <c r="A28" s="74" t="s">
        <v>495</v>
      </c>
      <c r="B28" s="418" t="s">
        <v>705</v>
      </c>
      <c r="C28" s="75" t="s">
        <v>704</v>
      </c>
      <c r="D28" s="84"/>
      <c r="E28" s="84">
        <v>0</v>
      </c>
      <c r="F28" s="84">
        <f t="shared" si="11"/>
        <v>0</v>
      </c>
      <c r="G28" s="84">
        <v>0</v>
      </c>
      <c r="H28" s="84"/>
      <c r="I28" s="817"/>
      <c r="J28" s="817"/>
      <c r="K28" s="817"/>
      <c r="L28" s="817"/>
      <c r="M28" s="817"/>
    </row>
    <row r="29" spans="1:14" s="73" customFormat="1" ht="12" customHeight="1">
      <c r="A29" s="74" t="s">
        <v>496</v>
      </c>
      <c r="B29" s="419" t="s">
        <v>654</v>
      </c>
      <c r="C29" s="78" t="s">
        <v>658</v>
      </c>
      <c r="D29" s="84">
        <v>392116000</v>
      </c>
      <c r="E29" s="84">
        <v>381025700</v>
      </c>
      <c r="F29" s="84">
        <f t="shared" si="11"/>
        <v>3897641</v>
      </c>
      <c r="G29" s="84">
        <v>384923341</v>
      </c>
      <c r="H29" s="84"/>
      <c r="I29" s="817"/>
      <c r="J29" s="817"/>
      <c r="K29" s="817"/>
      <c r="L29" s="817"/>
      <c r="M29" s="817"/>
    </row>
    <row r="30" spans="1:14" s="73" customFormat="1" ht="12" customHeight="1">
      <c r="A30" s="74" t="s">
        <v>497</v>
      </c>
      <c r="B30" s="419" t="s">
        <v>655</v>
      </c>
      <c r="C30" s="78" t="s">
        <v>659</v>
      </c>
      <c r="D30" s="79"/>
      <c r="E30" s="79">
        <v>0</v>
      </c>
      <c r="F30" s="79">
        <f t="shared" si="11"/>
        <v>0</v>
      </c>
      <c r="G30" s="79">
        <v>0</v>
      </c>
      <c r="H30" s="79"/>
      <c r="I30" s="817"/>
      <c r="J30" s="817"/>
      <c r="K30" s="817"/>
      <c r="L30" s="817"/>
      <c r="M30" s="817"/>
    </row>
    <row r="31" spans="1:14" s="73" customFormat="1" ht="12" customHeight="1">
      <c r="A31" s="74" t="s">
        <v>498</v>
      </c>
      <c r="B31" s="419" t="s">
        <v>431</v>
      </c>
      <c r="C31" s="78" t="s">
        <v>660</v>
      </c>
      <c r="D31" s="79"/>
      <c r="E31" s="79">
        <v>0</v>
      </c>
      <c r="F31" s="79">
        <f t="shared" si="11"/>
        <v>0</v>
      </c>
      <c r="G31" s="79">
        <v>0</v>
      </c>
      <c r="H31" s="79"/>
      <c r="I31" s="817"/>
      <c r="J31" s="817"/>
      <c r="K31" s="817"/>
      <c r="L31" s="817"/>
      <c r="M31" s="817"/>
    </row>
    <row r="32" spans="1:14" s="73" customFormat="1" ht="12" customHeight="1">
      <c r="A32" s="74" t="s">
        <v>499</v>
      </c>
      <c r="B32" s="420" t="s">
        <v>432</v>
      </c>
      <c r="C32" s="81" t="s">
        <v>661</v>
      </c>
      <c r="D32" s="79"/>
      <c r="E32" s="79">
        <v>0</v>
      </c>
      <c r="F32" s="79">
        <f t="shared" si="11"/>
        <v>0</v>
      </c>
      <c r="G32" s="79">
        <v>0</v>
      </c>
      <c r="H32" s="79"/>
      <c r="I32" s="817"/>
      <c r="J32" s="817"/>
      <c r="K32" s="817"/>
      <c r="L32" s="817"/>
      <c r="M32" s="817"/>
    </row>
    <row r="33" spans="1:14" s="73" customFormat="1" ht="12" customHeight="1" thickBot="1">
      <c r="A33" s="74" t="s">
        <v>706</v>
      </c>
      <c r="B33" s="420" t="s">
        <v>433</v>
      </c>
      <c r="C33" s="81" t="s">
        <v>656</v>
      </c>
      <c r="D33" s="83"/>
      <c r="E33" s="83">
        <v>0</v>
      </c>
      <c r="F33" s="83">
        <f t="shared" si="11"/>
        <v>0</v>
      </c>
      <c r="G33" s="83">
        <v>0</v>
      </c>
      <c r="H33" s="83"/>
      <c r="I33" s="817"/>
      <c r="J33" s="817"/>
      <c r="K33" s="817"/>
      <c r="L33" s="817"/>
      <c r="M33" s="817"/>
    </row>
    <row r="34" spans="1:14" s="73" customFormat="1" ht="12" customHeight="1" thickBot="1">
      <c r="A34" s="71" t="s">
        <v>52</v>
      </c>
      <c r="B34" s="417" t="s">
        <v>434</v>
      </c>
      <c r="C34" s="72" t="s">
        <v>53</v>
      </c>
      <c r="D34" s="54">
        <f>SUM(D35:D45)</f>
        <v>20710000</v>
      </c>
      <c r="E34" s="54">
        <f t="shared" ref="E34:G34" si="12">SUM(E35:E45)</f>
        <v>46392387</v>
      </c>
      <c r="F34" s="54">
        <f t="shared" si="12"/>
        <v>-1800000</v>
      </c>
      <c r="G34" s="54">
        <f t="shared" si="12"/>
        <v>44592387</v>
      </c>
      <c r="H34" s="54">
        <f>SUM(H35:H45)</f>
        <v>29208092</v>
      </c>
      <c r="I34" s="817"/>
      <c r="J34" s="817"/>
      <c r="K34" s="817"/>
      <c r="L34" s="817"/>
      <c r="M34" s="817"/>
    </row>
    <row r="35" spans="1:14" s="73" customFormat="1" ht="12" customHeight="1">
      <c r="A35" s="74" t="s">
        <v>54</v>
      </c>
      <c r="B35" s="418" t="s">
        <v>435</v>
      </c>
      <c r="C35" s="75" t="s">
        <v>55</v>
      </c>
      <c r="D35" s="76">
        <v>0</v>
      </c>
      <c r="E35" s="76">
        <v>300000</v>
      </c>
      <c r="F35" s="76">
        <f t="shared" ref="F35:F45" si="13">G35-E35</f>
        <v>0</v>
      </c>
      <c r="G35" s="76">
        <v>300000</v>
      </c>
      <c r="H35" s="76">
        <v>77190</v>
      </c>
      <c r="I35" s="817">
        <f>'3. sz. mell'!BO5+'4. sz. mell'!G6+'5.sz.mell.'!G32</f>
        <v>0</v>
      </c>
      <c r="J35" s="817">
        <f>'3. sz. mell'!BP5+'4. sz. mell'!H6+'5.sz.mell.'!H32</f>
        <v>300000</v>
      </c>
      <c r="K35" s="817">
        <f>'3. sz. mell'!BQ5+'4. sz. mell'!I6+'5.sz.mell.'!I32</f>
        <v>0</v>
      </c>
      <c r="L35" s="817">
        <f>'3. sz. mell'!BR5+'4. sz. mell'!J6+'5.sz.mell.'!J32</f>
        <v>300000</v>
      </c>
      <c r="M35" s="817" t="e">
        <f>'3. sz. mell'!BS5+'4. sz. mell'!#REF!+'5.sz.mell.'!#REF!</f>
        <v>#REF!</v>
      </c>
      <c r="N35" s="817" t="e">
        <f>'3. sz. mell'!BT5+'4. sz. mell'!#REF!+'5.sz.mell.'!#REF!</f>
        <v>#REF!</v>
      </c>
    </row>
    <row r="36" spans="1:14" s="73" customFormat="1" ht="12" customHeight="1">
      <c r="A36" s="77" t="s">
        <v>56</v>
      </c>
      <c r="B36" s="419" t="s">
        <v>436</v>
      </c>
      <c r="C36" s="78" t="s">
        <v>57</v>
      </c>
      <c r="D36" s="79">
        <v>0</v>
      </c>
      <c r="E36" s="79">
        <v>26061500</v>
      </c>
      <c r="F36" s="79">
        <f t="shared" si="13"/>
        <v>-1800000</v>
      </c>
      <c r="G36" s="79">
        <v>24261500</v>
      </c>
      <c r="H36" s="79">
        <v>13546587</v>
      </c>
      <c r="I36" s="817">
        <f>'3. sz. mell'!BO6+'4. sz. mell'!G7+'5.sz.mell.'!G33</f>
        <v>0</v>
      </c>
      <c r="J36" s="817">
        <f>'3. sz. mell'!BP6+'4. sz. mell'!H7+'5.sz.mell.'!H33</f>
        <v>26061500</v>
      </c>
      <c r="K36" s="817">
        <f>'3. sz. mell'!BQ6+'4. sz. mell'!I7+'5.sz.mell.'!I33</f>
        <v>-1800000</v>
      </c>
      <c r="L36" s="817">
        <f>'3. sz. mell'!BR6+'4. sz. mell'!J7+'5.sz.mell.'!J33</f>
        <v>24261500</v>
      </c>
      <c r="M36" s="817" t="e">
        <f>'3. sz. mell'!BS6+'4. sz. mell'!#REF!+'5.sz.mell.'!#REF!</f>
        <v>#REF!</v>
      </c>
      <c r="N36" s="817" t="e">
        <f>'3. sz. mell'!BT6+'4. sz. mell'!#REF!+'5.sz.mell.'!#REF!</f>
        <v>#REF!</v>
      </c>
    </row>
    <row r="37" spans="1:14" s="73" customFormat="1" ht="12" customHeight="1">
      <c r="A37" s="77" t="s">
        <v>58</v>
      </c>
      <c r="B37" s="419" t="s">
        <v>437</v>
      </c>
      <c r="C37" s="78" t="s">
        <v>59</v>
      </c>
      <c r="D37" s="79">
        <v>0</v>
      </c>
      <c r="E37" s="79">
        <v>0</v>
      </c>
      <c r="F37" s="79">
        <f t="shared" si="13"/>
        <v>0</v>
      </c>
      <c r="G37" s="79">
        <v>0</v>
      </c>
      <c r="H37" s="79"/>
      <c r="I37" s="817">
        <f>'3. sz. mell'!BO7+'4. sz. mell'!G8+'5.sz.mell.'!G34</f>
        <v>0</v>
      </c>
      <c r="J37" s="817">
        <f>'3. sz. mell'!BP7+'4. sz. mell'!H8+'5.sz.mell.'!H34</f>
        <v>0</v>
      </c>
      <c r="K37" s="817">
        <f>'3. sz. mell'!BQ7+'4. sz. mell'!I8+'5.sz.mell.'!I34</f>
        <v>0</v>
      </c>
      <c r="L37" s="817">
        <f>'3. sz. mell'!BR7+'4. sz. mell'!J8+'5.sz.mell.'!J34</f>
        <v>0</v>
      </c>
      <c r="M37" s="817" t="e">
        <f>'3. sz. mell'!BS7+'4. sz. mell'!#REF!+'5.sz.mell.'!#REF!</f>
        <v>#REF!</v>
      </c>
      <c r="N37" s="817" t="e">
        <f>'3. sz. mell'!BT7+'4. sz. mell'!#REF!+'5.sz.mell.'!#REF!</f>
        <v>#REF!</v>
      </c>
    </row>
    <row r="38" spans="1:14" s="73" customFormat="1" ht="12" customHeight="1">
      <c r="A38" s="77" t="s">
        <v>60</v>
      </c>
      <c r="B38" s="419" t="s">
        <v>438</v>
      </c>
      <c r="C38" s="78" t="s">
        <v>61</v>
      </c>
      <c r="D38" s="79">
        <v>2000000</v>
      </c>
      <c r="E38" s="79">
        <v>1500000</v>
      </c>
      <c r="F38" s="79">
        <f t="shared" si="13"/>
        <v>0</v>
      </c>
      <c r="G38" s="79">
        <v>1500000</v>
      </c>
      <c r="H38" s="79"/>
      <c r="I38" s="817">
        <f>'3. sz. mell'!BO8+'4. sz. mell'!G9+'5.sz.mell.'!G35</f>
        <v>2000000</v>
      </c>
      <c r="J38" s="817">
        <f>'3. sz. mell'!BP8+'4. sz. mell'!H9+'5.sz.mell.'!H35</f>
        <v>1500000</v>
      </c>
      <c r="K38" s="817">
        <f>'3. sz. mell'!BQ8+'4. sz. mell'!I9+'5.sz.mell.'!I35</f>
        <v>0</v>
      </c>
      <c r="L38" s="817">
        <f>'3. sz. mell'!BR8+'4. sz. mell'!J9+'5.sz.mell.'!J35</f>
        <v>1500000</v>
      </c>
      <c r="M38" s="817" t="e">
        <f>'3. sz. mell'!BS8+'4. sz. mell'!#REF!+'5.sz.mell.'!#REF!</f>
        <v>#REF!</v>
      </c>
      <c r="N38" s="817" t="e">
        <f>'3. sz. mell'!BT8+'4. sz. mell'!#REF!+'5.sz.mell.'!#REF!</f>
        <v>#REF!</v>
      </c>
    </row>
    <row r="39" spans="1:14" s="73" customFormat="1" ht="12" customHeight="1">
      <c r="A39" s="77" t="s">
        <v>62</v>
      </c>
      <c r="B39" s="419" t="s">
        <v>439</v>
      </c>
      <c r="C39" s="78" t="s">
        <v>63</v>
      </c>
      <c r="D39" s="79">
        <v>0</v>
      </c>
      <c r="E39" s="79">
        <v>0</v>
      </c>
      <c r="F39" s="79">
        <f t="shared" si="13"/>
        <v>0</v>
      </c>
      <c r="G39" s="79">
        <v>0</v>
      </c>
      <c r="H39" s="79"/>
      <c r="I39" s="817">
        <f>'3. sz. mell'!BO9+'4. sz. mell'!G10+'5.sz.mell.'!G36</f>
        <v>0</v>
      </c>
      <c r="J39" s="817">
        <f>'3. sz. mell'!BP9+'4. sz. mell'!H10+'5.sz.mell.'!H36</f>
        <v>0</v>
      </c>
      <c r="K39" s="817">
        <f>'3. sz. mell'!BQ9+'4. sz. mell'!I10+'5.sz.mell.'!I36</f>
        <v>0</v>
      </c>
      <c r="L39" s="817">
        <f>'3. sz. mell'!BR9+'4. sz. mell'!J10+'5.sz.mell.'!J36</f>
        <v>0</v>
      </c>
      <c r="M39" s="817" t="e">
        <f>'3. sz. mell'!BS9+'4. sz. mell'!#REF!+'5.sz.mell.'!#REF!</f>
        <v>#REF!</v>
      </c>
      <c r="N39" s="817" t="e">
        <f>'3. sz. mell'!BT9+'4. sz. mell'!#REF!+'5.sz.mell.'!#REF!</f>
        <v>#REF!</v>
      </c>
    </row>
    <row r="40" spans="1:14" s="73" customFormat="1" ht="12" customHeight="1">
      <c r="A40" s="77" t="s">
        <v>64</v>
      </c>
      <c r="B40" s="419" t="s">
        <v>440</v>
      </c>
      <c r="C40" s="78" t="s">
        <v>65</v>
      </c>
      <c r="D40" s="79">
        <v>0</v>
      </c>
      <c r="E40" s="79">
        <v>5423500</v>
      </c>
      <c r="F40" s="79">
        <f t="shared" si="13"/>
        <v>0</v>
      </c>
      <c r="G40" s="79">
        <v>5423500</v>
      </c>
      <c r="H40" s="79">
        <v>2645228</v>
      </c>
      <c r="I40" s="817">
        <f>'3. sz. mell'!BO10+'4. sz. mell'!G11+'5.sz.mell.'!G37</f>
        <v>0</v>
      </c>
      <c r="J40" s="817">
        <f>'3. sz. mell'!BP10+'4. sz. mell'!H11+'5.sz.mell.'!H37</f>
        <v>5423500</v>
      </c>
      <c r="K40" s="817">
        <f>'3. sz. mell'!BQ10+'4. sz. mell'!I11+'5.sz.mell.'!I37</f>
        <v>0</v>
      </c>
      <c r="L40" s="817">
        <f>'3. sz. mell'!BR10+'4. sz. mell'!J11+'5.sz.mell.'!J37</f>
        <v>5423500</v>
      </c>
      <c r="M40" s="817" t="e">
        <f>'3. sz. mell'!BS10+'4. sz. mell'!#REF!+'5.sz.mell.'!#REF!</f>
        <v>#REF!</v>
      </c>
      <c r="N40" s="817" t="e">
        <f>'3. sz. mell'!BT10+'4. sz. mell'!#REF!+'5.sz.mell.'!#REF!</f>
        <v>#REF!</v>
      </c>
    </row>
    <row r="41" spans="1:14" s="73" customFormat="1" ht="12" customHeight="1">
      <c r="A41" s="77" t="s">
        <v>66</v>
      </c>
      <c r="B41" s="419" t="s">
        <v>441</v>
      </c>
      <c r="C41" s="78" t="s">
        <v>67</v>
      </c>
      <c r="D41" s="79">
        <v>9979000</v>
      </c>
      <c r="E41" s="79">
        <v>0</v>
      </c>
      <c r="F41" s="79">
        <f t="shared" si="13"/>
        <v>0</v>
      </c>
      <c r="G41" s="79">
        <v>0</v>
      </c>
      <c r="H41" s="79"/>
      <c r="I41" s="817">
        <f>'3. sz. mell'!BO11+'4. sz. mell'!G12+'5.sz.mell.'!G38</f>
        <v>9979000</v>
      </c>
      <c r="J41" s="817">
        <f>'3. sz. mell'!BP11+'4. sz. mell'!H12+'5.sz.mell.'!H38</f>
        <v>0</v>
      </c>
      <c r="K41" s="817">
        <f>'3. sz. mell'!BQ11+'4. sz. mell'!I12+'5.sz.mell.'!I38</f>
        <v>0</v>
      </c>
      <c r="L41" s="817">
        <f>'3. sz. mell'!BR11+'4. sz. mell'!J12+'5.sz.mell.'!J38</f>
        <v>0</v>
      </c>
      <c r="M41" s="817" t="e">
        <f>'3. sz. mell'!BS11+'4. sz. mell'!#REF!+'5.sz.mell.'!#REF!</f>
        <v>#REF!</v>
      </c>
      <c r="N41" s="817" t="e">
        <f>'3. sz. mell'!BT11+'4. sz. mell'!#REF!+'5.sz.mell.'!#REF!</f>
        <v>#REF!</v>
      </c>
    </row>
    <row r="42" spans="1:14" s="73" customFormat="1" ht="12" customHeight="1">
      <c r="A42" s="77" t="s">
        <v>68</v>
      </c>
      <c r="B42" s="419" t="s">
        <v>442</v>
      </c>
      <c r="C42" s="78" t="s">
        <v>69</v>
      </c>
      <c r="D42" s="79">
        <v>0</v>
      </c>
      <c r="E42" s="79">
        <v>201000</v>
      </c>
      <c r="F42" s="79">
        <f t="shared" si="13"/>
        <v>0</v>
      </c>
      <c r="G42" s="79">
        <v>201000</v>
      </c>
      <c r="H42" s="79">
        <v>1</v>
      </c>
      <c r="I42" s="817">
        <f>'3. sz. mell'!BO12+'4. sz. mell'!G13+'5.sz.mell.'!G39</f>
        <v>0</v>
      </c>
      <c r="J42" s="817">
        <f>'3. sz. mell'!BP12+'4. sz. mell'!H13+'5.sz.mell.'!H39</f>
        <v>201000</v>
      </c>
      <c r="K42" s="817">
        <f>'3. sz. mell'!BQ12+'4. sz. mell'!I13+'5.sz.mell.'!I39</f>
        <v>0</v>
      </c>
      <c r="L42" s="817">
        <f>'3. sz. mell'!BR12+'4. sz. mell'!J13+'5.sz.mell.'!J39</f>
        <v>201000</v>
      </c>
      <c r="M42" s="817" t="e">
        <f>'3. sz. mell'!BS12+'4. sz. mell'!#REF!+'5.sz.mell.'!#REF!</f>
        <v>#REF!</v>
      </c>
      <c r="N42" s="817" t="e">
        <f>'3. sz. mell'!BT12+'4. sz. mell'!#REF!+'5.sz.mell.'!#REF!</f>
        <v>#REF!</v>
      </c>
    </row>
    <row r="43" spans="1:14" s="73" customFormat="1" ht="12" customHeight="1">
      <c r="A43" s="77" t="s">
        <v>70</v>
      </c>
      <c r="B43" s="419" t="s">
        <v>443</v>
      </c>
      <c r="C43" s="78" t="s">
        <v>71</v>
      </c>
      <c r="D43" s="85">
        <v>0</v>
      </c>
      <c r="E43" s="85">
        <v>12906387</v>
      </c>
      <c r="F43" s="85">
        <f t="shared" si="13"/>
        <v>0</v>
      </c>
      <c r="G43" s="85">
        <v>12906387</v>
      </c>
      <c r="H43" s="85">
        <v>12906387</v>
      </c>
      <c r="I43" s="817">
        <f>'3. sz. mell'!BO13+'4. sz. mell'!G14+'5.sz.mell.'!G40</f>
        <v>0</v>
      </c>
      <c r="J43" s="817">
        <f>'3. sz. mell'!BP13+'4. sz. mell'!H14+'5.sz.mell.'!H40</f>
        <v>12906387</v>
      </c>
      <c r="K43" s="817">
        <f>'3. sz. mell'!BQ13+'4. sz. mell'!I14+'5.sz.mell.'!I40</f>
        <v>0</v>
      </c>
      <c r="L43" s="817">
        <f>'3. sz. mell'!BR13+'4. sz. mell'!J14+'5.sz.mell.'!J40</f>
        <v>12906387</v>
      </c>
      <c r="M43" s="817" t="e">
        <f>'3. sz. mell'!BS13+'4. sz. mell'!#REF!+'5.sz.mell.'!#REF!</f>
        <v>#REF!</v>
      </c>
      <c r="N43" s="817" t="e">
        <f>'3. sz. mell'!BT13+'4. sz. mell'!#REF!+'5.sz.mell.'!#REF!</f>
        <v>#REF!</v>
      </c>
    </row>
    <row r="44" spans="1:14" s="73" customFormat="1" ht="12" customHeight="1">
      <c r="A44" s="80" t="s">
        <v>72</v>
      </c>
      <c r="B44" s="419" t="s">
        <v>444</v>
      </c>
      <c r="C44" s="753" t="s">
        <v>1106</v>
      </c>
      <c r="D44" s="86"/>
      <c r="E44" s="86">
        <v>0</v>
      </c>
      <c r="F44" s="86">
        <f t="shared" si="13"/>
        <v>0</v>
      </c>
      <c r="G44" s="86">
        <v>0</v>
      </c>
      <c r="H44" s="86"/>
      <c r="I44" s="817">
        <f>'3. sz. mell'!BO14+'4. sz. mell'!G15+'5.sz.mell.'!G41</f>
        <v>0</v>
      </c>
      <c r="J44" s="817">
        <f>'3. sz. mell'!BP14+'4. sz. mell'!H15+'5.sz.mell.'!H41</f>
        <v>0</v>
      </c>
      <c r="K44" s="817">
        <f>'3. sz. mell'!BQ14+'4. sz. mell'!I15+'5.sz.mell.'!I41</f>
        <v>0</v>
      </c>
      <c r="L44" s="817">
        <f>'3. sz. mell'!BR14+'4. sz. mell'!J15+'5.sz.mell.'!J41</f>
        <v>0</v>
      </c>
      <c r="M44" s="817" t="e">
        <f>'3. sz. mell'!BS14+'4. sz. mell'!#REF!+'5.sz.mell.'!#REF!</f>
        <v>#REF!</v>
      </c>
      <c r="N44" s="817" t="e">
        <f>'3. sz. mell'!BT14+'4. sz. mell'!#REF!+'5.sz.mell.'!#REF!</f>
        <v>#REF!</v>
      </c>
    </row>
    <row r="45" spans="1:14" s="73" customFormat="1" ht="12" customHeight="1" thickBot="1">
      <c r="A45" s="80" t="s">
        <v>1107</v>
      </c>
      <c r="B45" s="419" t="s">
        <v>1108</v>
      </c>
      <c r="C45" s="81" t="s">
        <v>73</v>
      </c>
      <c r="D45" s="86">
        <v>8731000</v>
      </c>
      <c r="E45" s="86">
        <v>0</v>
      </c>
      <c r="F45" s="86">
        <f t="shared" si="13"/>
        <v>0</v>
      </c>
      <c r="G45" s="86">
        <v>0</v>
      </c>
      <c r="H45" s="86">
        <v>32699</v>
      </c>
      <c r="I45" s="817">
        <f>'3. sz. mell'!BO15+'4. sz. mell'!G16+'5.sz.mell.'!G42</f>
        <v>8731000</v>
      </c>
      <c r="J45" s="817">
        <f>'3. sz. mell'!BP15+'4. sz. mell'!H16+'5.sz.mell.'!H42</f>
        <v>0</v>
      </c>
      <c r="K45" s="817">
        <f>'3. sz. mell'!BQ15+'4. sz. mell'!I16+'5.sz.mell.'!I42</f>
        <v>0</v>
      </c>
      <c r="L45" s="817">
        <f>'3. sz. mell'!BR15+'4. sz. mell'!J16+'5.sz.mell.'!J42</f>
        <v>0</v>
      </c>
      <c r="M45" s="817" t="e">
        <f>'3. sz. mell'!BS15+'4. sz. mell'!#REF!+'5.sz.mell.'!#REF!</f>
        <v>#REF!</v>
      </c>
      <c r="N45" s="817" t="e">
        <f>'3. sz. mell'!BT15+'4. sz. mell'!#REF!+'5.sz.mell.'!#REF!</f>
        <v>#REF!</v>
      </c>
    </row>
    <row r="46" spans="1:14" s="73" customFormat="1" ht="12" customHeight="1" thickBot="1">
      <c r="A46" s="71" t="s">
        <v>74</v>
      </c>
      <c r="B46" s="417" t="s">
        <v>445</v>
      </c>
      <c r="C46" s="72" t="s">
        <v>75</v>
      </c>
      <c r="D46" s="54">
        <f>SUM(D47:D51)</f>
        <v>16000000</v>
      </c>
      <c r="E46" s="54">
        <f t="shared" ref="E46:G46" si="14">SUM(E47:E51)</f>
        <v>11132000</v>
      </c>
      <c r="F46" s="54">
        <f t="shared" si="14"/>
        <v>0</v>
      </c>
      <c r="G46" s="54">
        <f t="shared" si="14"/>
        <v>11132000</v>
      </c>
      <c r="H46" s="54">
        <f t="shared" ref="H46" si="15">SUM(H47:H51)</f>
        <v>2532000</v>
      </c>
      <c r="I46" s="817"/>
      <c r="J46" s="817"/>
      <c r="K46" s="817"/>
      <c r="L46" s="817"/>
      <c r="M46" s="817"/>
    </row>
    <row r="47" spans="1:14" s="73" customFormat="1" ht="12" customHeight="1">
      <c r="A47" s="74" t="s">
        <v>76</v>
      </c>
      <c r="B47" s="418" t="s">
        <v>446</v>
      </c>
      <c r="C47" s="75" t="s">
        <v>77</v>
      </c>
      <c r="D47" s="87"/>
      <c r="E47" s="87">
        <v>0</v>
      </c>
      <c r="F47" s="87">
        <f t="shared" ref="F47:F51" si="16">G47-E47</f>
        <v>0</v>
      </c>
      <c r="G47" s="87">
        <v>0</v>
      </c>
      <c r="H47" s="87">
        <v>0</v>
      </c>
      <c r="I47" s="817"/>
      <c r="J47" s="817"/>
      <c r="K47" s="817"/>
      <c r="L47" s="817"/>
      <c r="M47" s="817"/>
    </row>
    <row r="48" spans="1:14" s="73" customFormat="1" ht="12" customHeight="1">
      <c r="A48" s="77" t="s">
        <v>78</v>
      </c>
      <c r="B48" s="419" t="s">
        <v>447</v>
      </c>
      <c r="C48" s="78" t="s">
        <v>79</v>
      </c>
      <c r="D48" s="85">
        <v>16000000</v>
      </c>
      <c r="E48" s="85">
        <v>8600000</v>
      </c>
      <c r="F48" s="85">
        <f t="shared" si="16"/>
        <v>0</v>
      </c>
      <c r="G48" s="85">
        <v>8600000</v>
      </c>
      <c r="H48" s="85"/>
      <c r="I48" s="817"/>
      <c r="J48" s="817"/>
      <c r="K48" s="817"/>
      <c r="L48" s="817"/>
      <c r="M48" s="817"/>
    </row>
    <row r="49" spans="1:13" s="73" customFormat="1" ht="12" customHeight="1">
      <c r="A49" s="77" t="s">
        <v>80</v>
      </c>
      <c r="B49" s="419" t="s">
        <v>448</v>
      </c>
      <c r="C49" s="78" t="s">
        <v>81</v>
      </c>
      <c r="D49" s="85"/>
      <c r="E49" s="85">
        <v>0</v>
      </c>
      <c r="F49" s="85">
        <f t="shared" si="16"/>
        <v>0</v>
      </c>
      <c r="G49" s="85">
        <v>0</v>
      </c>
      <c r="H49" s="85">
        <v>0</v>
      </c>
      <c r="I49" s="817"/>
      <c r="J49" s="817"/>
      <c r="K49" s="817"/>
      <c r="L49" s="817"/>
      <c r="M49" s="817"/>
    </row>
    <row r="50" spans="1:13" s="73" customFormat="1" ht="12" customHeight="1">
      <c r="A50" s="77" t="s">
        <v>82</v>
      </c>
      <c r="B50" s="419" t="s">
        <v>449</v>
      </c>
      <c r="C50" s="78" t="s">
        <v>83</v>
      </c>
      <c r="D50" s="85"/>
      <c r="E50" s="85">
        <v>2532000</v>
      </c>
      <c r="F50" s="85">
        <f t="shared" si="16"/>
        <v>0</v>
      </c>
      <c r="G50" s="85">
        <v>2532000</v>
      </c>
      <c r="H50" s="85">
        <v>2532000</v>
      </c>
      <c r="I50" s="817"/>
      <c r="J50" s="817"/>
      <c r="K50" s="817"/>
      <c r="L50" s="817"/>
      <c r="M50" s="817"/>
    </row>
    <row r="51" spans="1:13" s="73" customFormat="1" ht="12" customHeight="1" thickBot="1">
      <c r="A51" s="80" t="s">
        <v>84</v>
      </c>
      <c r="B51" s="419" t="s">
        <v>450</v>
      </c>
      <c r="C51" s="81" t="s">
        <v>85</v>
      </c>
      <c r="D51" s="86"/>
      <c r="E51" s="86">
        <v>0</v>
      </c>
      <c r="F51" s="86">
        <f t="shared" si="16"/>
        <v>0</v>
      </c>
      <c r="G51" s="86">
        <v>0</v>
      </c>
      <c r="H51" s="86">
        <v>0</v>
      </c>
      <c r="I51" s="817"/>
      <c r="J51" s="817"/>
      <c r="K51" s="817"/>
      <c r="L51" s="817"/>
      <c r="M51" s="817"/>
    </row>
    <row r="52" spans="1:13" s="73" customFormat="1" ht="12" customHeight="1" thickBot="1">
      <c r="A52" s="71" t="s">
        <v>86</v>
      </c>
      <c r="B52" s="417" t="s">
        <v>451</v>
      </c>
      <c r="C52" s="72" t="s">
        <v>87</v>
      </c>
      <c r="D52" s="54">
        <f>SUM(D53:D58)</f>
        <v>6400000</v>
      </c>
      <c r="E52" s="54">
        <f t="shared" ref="E52:G52" si="17">SUM(E53:E58)</f>
        <v>6400000</v>
      </c>
      <c r="F52" s="54">
        <f t="shared" si="17"/>
        <v>0</v>
      </c>
      <c r="G52" s="54">
        <f t="shared" si="17"/>
        <v>6400000</v>
      </c>
      <c r="H52" s="54">
        <f t="shared" ref="H52" si="18">SUM(H53:H57)</f>
        <v>3049000</v>
      </c>
      <c r="I52" s="817"/>
      <c r="J52" s="817"/>
      <c r="K52" s="817"/>
      <c r="L52" s="817"/>
      <c r="M52" s="817"/>
    </row>
    <row r="53" spans="1:13" s="73" customFormat="1" ht="12" customHeight="1">
      <c r="A53" s="74" t="s">
        <v>666</v>
      </c>
      <c r="B53" s="418" t="s">
        <v>452</v>
      </c>
      <c r="C53" s="75" t="s">
        <v>663</v>
      </c>
      <c r="D53" s="76"/>
      <c r="E53" s="76">
        <v>0</v>
      </c>
      <c r="F53" s="76">
        <f t="shared" ref="F53:F58" si="19">G53-E53</f>
        <v>0</v>
      </c>
      <c r="G53" s="76">
        <v>0</v>
      </c>
      <c r="H53" s="76">
        <v>0</v>
      </c>
      <c r="I53" s="817"/>
      <c r="J53" s="817"/>
      <c r="K53" s="817"/>
      <c r="L53" s="817"/>
      <c r="M53" s="817"/>
    </row>
    <row r="54" spans="1:13" s="73" customFormat="1" ht="12" customHeight="1">
      <c r="A54" s="74" t="s">
        <v>667</v>
      </c>
      <c r="B54" s="419" t="s">
        <v>453</v>
      </c>
      <c r="C54" s="78" t="s">
        <v>664</v>
      </c>
      <c r="D54" s="76"/>
      <c r="E54" s="76">
        <v>0</v>
      </c>
      <c r="F54" s="76">
        <f t="shared" si="19"/>
        <v>0</v>
      </c>
      <c r="G54" s="76">
        <v>0</v>
      </c>
      <c r="H54" s="76">
        <v>0</v>
      </c>
      <c r="I54" s="817"/>
      <c r="J54" s="817"/>
      <c r="K54" s="817"/>
      <c r="L54" s="817"/>
      <c r="M54" s="817"/>
    </row>
    <row r="55" spans="1:13" s="73" customFormat="1" ht="13.5" customHeight="1">
      <c r="A55" s="74" t="s">
        <v>668</v>
      </c>
      <c r="B55" s="419" t="s">
        <v>454</v>
      </c>
      <c r="C55" s="78" t="s">
        <v>694</v>
      </c>
      <c r="D55" s="76"/>
      <c r="E55" s="76">
        <v>0</v>
      </c>
      <c r="F55" s="76">
        <f t="shared" si="19"/>
        <v>0</v>
      </c>
      <c r="G55" s="76">
        <v>0</v>
      </c>
      <c r="H55" s="76">
        <v>0</v>
      </c>
      <c r="I55" s="817"/>
      <c r="J55" s="817"/>
      <c r="K55" s="817"/>
      <c r="L55" s="817"/>
      <c r="M55" s="817"/>
    </row>
    <row r="56" spans="1:13" s="73" customFormat="1" ht="12" customHeight="1">
      <c r="A56" s="80" t="s">
        <v>669</v>
      </c>
      <c r="B56" s="420" t="s">
        <v>665</v>
      </c>
      <c r="C56" s="81" t="s">
        <v>671</v>
      </c>
      <c r="D56" s="83"/>
      <c r="E56" s="83">
        <v>0</v>
      </c>
      <c r="F56" s="83">
        <f t="shared" si="19"/>
        <v>0</v>
      </c>
      <c r="G56" s="83">
        <v>0</v>
      </c>
      <c r="H56" s="83">
        <v>49000</v>
      </c>
      <c r="I56" s="817"/>
      <c r="J56" s="817"/>
      <c r="K56" s="817"/>
      <c r="L56" s="817"/>
      <c r="M56" s="817"/>
    </row>
    <row r="57" spans="1:13" s="73" customFormat="1" ht="12" customHeight="1">
      <c r="A57" s="80" t="s">
        <v>670</v>
      </c>
      <c r="B57" s="420" t="s">
        <v>662</v>
      </c>
      <c r="C57" s="81" t="s">
        <v>672</v>
      </c>
      <c r="D57" s="83">
        <v>6400000</v>
      </c>
      <c r="E57" s="83">
        <v>6400000</v>
      </c>
      <c r="F57" s="83">
        <f t="shared" si="19"/>
        <v>0</v>
      </c>
      <c r="G57" s="83">
        <v>6400000</v>
      </c>
      <c r="H57" s="83">
        <v>3000000</v>
      </c>
      <c r="I57" s="817"/>
      <c r="J57" s="817"/>
      <c r="K57" s="817"/>
      <c r="L57" s="817"/>
      <c r="M57" s="817"/>
    </row>
    <row r="58" spans="1:13" s="73" customFormat="1" ht="12" customHeight="1" thickBot="1">
      <c r="A58" s="80" t="s">
        <v>1109</v>
      </c>
      <c r="B58" s="420" t="s">
        <v>662</v>
      </c>
      <c r="C58" s="749" t="s">
        <v>1110</v>
      </c>
      <c r="D58" s="83"/>
      <c r="E58" s="83">
        <v>0</v>
      </c>
      <c r="F58" s="83">
        <f t="shared" si="19"/>
        <v>0</v>
      </c>
      <c r="G58" s="83">
        <v>0</v>
      </c>
      <c r="H58" s="83">
        <v>0</v>
      </c>
      <c r="I58" s="817"/>
      <c r="J58" s="817"/>
      <c r="K58" s="817"/>
      <c r="L58" s="817"/>
      <c r="M58" s="817"/>
    </row>
    <row r="59" spans="1:13" s="73" customFormat="1" ht="12" customHeight="1" thickBot="1">
      <c r="A59" s="71" t="s">
        <v>92</v>
      </c>
      <c r="B59" s="417" t="s">
        <v>455</v>
      </c>
      <c r="C59" s="82" t="s">
        <v>93</v>
      </c>
      <c r="D59" s="54">
        <f>SUM(D60:D65)</f>
        <v>1000000</v>
      </c>
      <c r="E59" s="54">
        <v>0</v>
      </c>
      <c r="F59" s="54">
        <f t="shared" ref="F59" si="20">SUM(F60:F65)</f>
        <v>0</v>
      </c>
      <c r="G59" s="54">
        <v>0</v>
      </c>
      <c r="H59" s="54">
        <f t="shared" ref="H59" si="21">SUM(H60:H64)</f>
        <v>0</v>
      </c>
      <c r="I59" s="817"/>
      <c r="J59" s="817"/>
      <c r="K59" s="817"/>
      <c r="L59" s="817"/>
      <c r="M59" s="817"/>
    </row>
    <row r="60" spans="1:13" s="73" customFormat="1" ht="12" customHeight="1">
      <c r="A60" s="74" t="s">
        <v>678</v>
      </c>
      <c r="B60" s="418" t="s">
        <v>456</v>
      </c>
      <c r="C60" s="75" t="s">
        <v>673</v>
      </c>
      <c r="D60" s="85"/>
      <c r="E60" s="85">
        <v>0</v>
      </c>
      <c r="F60" s="85">
        <f t="shared" ref="F60:F65" si="22">G60-E60</f>
        <v>0</v>
      </c>
      <c r="G60" s="85">
        <v>0</v>
      </c>
      <c r="H60" s="85">
        <v>0</v>
      </c>
      <c r="I60" s="817"/>
      <c r="J60" s="817"/>
      <c r="K60" s="817"/>
      <c r="L60" s="817"/>
      <c r="M60" s="817"/>
    </row>
    <row r="61" spans="1:13" s="73" customFormat="1" ht="12" customHeight="1">
      <c r="A61" s="74" t="s">
        <v>679</v>
      </c>
      <c r="B61" s="418" t="s">
        <v>457</v>
      </c>
      <c r="C61" s="78" t="s">
        <v>674</v>
      </c>
      <c r="D61" s="85"/>
      <c r="E61" s="85">
        <v>0</v>
      </c>
      <c r="F61" s="85">
        <f t="shared" si="22"/>
        <v>0</v>
      </c>
      <c r="G61" s="85">
        <v>0</v>
      </c>
      <c r="H61" s="85">
        <v>0</v>
      </c>
      <c r="I61" s="817"/>
      <c r="J61" s="817"/>
      <c r="K61" s="817"/>
      <c r="L61" s="817"/>
      <c r="M61" s="817"/>
    </row>
    <row r="62" spans="1:13" s="73" customFormat="1" ht="11.25" customHeight="1">
      <c r="A62" s="74" t="s">
        <v>680</v>
      </c>
      <c r="B62" s="418" t="s">
        <v>458</v>
      </c>
      <c r="C62" s="78" t="s">
        <v>695</v>
      </c>
      <c r="D62" s="85"/>
      <c r="E62" s="85">
        <v>0</v>
      </c>
      <c r="F62" s="85">
        <f t="shared" si="22"/>
        <v>0</v>
      </c>
      <c r="G62" s="85">
        <v>0</v>
      </c>
      <c r="H62" s="85">
        <v>0</v>
      </c>
      <c r="I62" s="817"/>
      <c r="J62" s="817"/>
      <c r="K62" s="817"/>
      <c r="L62" s="817"/>
      <c r="M62" s="817"/>
    </row>
    <row r="63" spans="1:13" s="73" customFormat="1" ht="12" customHeight="1">
      <c r="A63" s="74" t="s">
        <v>681</v>
      </c>
      <c r="B63" s="424" t="s">
        <v>676</v>
      </c>
      <c r="C63" s="81" t="s">
        <v>675</v>
      </c>
      <c r="D63" s="85"/>
      <c r="E63" s="85">
        <v>0</v>
      </c>
      <c r="F63" s="85">
        <f t="shared" si="22"/>
        <v>0</v>
      </c>
      <c r="G63" s="85">
        <v>0</v>
      </c>
      <c r="H63" s="85"/>
      <c r="I63" s="817"/>
      <c r="J63" s="817"/>
      <c r="K63" s="817"/>
      <c r="L63" s="817"/>
      <c r="M63" s="817"/>
    </row>
    <row r="64" spans="1:13" s="73" customFormat="1" ht="12" customHeight="1">
      <c r="A64" s="74" t="s">
        <v>682</v>
      </c>
      <c r="B64" s="420" t="s">
        <v>683</v>
      </c>
      <c r="C64" s="81" t="s">
        <v>677</v>
      </c>
      <c r="D64" s="85">
        <v>1000000</v>
      </c>
      <c r="E64" s="85">
        <v>0</v>
      </c>
      <c r="F64" s="85">
        <f t="shared" si="22"/>
        <v>0</v>
      </c>
      <c r="G64" s="85">
        <v>0</v>
      </c>
      <c r="H64" s="85">
        <v>0</v>
      </c>
      <c r="I64" s="817"/>
      <c r="J64" s="817"/>
      <c r="K64" s="817"/>
      <c r="L64" s="817"/>
      <c r="M64" s="817"/>
    </row>
    <row r="65" spans="1:13" s="73" customFormat="1" ht="12" customHeight="1" thickBot="1">
      <c r="A65" s="74" t="s">
        <v>1111</v>
      </c>
      <c r="B65" s="420" t="s">
        <v>683</v>
      </c>
      <c r="C65" s="749" t="s">
        <v>1112</v>
      </c>
      <c r="D65" s="85"/>
      <c r="E65" s="85">
        <v>0</v>
      </c>
      <c r="F65" s="85">
        <f t="shared" si="22"/>
        <v>0</v>
      </c>
      <c r="G65" s="85">
        <v>0</v>
      </c>
      <c r="H65" s="85">
        <v>0</v>
      </c>
      <c r="I65" s="817"/>
      <c r="J65" s="817"/>
      <c r="K65" s="817"/>
      <c r="L65" s="817"/>
      <c r="M65" s="817"/>
    </row>
    <row r="66" spans="1:13" s="73" customFormat="1" ht="12" customHeight="1" thickBot="1">
      <c r="A66" s="71" t="s">
        <v>94</v>
      </c>
      <c r="B66" s="417"/>
      <c r="C66" s="72" t="s">
        <v>95</v>
      </c>
      <c r="D66" s="61">
        <f>+D5+D12+D19+D26+D34+D46+D52+D59</f>
        <v>2465876101</v>
      </c>
      <c r="E66" s="61">
        <f t="shared" ref="E66:G66" si="23">+E5+E12+E19+E26+E34+E46+E52+E59</f>
        <v>2496410319</v>
      </c>
      <c r="F66" s="61">
        <f t="shared" si="23"/>
        <v>7285559</v>
      </c>
      <c r="G66" s="61">
        <f t="shared" si="23"/>
        <v>2503695878</v>
      </c>
      <c r="H66" s="61">
        <f t="shared" ref="H66" si="24">+H5+H12+H19+H26+H34+H46+H52+H59</f>
        <v>120660395</v>
      </c>
      <c r="I66" s="817"/>
      <c r="J66" s="817"/>
      <c r="K66" s="817"/>
      <c r="L66" s="817"/>
      <c r="M66" s="817"/>
    </row>
    <row r="67" spans="1:13" s="73" customFormat="1" ht="12" customHeight="1" thickBot="1">
      <c r="A67" s="88" t="s">
        <v>96</v>
      </c>
      <c r="B67" s="417" t="s">
        <v>460</v>
      </c>
      <c r="C67" s="82" t="s">
        <v>97</v>
      </c>
      <c r="D67" s="54">
        <f>SUM(D68:D70)</f>
        <v>0</v>
      </c>
      <c r="E67" s="54">
        <f t="shared" ref="E67:G67" si="25">SUM(E68:E70)</f>
        <v>0</v>
      </c>
      <c r="F67" s="54">
        <f t="shared" si="25"/>
        <v>0</v>
      </c>
      <c r="G67" s="54">
        <f t="shared" si="25"/>
        <v>0</v>
      </c>
      <c r="H67" s="54">
        <f t="shared" ref="H67" si="26">SUM(H68:H70)</f>
        <v>0</v>
      </c>
      <c r="I67" s="817"/>
      <c r="J67" s="817"/>
      <c r="K67" s="817"/>
      <c r="L67" s="817"/>
      <c r="M67" s="817"/>
    </row>
    <row r="68" spans="1:13" s="73" customFormat="1" ht="12" customHeight="1">
      <c r="A68" s="74" t="s">
        <v>98</v>
      </c>
      <c r="B68" s="418" t="s">
        <v>461</v>
      </c>
      <c r="C68" s="75" t="s">
        <v>99</v>
      </c>
      <c r="D68" s="85"/>
      <c r="E68" s="85">
        <v>0</v>
      </c>
      <c r="F68" s="85">
        <f t="shared" ref="F68:F70" si="27">G68-E68</f>
        <v>0</v>
      </c>
      <c r="G68" s="85">
        <v>0</v>
      </c>
      <c r="H68" s="85"/>
      <c r="I68" s="817"/>
      <c r="J68" s="817"/>
      <c r="K68" s="817"/>
      <c r="L68" s="817"/>
      <c r="M68" s="817"/>
    </row>
    <row r="69" spans="1:13" s="73" customFormat="1" ht="12" customHeight="1">
      <c r="A69" s="77" t="s">
        <v>100</v>
      </c>
      <c r="B69" s="418" t="s">
        <v>462</v>
      </c>
      <c r="C69" s="78" t="s">
        <v>101</v>
      </c>
      <c r="D69" s="85"/>
      <c r="E69" s="85">
        <v>0</v>
      </c>
      <c r="F69" s="85">
        <f t="shared" si="27"/>
        <v>0</v>
      </c>
      <c r="G69" s="85">
        <v>0</v>
      </c>
      <c r="H69" s="85"/>
      <c r="I69" s="817"/>
      <c r="J69" s="817"/>
      <c r="K69" s="817"/>
      <c r="L69" s="817"/>
      <c r="M69" s="817"/>
    </row>
    <row r="70" spans="1:13" s="73" customFormat="1" ht="12" customHeight="1" thickBot="1">
      <c r="A70" s="80" t="s">
        <v>102</v>
      </c>
      <c r="B70" s="418" t="s">
        <v>463</v>
      </c>
      <c r="C70" s="89" t="s">
        <v>103</v>
      </c>
      <c r="D70" s="85"/>
      <c r="E70" s="85">
        <v>0</v>
      </c>
      <c r="F70" s="85">
        <f t="shared" si="27"/>
        <v>0</v>
      </c>
      <c r="G70" s="85">
        <v>0</v>
      </c>
      <c r="H70" s="85"/>
      <c r="I70" s="817"/>
      <c r="J70" s="817"/>
      <c r="K70" s="817"/>
      <c r="L70" s="817"/>
      <c r="M70" s="817"/>
    </row>
    <row r="71" spans="1:13" s="73" customFormat="1" ht="12" customHeight="1" thickBot="1">
      <c r="A71" s="88" t="s">
        <v>104</v>
      </c>
      <c r="B71" s="417" t="s">
        <v>464</v>
      </c>
      <c r="C71" s="82" t="s">
        <v>105</v>
      </c>
      <c r="D71" s="54">
        <f>SUM(D72:D75)</f>
        <v>0</v>
      </c>
      <c r="E71" s="54">
        <v>0</v>
      </c>
      <c r="F71" s="54">
        <f t="shared" ref="F71" si="28">SUM(F72:F75)</f>
        <v>0</v>
      </c>
      <c r="G71" s="54">
        <v>0</v>
      </c>
      <c r="H71" s="54">
        <f t="shared" ref="H71" si="29">SUM(H72:H75)</f>
        <v>0</v>
      </c>
      <c r="I71" s="817"/>
      <c r="J71" s="817"/>
      <c r="K71" s="817"/>
      <c r="L71" s="817"/>
      <c r="M71" s="817"/>
    </row>
    <row r="72" spans="1:13" s="73" customFormat="1" ht="12" customHeight="1">
      <c r="A72" s="74" t="s">
        <v>106</v>
      </c>
      <c r="B72" s="418" t="s">
        <v>465</v>
      </c>
      <c r="C72" s="75" t="s">
        <v>107</v>
      </c>
      <c r="D72" s="85"/>
      <c r="E72" s="85">
        <v>0</v>
      </c>
      <c r="F72" s="85">
        <f t="shared" ref="F72:F75" si="30">G72-E72</f>
        <v>0</v>
      </c>
      <c r="G72" s="85">
        <v>0</v>
      </c>
      <c r="H72" s="85"/>
      <c r="I72" s="817"/>
      <c r="J72" s="817"/>
      <c r="K72" s="817"/>
      <c r="L72" s="817"/>
      <c r="M72" s="817"/>
    </row>
    <row r="73" spans="1:13" s="73" customFormat="1" ht="12" customHeight="1">
      <c r="A73" s="77" t="s">
        <v>108</v>
      </c>
      <c r="B73" s="418" t="s">
        <v>466</v>
      </c>
      <c r="C73" s="78" t="s">
        <v>109</v>
      </c>
      <c r="D73" s="85"/>
      <c r="E73" s="85">
        <v>0</v>
      </c>
      <c r="F73" s="85">
        <f t="shared" si="30"/>
        <v>0</v>
      </c>
      <c r="G73" s="85">
        <v>0</v>
      </c>
      <c r="H73" s="85"/>
      <c r="I73" s="817"/>
      <c r="J73" s="817"/>
      <c r="K73" s="817"/>
      <c r="L73" s="817"/>
      <c r="M73" s="817"/>
    </row>
    <row r="74" spans="1:13" s="73" customFormat="1" ht="12" customHeight="1">
      <c r="A74" s="77" t="s">
        <v>110</v>
      </c>
      <c r="B74" s="418" t="s">
        <v>467</v>
      </c>
      <c r="C74" s="78" t="s">
        <v>111</v>
      </c>
      <c r="D74" s="85"/>
      <c r="E74" s="85">
        <v>0</v>
      </c>
      <c r="F74" s="85">
        <f t="shared" si="30"/>
        <v>0</v>
      </c>
      <c r="G74" s="85">
        <v>0</v>
      </c>
      <c r="H74" s="85"/>
      <c r="I74" s="817"/>
      <c r="J74" s="817"/>
      <c r="K74" s="817"/>
      <c r="L74" s="817"/>
      <c r="M74" s="817"/>
    </row>
    <row r="75" spans="1:13" s="73" customFormat="1" ht="12" customHeight="1" thickBot="1">
      <c r="A75" s="80" t="s">
        <v>112</v>
      </c>
      <c r="B75" s="418" t="s">
        <v>468</v>
      </c>
      <c r="C75" s="81" t="s">
        <v>113</v>
      </c>
      <c r="D75" s="85"/>
      <c r="E75" s="85">
        <v>0</v>
      </c>
      <c r="F75" s="85">
        <f t="shared" si="30"/>
        <v>0</v>
      </c>
      <c r="G75" s="85">
        <v>0</v>
      </c>
      <c r="H75" s="85"/>
      <c r="I75" s="817"/>
      <c r="J75" s="817"/>
      <c r="K75" s="817"/>
      <c r="L75" s="817"/>
      <c r="M75" s="817"/>
    </row>
    <row r="76" spans="1:13" s="73" customFormat="1" ht="12" customHeight="1" thickBot="1">
      <c r="A76" s="88" t="s">
        <v>114</v>
      </c>
      <c r="B76" s="417" t="s">
        <v>469</v>
      </c>
      <c r="C76" s="82" t="s">
        <v>115</v>
      </c>
      <c r="D76" s="54">
        <f>SUM(D77:D78)</f>
        <v>1491942607</v>
      </c>
      <c r="E76" s="54">
        <v>1491942607</v>
      </c>
      <c r="F76" s="54">
        <f t="shared" ref="F76" si="31">SUM(F77:F78)</f>
        <v>0</v>
      </c>
      <c r="G76" s="54">
        <v>1491942607</v>
      </c>
      <c r="H76" s="54">
        <f t="shared" ref="H76" si="32">SUM(H77:H78)</f>
        <v>1491942607</v>
      </c>
      <c r="I76" s="817"/>
      <c r="J76" s="817"/>
      <c r="K76" s="817"/>
      <c r="L76" s="817"/>
      <c r="M76" s="817"/>
    </row>
    <row r="77" spans="1:13" s="73" customFormat="1" ht="12" customHeight="1">
      <c r="A77" s="74" t="s">
        <v>116</v>
      </c>
      <c r="B77" s="418" t="s">
        <v>470</v>
      </c>
      <c r="C77" s="75" t="s">
        <v>117</v>
      </c>
      <c r="D77" s="85">
        <v>1491942607</v>
      </c>
      <c r="E77" s="85">
        <v>1491942607</v>
      </c>
      <c r="F77" s="85">
        <f t="shared" ref="F77:F78" si="33">G77-E77</f>
        <v>0</v>
      </c>
      <c r="G77" s="85">
        <v>1491942607</v>
      </c>
      <c r="H77" s="85">
        <v>1491942607</v>
      </c>
      <c r="I77" s="817"/>
      <c r="J77" s="817"/>
      <c r="K77" s="817"/>
      <c r="L77" s="817"/>
      <c r="M77" s="817"/>
    </row>
    <row r="78" spans="1:13" s="73" customFormat="1" ht="12" customHeight="1" thickBot="1">
      <c r="A78" s="80" t="s">
        <v>118</v>
      </c>
      <c r="B78" s="418" t="s">
        <v>471</v>
      </c>
      <c r="C78" s="81" t="s">
        <v>119</v>
      </c>
      <c r="D78" s="85"/>
      <c r="E78" s="85">
        <v>0</v>
      </c>
      <c r="F78" s="85">
        <f t="shared" si="33"/>
        <v>0</v>
      </c>
      <c r="G78" s="85">
        <v>0</v>
      </c>
      <c r="H78" s="85"/>
      <c r="I78" s="817"/>
      <c r="J78" s="817"/>
      <c r="K78" s="817"/>
      <c r="L78" s="817"/>
      <c r="M78" s="817"/>
    </row>
    <row r="79" spans="1:13" s="73" customFormat="1" ht="12" customHeight="1" thickBot="1">
      <c r="A79" s="88" t="s">
        <v>120</v>
      </c>
      <c r="B79" s="417"/>
      <c r="C79" s="82" t="s">
        <v>1150</v>
      </c>
      <c r="D79" s="54">
        <f>SUM(D80:D83)</f>
        <v>0</v>
      </c>
      <c r="E79" s="54">
        <v>200000000</v>
      </c>
      <c r="F79" s="54">
        <f>SUM(F80:F83)</f>
        <v>0</v>
      </c>
      <c r="G79" s="54">
        <v>200000000</v>
      </c>
      <c r="H79" s="54">
        <f>SUM(H80:H83)</f>
        <v>0</v>
      </c>
      <c r="I79" s="817"/>
      <c r="J79" s="817"/>
      <c r="K79" s="817"/>
      <c r="L79" s="817"/>
      <c r="M79" s="817"/>
    </row>
    <row r="80" spans="1:13" s="73" customFormat="1" ht="12" customHeight="1">
      <c r="A80" s="74" t="s">
        <v>685</v>
      </c>
      <c r="B80" s="418" t="s">
        <v>472</v>
      </c>
      <c r="C80" s="75" t="s">
        <v>122</v>
      </c>
      <c r="D80" s="85"/>
      <c r="E80" s="85">
        <v>0</v>
      </c>
      <c r="F80" s="85">
        <f t="shared" ref="F80:F83" si="34">G80-E80</f>
        <v>0</v>
      </c>
      <c r="G80" s="85">
        <v>0</v>
      </c>
      <c r="H80" s="85"/>
      <c r="I80" s="817"/>
      <c r="J80" s="817"/>
      <c r="K80" s="817"/>
      <c r="L80" s="817"/>
      <c r="M80" s="817"/>
    </row>
    <row r="81" spans="1:13" s="73" customFormat="1" ht="12" customHeight="1">
      <c r="A81" s="77" t="s">
        <v>686</v>
      </c>
      <c r="B81" s="419" t="s">
        <v>473</v>
      </c>
      <c r="C81" s="78" t="s">
        <v>123</v>
      </c>
      <c r="D81" s="85"/>
      <c r="E81" s="85">
        <v>0</v>
      </c>
      <c r="F81" s="85">
        <f t="shared" si="34"/>
        <v>0</v>
      </c>
      <c r="G81" s="85">
        <v>0</v>
      </c>
      <c r="H81" s="85"/>
      <c r="I81" s="817"/>
      <c r="J81" s="817"/>
      <c r="K81" s="817"/>
      <c r="L81" s="817"/>
      <c r="M81" s="817"/>
    </row>
    <row r="82" spans="1:13" s="73" customFormat="1" ht="12" customHeight="1">
      <c r="A82" s="80" t="s">
        <v>687</v>
      </c>
      <c r="B82" s="420" t="s">
        <v>684</v>
      </c>
      <c r="C82" s="81" t="s">
        <v>905</v>
      </c>
      <c r="D82" s="85"/>
      <c r="E82" s="85">
        <v>200000000</v>
      </c>
      <c r="F82" s="85">
        <f t="shared" si="34"/>
        <v>0</v>
      </c>
      <c r="G82" s="85">
        <v>200000000</v>
      </c>
      <c r="H82" s="85"/>
      <c r="I82" s="817"/>
      <c r="J82" s="817"/>
      <c r="K82" s="817"/>
      <c r="L82" s="817"/>
      <c r="M82" s="817"/>
    </row>
    <row r="83" spans="1:13" s="73" customFormat="1" ht="12" customHeight="1" thickBot="1">
      <c r="A83" s="80" t="s">
        <v>1148</v>
      </c>
      <c r="B83" s="420" t="s">
        <v>1149</v>
      </c>
      <c r="C83" s="81" t="s">
        <v>1147</v>
      </c>
      <c r="D83" s="85"/>
      <c r="E83" s="85">
        <v>0</v>
      </c>
      <c r="F83" s="85">
        <f t="shared" si="34"/>
        <v>0</v>
      </c>
      <c r="G83" s="85">
        <v>0</v>
      </c>
      <c r="H83" s="85"/>
      <c r="I83" s="817"/>
      <c r="J83" s="817"/>
      <c r="K83" s="817"/>
      <c r="L83" s="817"/>
      <c r="M83" s="817"/>
    </row>
    <row r="84" spans="1:13" s="73" customFormat="1" ht="12" customHeight="1" thickBot="1">
      <c r="A84" s="88" t="s">
        <v>124</v>
      </c>
      <c r="B84" s="417" t="s">
        <v>474</v>
      </c>
      <c r="C84" s="82" t="s">
        <v>125</v>
      </c>
      <c r="D84" s="54">
        <f>SUM(D85:D88)</f>
        <v>0</v>
      </c>
      <c r="E84" s="54">
        <v>0</v>
      </c>
      <c r="F84" s="54">
        <f>SUM(F85:F88)</f>
        <v>0</v>
      </c>
      <c r="G84" s="54">
        <v>0</v>
      </c>
      <c r="H84" s="54">
        <f>SUM(H85:H88)</f>
        <v>0</v>
      </c>
      <c r="I84" s="817"/>
      <c r="J84" s="817"/>
      <c r="K84" s="817"/>
      <c r="L84" s="817"/>
      <c r="M84" s="817"/>
    </row>
    <row r="85" spans="1:13" s="73" customFormat="1" ht="12" customHeight="1">
      <c r="A85" s="90" t="s">
        <v>689</v>
      </c>
      <c r="B85" s="418" t="s">
        <v>475</v>
      </c>
      <c r="C85" s="75" t="s">
        <v>906</v>
      </c>
      <c r="D85" s="85"/>
      <c r="E85" s="85">
        <v>0</v>
      </c>
      <c r="F85" s="85">
        <f t="shared" ref="F85:F88" si="35">G85-E85</f>
        <v>0</v>
      </c>
      <c r="G85" s="85">
        <v>0</v>
      </c>
      <c r="H85" s="85"/>
      <c r="I85" s="817"/>
      <c r="J85" s="817"/>
      <c r="K85" s="817"/>
      <c r="L85" s="817"/>
      <c r="M85" s="817"/>
    </row>
    <row r="86" spans="1:13" s="73" customFormat="1" ht="12" customHeight="1">
      <c r="A86" s="91" t="s">
        <v>690</v>
      </c>
      <c r="B86" s="418" t="s">
        <v>476</v>
      </c>
      <c r="C86" s="78" t="s">
        <v>907</v>
      </c>
      <c r="D86" s="85"/>
      <c r="E86" s="85">
        <v>0</v>
      </c>
      <c r="F86" s="85">
        <f t="shared" si="35"/>
        <v>0</v>
      </c>
      <c r="G86" s="85">
        <v>0</v>
      </c>
      <c r="H86" s="85"/>
      <c r="I86" s="817"/>
      <c r="J86" s="817"/>
      <c r="K86" s="817"/>
      <c r="L86" s="817"/>
      <c r="M86" s="817"/>
    </row>
    <row r="87" spans="1:13" s="73" customFormat="1" ht="12" customHeight="1">
      <c r="A87" s="91" t="s">
        <v>691</v>
      </c>
      <c r="B87" s="418" t="s">
        <v>477</v>
      </c>
      <c r="C87" s="78" t="s">
        <v>908</v>
      </c>
      <c r="D87" s="85"/>
      <c r="E87" s="85">
        <v>0</v>
      </c>
      <c r="F87" s="85">
        <f t="shared" si="35"/>
        <v>0</v>
      </c>
      <c r="G87" s="85">
        <v>0</v>
      </c>
      <c r="H87" s="85"/>
      <c r="I87" s="817"/>
      <c r="J87" s="817"/>
      <c r="K87" s="817"/>
      <c r="L87" s="817"/>
      <c r="M87" s="817"/>
    </row>
    <row r="88" spans="1:13" s="73" customFormat="1" ht="13.5" thickBot="1">
      <c r="A88" s="92" t="s">
        <v>692</v>
      </c>
      <c r="B88" s="418" t="s">
        <v>478</v>
      </c>
      <c r="C88" s="81" t="s">
        <v>909</v>
      </c>
      <c r="D88" s="85"/>
      <c r="E88" s="85">
        <v>0</v>
      </c>
      <c r="F88" s="85">
        <f t="shared" si="35"/>
        <v>0</v>
      </c>
      <c r="G88" s="85">
        <v>0</v>
      </c>
      <c r="H88" s="85"/>
      <c r="I88" s="817"/>
      <c r="J88" s="817"/>
      <c r="K88" s="817"/>
      <c r="L88" s="817"/>
      <c r="M88" s="817"/>
    </row>
    <row r="89" spans="1:13" s="73" customFormat="1" ht="13.5" customHeight="1" thickBot="1">
      <c r="A89" s="88" t="s">
        <v>128</v>
      </c>
      <c r="B89" s="417" t="s">
        <v>479</v>
      </c>
      <c r="C89" s="82" t="s">
        <v>129</v>
      </c>
      <c r="D89" s="93"/>
      <c r="E89" s="93">
        <v>0</v>
      </c>
      <c r="F89" s="93"/>
      <c r="G89" s="93">
        <v>0</v>
      </c>
      <c r="H89" s="93"/>
      <c r="I89" s="817"/>
      <c r="J89" s="817"/>
      <c r="K89" s="817"/>
      <c r="L89" s="817"/>
      <c r="M89" s="817"/>
    </row>
    <row r="90" spans="1:13" s="73" customFormat="1" ht="13.5" customHeight="1" thickBot="1">
      <c r="A90" s="721" t="s">
        <v>192</v>
      </c>
      <c r="B90" s="417"/>
      <c r="C90" s="82" t="s">
        <v>931</v>
      </c>
      <c r="D90" s="93"/>
      <c r="E90" s="93">
        <v>0</v>
      </c>
      <c r="F90" s="93"/>
      <c r="G90" s="93">
        <v>0</v>
      </c>
      <c r="H90" s="93"/>
      <c r="I90" s="817"/>
      <c r="J90" s="817"/>
      <c r="K90" s="817"/>
      <c r="L90" s="817"/>
      <c r="M90" s="817"/>
    </row>
    <row r="91" spans="1:13" s="73" customFormat="1" ht="15.75" customHeight="1" thickBot="1">
      <c r="A91" s="721" t="s">
        <v>195</v>
      </c>
      <c r="B91" s="417" t="s">
        <v>459</v>
      </c>
      <c r="C91" s="94" t="s">
        <v>131</v>
      </c>
      <c r="D91" s="61">
        <f>+D67+D71+D76+D79+D84+D89</f>
        <v>1491942607</v>
      </c>
      <c r="E91" s="61">
        <f t="shared" ref="E91:G91" si="36">+E67+E71+E76+E79+E84+E89</f>
        <v>1691942607</v>
      </c>
      <c r="F91" s="61">
        <f t="shared" si="36"/>
        <v>0</v>
      </c>
      <c r="G91" s="61">
        <f t="shared" si="36"/>
        <v>1691942607</v>
      </c>
      <c r="H91" s="61">
        <f>+H67+H71+H76+H79+H84+H89</f>
        <v>1491942607</v>
      </c>
      <c r="I91" s="817"/>
      <c r="J91" s="817"/>
      <c r="K91" s="817"/>
      <c r="L91" s="817"/>
      <c r="M91" s="817"/>
    </row>
    <row r="92" spans="1:13" s="73" customFormat="1" ht="16.5" customHeight="1" thickBot="1">
      <c r="A92" s="721" t="s">
        <v>198</v>
      </c>
      <c r="B92" s="421"/>
      <c r="C92" s="95" t="s">
        <v>133</v>
      </c>
      <c r="D92" s="61">
        <f>+D66+D91</f>
        <v>3957818708</v>
      </c>
      <c r="E92" s="61">
        <f t="shared" ref="E92:G92" si="37">+E66+E91</f>
        <v>4188352926</v>
      </c>
      <c r="F92" s="61">
        <f t="shared" si="37"/>
        <v>7285559</v>
      </c>
      <c r="G92" s="61">
        <f t="shared" si="37"/>
        <v>4195638485</v>
      </c>
      <c r="H92" s="61">
        <f>+H66+H91</f>
        <v>1612603002</v>
      </c>
      <c r="I92" s="817"/>
      <c r="J92" s="817"/>
      <c r="K92" s="817"/>
      <c r="L92" s="817"/>
      <c r="M92" s="817"/>
    </row>
    <row r="93" spans="1:13" s="73" customFormat="1">
      <c r="A93" s="119"/>
      <c r="B93" s="96"/>
      <c r="C93" s="120"/>
      <c r="D93" s="121"/>
      <c r="E93" s="121"/>
      <c r="F93" s="121"/>
      <c r="G93" s="121"/>
      <c r="H93" s="121"/>
      <c r="I93" s="817"/>
      <c r="J93" s="817"/>
      <c r="K93" s="817"/>
      <c r="L93" s="817"/>
      <c r="M93" s="817"/>
    </row>
    <row r="94" spans="1:13" ht="16.5" customHeight="1">
      <c r="A94" s="857" t="s">
        <v>134</v>
      </c>
      <c r="B94" s="857"/>
      <c r="C94" s="857"/>
      <c r="D94" s="857"/>
      <c r="E94" s="823"/>
      <c r="F94" s="73"/>
      <c r="G94" s="73"/>
      <c r="H94" s="73"/>
    </row>
    <row r="95" spans="1:13" ht="16.5" customHeight="1" thickBot="1">
      <c r="A95" s="858" t="s">
        <v>135</v>
      </c>
      <c r="B95" s="858"/>
      <c r="C95" s="858"/>
      <c r="D95" s="63"/>
      <c r="E95" s="63"/>
      <c r="F95" s="63"/>
      <c r="G95" s="63" t="s">
        <v>935</v>
      </c>
      <c r="H95" s="63"/>
    </row>
    <row r="96" spans="1:13" ht="60.75" thickBot="1">
      <c r="A96" s="64" t="s">
        <v>11</v>
      </c>
      <c r="B96" s="176" t="s">
        <v>385</v>
      </c>
      <c r="C96" s="65" t="s">
        <v>136</v>
      </c>
      <c r="D96" s="66" t="s">
        <v>1167</v>
      </c>
      <c r="E96" s="826" t="s">
        <v>1336</v>
      </c>
      <c r="F96" s="51" t="s">
        <v>1311</v>
      </c>
      <c r="G96" s="51" t="s">
        <v>1299</v>
      </c>
      <c r="H96" s="51" t="s">
        <v>1312</v>
      </c>
    </row>
    <row r="97" spans="1:14" s="70" customFormat="1" ht="12" customHeight="1" thickBot="1">
      <c r="A97" s="53">
        <v>1</v>
      </c>
      <c r="B97" s="53">
        <v>2</v>
      </c>
      <c r="C97" s="97">
        <v>2</v>
      </c>
      <c r="D97" s="98">
        <v>3</v>
      </c>
      <c r="E97" s="69">
        <v>7</v>
      </c>
      <c r="F97" s="69">
        <v>4</v>
      </c>
      <c r="G97" s="98">
        <v>7</v>
      </c>
      <c r="H97" s="69">
        <v>6</v>
      </c>
      <c r="I97" s="817"/>
      <c r="J97" s="817"/>
      <c r="K97" s="817"/>
      <c r="L97" s="817"/>
      <c r="M97" s="817"/>
    </row>
    <row r="98" spans="1:14" ht="12" customHeight="1" thickBot="1">
      <c r="A98" s="99" t="s">
        <v>13</v>
      </c>
      <c r="B98" s="422"/>
      <c r="C98" s="100" t="s">
        <v>137</v>
      </c>
      <c r="D98" s="101">
        <f>SUM(D99:D103)</f>
        <v>755796404</v>
      </c>
      <c r="E98" s="101">
        <f t="shared" ref="E98:G98" si="38">SUM(E99:E103)</f>
        <v>865230367</v>
      </c>
      <c r="F98" s="101">
        <f t="shared" si="38"/>
        <v>13671699</v>
      </c>
      <c r="G98" s="101">
        <f t="shared" si="38"/>
        <v>878902066</v>
      </c>
      <c r="H98" s="101">
        <f t="shared" ref="H98" si="39">SUM(H99:H103)</f>
        <v>197003460</v>
      </c>
      <c r="I98" s="817">
        <f>'3. sz. mell'!BO48+'4. sz. mell'!G49+'5.sz.mell.'!G89</f>
        <v>755796404</v>
      </c>
      <c r="J98" s="817">
        <f>'3. sz. mell'!BP48+'4. sz. mell'!H49+'5.sz.mell.'!H89</f>
        <v>865230367</v>
      </c>
      <c r="K98" s="817">
        <f>'3. sz. mell'!BQ48+'4. sz. mell'!I49+'5.sz.mell.'!I89</f>
        <v>13671699</v>
      </c>
      <c r="L98" s="817">
        <f>'3. sz. mell'!BR48+'4. sz. mell'!J49+'5.sz.mell.'!J89</f>
        <v>878902066</v>
      </c>
      <c r="M98" s="817" t="e">
        <f>'3. sz. mell'!BS48+'4. sz. mell'!#REF!+'5.sz.mell.'!#REF!</f>
        <v>#REF!</v>
      </c>
      <c r="N98" s="817" t="e">
        <f>'3. sz. mell'!BT48+'4. sz. mell'!#REF!+'5.sz.mell.'!#REF!</f>
        <v>#REF!</v>
      </c>
    </row>
    <row r="99" spans="1:14" ht="12" customHeight="1">
      <c r="A99" s="102" t="s">
        <v>15</v>
      </c>
      <c r="B99" s="423" t="s">
        <v>386</v>
      </c>
      <c r="C99" s="103" t="s">
        <v>138</v>
      </c>
      <c r="D99" s="104">
        <v>59962000</v>
      </c>
      <c r="E99" s="104">
        <v>76268529</v>
      </c>
      <c r="F99" s="104">
        <f t="shared" ref="F99:F103" si="40">G99-E99</f>
        <v>303146</v>
      </c>
      <c r="G99" s="104">
        <v>76571675</v>
      </c>
      <c r="H99" s="104">
        <v>29637748</v>
      </c>
      <c r="I99" s="817">
        <f>'3. sz. mell'!BO49+'4. sz. mell'!G50+'5.sz.mell.'!G90</f>
        <v>59962000</v>
      </c>
      <c r="J99" s="817">
        <f>'3. sz. mell'!BP49+'4. sz. mell'!H50+'5.sz.mell.'!H90</f>
        <v>76268529</v>
      </c>
      <c r="K99" s="817">
        <f>'3. sz. mell'!BQ49+'4. sz. mell'!I50+'5.sz.mell.'!I90</f>
        <v>303146</v>
      </c>
      <c r="L99" s="817">
        <f>'3. sz. mell'!BR49+'4. sz. mell'!J50+'5.sz.mell.'!J90</f>
        <v>76571675</v>
      </c>
      <c r="M99" s="817" t="e">
        <f>'3. sz. mell'!BS49+'4. sz. mell'!#REF!+'5.sz.mell.'!#REF!</f>
        <v>#REF!</v>
      </c>
      <c r="N99" s="817" t="e">
        <f>'3. sz. mell'!BT49+'4. sz. mell'!#REF!+'5.sz.mell.'!#REF!</f>
        <v>#REF!</v>
      </c>
    </row>
    <row r="100" spans="1:14" ht="12" customHeight="1">
      <c r="A100" s="77" t="s">
        <v>17</v>
      </c>
      <c r="B100" s="419" t="s">
        <v>387</v>
      </c>
      <c r="C100" s="17" t="s">
        <v>139</v>
      </c>
      <c r="D100" s="79">
        <v>10244000</v>
      </c>
      <c r="E100" s="79">
        <v>12466511</v>
      </c>
      <c r="F100" s="79">
        <f t="shared" si="40"/>
        <v>25220</v>
      </c>
      <c r="G100" s="79">
        <v>12491731</v>
      </c>
      <c r="H100" s="79">
        <v>4386666</v>
      </c>
      <c r="I100" s="817">
        <f>'3. sz. mell'!BO50+'4. sz. mell'!G51+'5.sz.mell.'!G91</f>
        <v>10244000</v>
      </c>
      <c r="J100" s="817">
        <f>'3. sz. mell'!BP50+'4. sz. mell'!H51+'5.sz.mell.'!H91</f>
        <v>12466511</v>
      </c>
      <c r="K100" s="817">
        <f>'3. sz. mell'!BQ50+'4. sz. mell'!I51+'5.sz.mell.'!I91</f>
        <v>25220</v>
      </c>
      <c r="L100" s="817">
        <f>'3. sz. mell'!BR50+'4. sz. mell'!J51+'5.sz.mell.'!J91</f>
        <v>12491731</v>
      </c>
      <c r="M100" s="817" t="e">
        <f>'3. sz. mell'!BS50+'4. sz. mell'!#REF!+'5.sz.mell.'!#REF!</f>
        <v>#REF!</v>
      </c>
      <c r="N100" s="817" t="e">
        <f>'3. sz. mell'!BT50+'4. sz. mell'!#REF!+'5.sz.mell.'!#REF!</f>
        <v>#REF!</v>
      </c>
    </row>
    <row r="101" spans="1:14" ht="12" customHeight="1">
      <c r="A101" s="77" t="s">
        <v>19</v>
      </c>
      <c r="B101" s="419" t="s">
        <v>388</v>
      </c>
      <c r="C101" s="17" t="s">
        <v>140</v>
      </c>
      <c r="D101" s="83">
        <v>415933918</v>
      </c>
      <c r="E101" s="83">
        <v>503655991</v>
      </c>
      <c r="F101" s="83">
        <f t="shared" si="40"/>
        <v>12843333</v>
      </c>
      <c r="G101" s="83">
        <v>516499324</v>
      </c>
      <c r="H101" s="83">
        <v>77700921</v>
      </c>
      <c r="I101" s="817">
        <f>'3. sz. mell'!BO51+'4. sz. mell'!G52+'5.sz.mell.'!G92</f>
        <v>415933918</v>
      </c>
      <c r="J101" s="817">
        <f>'3. sz. mell'!BP51+'4. sz. mell'!H52+'5.sz.mell.'!H92</f>
        <v>503655991</v>
      </c>
      <c r="K101" s="817">
        <f>'3. sz. mell'!BQ51+'4. sz. mell'!I52+'5.sz.mell.'!I92</f>
        <v>12843333</v>
      </c>
      <c r="L101" s="817">
        <f>'3. sz. mell'!BR51+'4. sz. mell'!J52+'5.sz.mell.'!J92</f>
        <v>516499324</v>
      </c>
      <c r="M101" s="817" t="e">
        <f>'3. sz. mell'!BS51+'4. sz. mell'!#REF!+'5.sz.mell.'!#REF!</f>
        <v>#REF!</v>
      </c>
      <c r="N101" s="817" t="e">
        <f>'3. sz. mell'!BT51+'4. sz. mell'!#REF!+'5.sz.mell.'!#REF!</f>
        <v>#REF!</v>
      </c>
    </row>
    <row r="102" spans="1:14" ht="12" customHeight="1">
      <c r="A102" s="77" t="s">
        <v>21</v>
      </c>
      <c r="B102" s="419" t="s">
        <v>389</v>
      </c>
      <c r="C102" s="105" t="s">
        <v>141</v>
      </c>
      <c r="D102" s="83">
        <v>13139000</v>
      </c>
      <c r="E102" s="83">
        <v>15139000</v>
      </c>
      <c r="F102" s="83">
        <f t="shared" si="40"/>
        <v>0</v>
      </c>
      <c r="G102" s="83">
        <v>15139000</v>
      </c>
      <c r="H102" s="83">
        <v>5538030</v>
      </c>
      <c r="I102" s="817">
        <f>'3. sz. mell'!BO52+'4. sz. mell'!G53+'5.sz.mell.'!G93</f>
        <v>13139000</v>
      </c>
      <c r="J102" s="817">
        <f>'3. sz. mell'!BP52+'4. sz. mell'!H53+'5.sz.mell.'!H93</f>
        <v>15139000</v>
      </c>
      <c r="K102" s="817">
        <f>'3. sz. mell'!BQ52+'4. sz. mell'!I53+'5.sz.mell.'!I93</f>
        <v>0</v>
      </c>
      <c r="L102" s="817">
        <f>'3. sz. mell'!BR52+'4. sz. mell'!J53+'5.sz.mell.'!J93</f>
        <v>15139000</v>
      </c>
      <c r="M102" s="817" t="e">
        <f>'3. sz. mell'!BS52+'4. sz. mell'!#REF!+'5.sz.mell.'!#REF!</f>
        <v>#REF!</v>
      </c>
      <c r="N102" s="817" t="e">
        <f>'3. sz. mell'!BT52+'4. sz. mell'!#REF!+'5.sz.mell.'!#REF!</f>
        <v>#REF!</v>
      </c>
    </row>
    <row r="103" spans="1:14" ht="12" customHeight="1" thickBot="1">
      <c r="A103" s="77" t="s">
        <v>142</v>
      </c>
      <c r="B103" s="426" t="s">
        <v>390</v>
      </c>
      <c r="C103" s="106" t="s">
        <v>143</v>
      </c>
      <c r="D103" s="83">
        <v>256517486</v>
      </c>
      <c r="E103" s="83">
        <v>257700336</v>
      </c>
      <c r="F103" s="83">
        <f t="shared" si="40"/>
        <v>500000</v>
      </c>
      <c r="G103" s="83">
        <v>258200336</v>
      </c>
      <c r="H103" s="83">
        <v>79740095</v>
      </c>
      <c r="I103" s="817">
        <f>'3. sz. mell'!BO53+'4. sz. mell'!G54+'5.sz.mell.'!G94</f>
        <v>256517486</v>
      </c>
      <c r="J103" s="817">
        <f>'3. sz. mell'!BP53+'4. sz. mell'!H54+'5.sz.mell.'!H94</f>
        <v>257700336</v>
      </c>
      <c r="K103" s="817">
        <f>'3. sz. mell'!BQ53+'4. sz. mell'!I54+'5.sz.mell.'!I94</f>
        <v>500000</v>
      </c>
      <c r="L103" s="817">
        <f>'3. sz. mell'!BR53+'4. sz. mell'!J54+'5.sz.mell.'!J94</f>
        <v>258200336</v>
      </c>
      <c r="M103" s="817" t="e">
        <f>'3. sz. mell'!BS53+'4. sz. mell'!#REF!+'5.sz.mell.'!#REF!</f>
        <v>#REF!</v>
      </c>
      <c r="N103" s="817" t="e">
        <f>'3. sz. mell'!BT53+'4. sz. mell'!#REF!+'5.sz.mell.'!#REF!</f>
        <v>#REF!</v>
      </c>
    </row>
    <row r="104" spans="1:14" ht="12" customHeight="1" thickBot="1">
      <c r="A104" s="71" t="s">
        <v>26</v>
      </c>
      <c r="B104" s="417" t="s">
        <v>394</v>
      </c>
      <c r="C104" s="22" t="s">
        <v>910</v>
      </c>
      <c r="D104" s="54">
        <f>+D105+D107+D106</f>
        <v>26044200</v>
      </c>
      <c r="E104" s="54">
        <f t="shared" ref="E104:G104" si="41">+E105+E107+E106</f>
        <v>70190986</v>
      </c>
      <c r="F104" s="54">
        <f t="shared" si="41"/>
        <v>3889860</v>
      </c>
      <c r="G104" s="54">
        <f t="shared" si="41"/>
        <v>74080846</v>
      </c>
      <c r="H104" s="54">
        <f t="shared" ref="H104" si="42">+H105+H107+H106</f>
        <v>0</v>
      </c>
      <c r="N104" s="817"/>
    </row>
    <row r="105" spans="1:14" ht="12" customHeight="1">
      <c r="A105" s="74" t="s">
        <v>489</v>
      </c>
      <c r="B105" s="418" t="s">
        <v>394</v>
      </c>
      <c r="C105" s="20" t="s">
        <v>149</v>
      </c>
      <c r="D105" s="76"/>
      <c r="E105" s="76">
        <v>44146786</v>
      </c>
      <c r="F105" s="76">
        <f t="shared" ref="F105:F107" si="43">G105-E105</f>
        <v>2046730</v>
      </c>
      <c r="G105" s="76">
        <v>46193516</v>
      </c>
      <c r="H105" s="76"/>
      <c r="N105" s="817"/>
    </row>
    <row r="106" spans="1:14" ht="12" customHeight="1">
      <c r="A106" s="74" t="s">
        <v>490</v>
      </c>
      <c r="B106" s="424" t="s">
        <v>394</v>
      </c>
      <c r="C106" s="459" t="s">
        <v>697</v>
      </c>
      <c r="D106" s="409">
        <v>20044200</v>
      </c>
      <c r="E106" s="409">
        <v>20044200</v>
      </c>
      <c r="F106" s="409">
        <f t="shared" si="43"/>
        <v>1843130</v>
      </c>
      <c r="G106" s="409">
        <v>21887330</v>
      </c>
      <c r="H106" s="409"/>
      <c r="N106" s="817"/>
    </row>
    <row r="107" spans="1:14" ht="12" customHeight="1" thickBot="1">
      <c r="A107" s="74" t="s">
        <v>491</v>
      </c>
      <c r="B107" s="420" t="s">
        <v>394</v>
      </c>
      <c r="C107" s="109" t="s">
        <v>696</v>
      </c>
      <c r="D107" s="83">
        <v>6000000</v>
      </c>
      <c r="E107" s="83">
        <v>6000000</v>
      </c>
      <c r="F107" s="83">
        <f t="shared" si="43"/>
        <v>0</v>
      </c>
      <c r="G107" s="83">
        <v>6000000</v>
      </c>
      <c r="H107" s="83"/>
      <c r="N107" s="817"/>
    </row>
    <row r="108" spans="1:14" ht="12" customHeight="1" thickBot="1">
      <c r="A108" s="71" t="s">
        <v>38</v>
      </c>
      <c r="B108" s="417"/>
      <c r="C108" s="108" t="s">
        <v>913</v>
      </c>
      <c r="D108" s="54">
        <f>+D109+D111+D113</f>
        <v>3144999104</v>
      </c>
      <c r="E108" s="54">
        <f t="shared" ref="E108:G108" si="44">+E109+E111+E113</f>
        <v>3021952573</v>
      </c>
      <c r="F108" s="54">
        <f t="shared" si="44"/>
        <v>-10276000</v>
      </c>
      <c r="G108" s="54">
        <f t="shared" si="44"/>
        <v>3011676573</v>
      </c>
      <c r="H108" s="54">
        <f t="shared" ref="H108" si="45">+H109+H111+H113</f>
        <v>648072028</v>
      </c>
      <c r="N108" s="817"/>
    </row>
    <row r="109" spans="1:14" ht="12" customHeight="1">
      <c r="A109" s="74" t="s">
        <v>870</v>
      </c>
      <c r="B109" s="418" t="s">
        <v>391</v>
      </c>
      <c r="C109" s="17" t="s">
        <v>144</v>
      </c>
      <c r="D109" s="76">
        <v>1734665090</v>
      </c>
      <c r="E109" s="76">
        <v>1628618559</v>
      </c>
      <c r="F109" s="76">
        <f t="shared" ref="F109:F113" si="46">G109-E109</f>
        <v>0</v>
      </c>
      <c r="G109" s="76">
        <v>1628618559</v>
      </c>
      <c r="H109" s="76">
        <v>321257742</v>
      </c>
      <c r="I109" s="817">
        <f>'3. sz. mell'!BO55+'4. sz. mell'!G56+'5.sz.mell.'!G100</f>
        <v>1734665090</v>
      </c>
      <c r="J109" s="817">
        <f>'3. sz. mell'!BP55+'4. sz. mell'!H56+'5.sz.mell.'!H100</f>
        <v>1628618559</v>
      </c>
      <c r="K109" s="817">
        <f>'3. sz. mell'!BQ55+'4. sz. mell'!I56+'5.sz.mell.'!I100</f>
        <v>0</v>
      </c>
      <c r="L109" s="817">
        <f>'3. sz. mell'!BR55+'4. sz. mell'!J56+'5.sz.mell.'!J100</f>
        <v>1628618559</v>
      </c>
      <c r="M109" s="817" t="e">
        <f>'3. sz. mell'!BS55+'4. sz. mell'!#REF!+'5.sz.mell.'!#REF!</f>
        <v>#REF!</v>
      </c>
      <c r="N109" s="817" t="e">
        <f>'3. sz. mell'!BT55+'4. sz. mell'!#REF!+'5.sz.mell.'!#REF!</f>
        <v>#REF!</v>
      </c>
    </row>
    <row r="110" spans="1:14" ht="12" customHeight="1">
      <c r="A110" s="74" t="s">
        <v>871</v>
      </c>
      <c r="B110" s="427" t="s">
        <v>391</v>
      </c>
      <c r="C110" s="109" t="s">
        <v>145</v>
      </c>
      <c r="D110" s="76">
        <v>1517938740</v>
      </c>
      <c r="E110" s="76">
        <v>1517938740</v>
      </c>
      <c r="F110" s="76">
        <f t="shared" si="46"/>
        <v>0</v>
      </c>
      <c r="G110" s="76">
        <v>1517938740</v>
      </c>
      <c r="H110" s="76"/>
      <c r="I110" s="817">
        <f>'3. sz. mell'!BO56+'4. sz. mell'!G57+'5.sz.mell.'!G101</f>
        <v>1517938740</v>
      </c>
      <c r="J110" s="817">
        <f>'3. sz. mell'!BP56+'4. sz. mell'!H57+'5.sz.mell.'!H101</f>
        <v>1517938740</v>
      </c>
      <c r="K110" s="817">
        <f>'3. sz. mell'!BQ56+'4. sz. mell'!I57+'5.sz.mell.'!I101</f>
        <v>0</v>
      </c>
      <c r="L110" s="817">
        <f>'3. sz. mell'!BR56+'4. sz. mell'!J57+'5.sz.mell.'!J101</f>
        <v>1517938740</v>
      </c>
      <c r="M110" s="817" t="e">
        <f>'3. sz. mell'!BS56+'4. sz. mell'!#REF!+'5.sz.mell.'!#REF!</f>
        <v>#REF!</v>
      </c>
      <c r="N110" s="817" t="e">
        <f>'3. sz. mell'!BT56+'4. sz. mell'!#REF!+'5.sz.mell.'!#REF!</f>
        <v>#REF!</v>
      </c>
    </row>
    <row r="111" spans="1:14" ht="12" customHeight="1">
      <c r="A111" s="74" t="s">
        <v>872</v>
      </c>
      <c r="B111" s="427" t="s">
        <v>392</v>
      </c>
      <c r="C111" s="109" t="s">
        <v>146</v>
      </c>
      <c r="D111" s="79">
        <v>1404934014</v>
      </c>
      <c r="E111" s="79">
        <v>1382934014</v>
      </c>
      <c r="F111" s="79">
        <f t="shared" si="46"/>
        <v>-10276000</v>
      </c>
      <c r="G111" s="79">
        <v>1372658014</v>
      </c>
      <c r="H111" s="79">
        <v>326814286</v>
      </c>
      <c r="I111" s="817">
        <f>'3. sz. mell'!BO57+'4. sz. mell'!G58+'5.sz.mell.'!G102</f>
        <v>1404934014</v>
      </c>
      <c r="J111" s="817">
        <f>'3. sz. mell'!BP57+'4. sz. mell'!H58+'5.sz.mell.'!H102</f>
        <v>1382934014</v>
      </c>
      <c r="K111" s="817">
        <f>'3. sz. mell'!BQ57+'4. sz. mell'!I58+'5.sz.mell.'!I102</f>
        <v>-10276000</v>
      </c>
      <c r="L111" s="817">
        <f>'3. sz. mell'!BR57+'4. sz. mell'!J58+'5.sz.mell.'!J102</f>
        <v>1372658014</v>
      </c>
      <c r="M111" s="817" t="e">
        <f>'3. sz. mell'!BS57+'4. sz. mell'!#REF!+'5.sz.mell.'!#REF!</f>
        <v>#REF!</v>
      </c>
      <c r="N111" s="817" t="e">
        <f>'3. sz. mell'!BT57+'4. sz. mell'!#REF!+'5.sz.mell.'!#REF!</f>
        <v>#REF!</v>
      </c>
    </row>
    <row r="112" spans="1:14" ht="12" customHeight="1">
      <c r="A112" s="74" t="s">
        <v>911</v>
      </c>
      <c r="B112" s="427" t="s">
        <v>392</v>
      </c>
      <c r="C112" s="109" t="s">
        <v>147</v>
      </c>
      <c r="D112" s="57">
        <v>0</v>
      </c>
      <c r="E112" s="57">
        <v>0</v>
      </c>
      <c r="F112" s="57">
        <f t="shared" si="46"/>
        <v>0</v>
      </c>
      <c r="G112" s="57">
        <v>0</v>
      </c>
      <c r="H112" s="57"/>
      <c r="I112" s="817">
        <f>'3. sz. mell'!BO58+'4. sz. mell'!G59+'5.sz.mell.'!G103</f>
        <v>0</v>
      </c>
      <c r="J112" s="817">
        <f>'3. sz. mell'!BP58+'4. sz. mell'!H59+'5.sz.mell.'!H103</f>
        <v>0</v>
      </c>
      <c r="K112" s="817">
        <f>'3. sz. mell'!BQ58+'4. sz. mell'!I59+'5.sz.mell.'!I103</f>
        <v>0</v>
      </c>
      <c r="L112" s="817">
        <f>'3. sz. mell'!BR58+'4. sz. mell'!J59+'5.sz.mell.'!J103</f>
        <v>0</v>
      </c>
      <c r="M112" s="817" t="e">
        <f>'3. sz. mell'!BS58+'4. sz. mell'!#REF!+'5.sz.mell.'!#REF!</f>
        <v>#REF!</v>
      </c>
      <c r="N112" s="817" t="e">
        <f>'3. sz. mell'!BT58+'4. sz. mell'!#REF!+'5.sz.mell.'!#REF!</f>
        <v>#REF!</v>
      </c>
    </row>
    <row r="113" spans="1:14" ht="12" customHeight="1" thickBot="1">
      <c r="A113" s="74" t="s">
        <v>912</v>
      </c>
      <c r="B113" s="424" t="s">
        <v>393</v>
      </c>
      <c r="C113" s="110" t="s">
        <v>148</v>
      </c>
      <c r="D113" s="57">
        <v>5400000</v>
      </c>
      <c r="E113" s="57">
        <v>10400000</v>
      </c>
      <c r="F113" s="57">
        <f t="shared" si="46"/>
        <v>0</v>
      </c>
      <c r="G113" s="57">
        <v>10400000</v>
      </c>
      <c r="H113" s="57"/>
      <c r="I113" s="817">
        <f>'3. sz. mell'!BO59+'4. sz. mell'!G60+'5.sz.mell.'!G104</f>
        <v>5400000</v>
      </c>
      <c r="J113" s="817">
        <f>'3. sz. mell'!BP59+'4. sz. mell'!H60+'5.sz.mell.'!H104</f>
        <v>10400000</v>
      </c>
      <c r="K113" s="817">
        <f>'3. sz. mell'!BQ59+'4. sz. mell'!I60+'5.sz.mell.'!I104</f>
        <v>0</v>
      </c>
      <c r="L113" s="817">
        <f>'3. sz. mell'!BR59+'4. sz. mell'!J60+'5.sz.mell.'!J104</f>
        <v>10400000</v>
      </c>
      <c r="M113" s="817" t="e">
        <f>'3. sz. mell'!BS59+'4. sz. mell'!#REF!+'5.sz.mell.'!#REF!</f>
        <v>#REF!</v>
      </c>
      <c r="N113" s="817" t="e">
        <f>'3. sz. mell'!BT59+'4. sz. mell'!#REF!+'5.sz.mell.'!#REF!</f>
        <v>#REF!</v>
      </c>
    </row>
    <row r="114" spans="1:14" ht="12" customHeight="1" thickBot="1">
      <c r="A114" s="71" t="s">
        <v>150</v>
      </c>
      <c r="B114" s="417"/>
      <c r="C114" s="22" t="s">
        <v>151</v>
      </c>
      <c r="D114" s="54">
        <f>+D98+D108+D104</f>
        <v>3926839708</v>
      </c>
      <c r="E114" s="54">
        <f t="shared" ref="E114:G114" si="47">+E98+E108+E104</f>
        <v>3957373926</v>
      </c>
      <c r="F114" s="54">
        <f t="shared" si="47"/>
        <v>7285559</v>
      </c>
      <c r="G114" s="54">
        <f t="shared" si="47"/>
        <v>3964659485</v>
      </c>
      <c r="H114" s="54">
        <f t="shared" ref="H114" si="48">+H98+H108+H104</f>
        <v>845075488</v>
      </c>
    </row>
    <row r="115" spans="1:14" ht="12" customHeight="1" thickBot="1">
      <c r="A115" s="71" t="s">
        <v>52</v>
      </c>
      <c r="B115" s="417"/>
      <c r="C115" s="22" t="s">
        <v>152</v>
      </c>
      <c r="D115" s="54">
        <f>+D116+D117+D118</f>
        <v>30979000</v>
      </c>
      <c r="E115" s="54">
        <f t="shared" ref="E115:G115" si="49">+E116+E117+E118</f>
        <v>30979000</v>
      </c>
      <c r="F115" s="54">
        <f t="shared" si="49"/>
        <v>0</v>
      </c>
      <c r="G115" s="54">
        <f t="shared" si="49"/>
        <v>30979000</v>
      </c>
      <c r="H115" s="54">
        <f t="shared" ref="H115" si="50">+H116+H117+H118</f>
        <v>10405733</v>
      </c>
    </row>
    <row r="116" spans="1:14" ht="12" customHeight="1">
      <c r="A116" s="74" t="s">
        <v>54</v>
      </c>
      <c r="B116" s="418" t="s">
        <v>395</v>
      </c>
      <c r="C116" s="20" t="s">
        <v>617</v>
      </c>
      <c r="D116" s="57">
        <v>30979000</v>
      </c>
      <c r="E116" s="57">
        <v>30979000</v>
      </c>
      <c r="F116" s="57">
        <f t="shared" ref="F116:F118" si="51">G116-E116</f>
        <v>0</v>
      </c>
      <c r="G116" s="57">
        <v>30979000</v>
      </c>
      <c r="H116" s="57">
        <v>10405733</v>
      </c>
    </row>
    <row r="117" spans="1:14" ht="12" customHeight="1">
      <c r="A117" s="74" t="s">
        <v>56</v>
      </c>
      <c r="B117" s="418" t="s">
        <v>396</v>
      </c>
      <c r="C117" s="20" t="s">
        <v>1262</v>
      </c>
      <c r="D117" s="57"/>
      <c r="E117" s="57">
        <v>0</v>
      </c>
      <c r="F117" s="57">
        <f t="shared" si="51"/>
        <v>0</v>
      </c>
      <c r="G117" s="57">
        <v>0</v>
      </c>
      <c r="H117" s="57"/>
    </row>
    <row r="118" spans="1:14" ht="12" customHeight="1" thickBot="1">
      <c r="A118" s="107" t="s">
        <v>58</v>
      </c>
      <c r="B118" s="424" t="s">
        <v>397</v>
      </c>
      <c r="C118" s="20" t="s">
        <v>1263</v>
      </c>
      <c r="D118" s="57"/>
      <c r="E118" s="57">
        <v>0</v>
      </c>
      <c r="F118" s="57">
        <f t="shared" si="51"/>
        <v>0</v>
      </c>
      <c r="G118" s="57">
        <v>0</v>
      </c>
      <c r="H118" s="57"/>
    </row>
    <row r="119" spans="1:14" ht="12" customHeight="1" thickBot="1">
      <c r="A119" s="71" t="s">
        <v>74</v>
      </c>
      <c r="B119" s="417" t="s">
        <v>398</v>
      </c>
      <c r="C119" s="22" t="s">
        <v>156</v>
      </c>
      <c r="D119" s="54">
        <f>SUM(D120:D123)</f>
        <v>0</v>
      </c>
      <c r="E119" s="54">
        <v>0</v>
      </c>
      <c r="F119" s="54">
        <f t="shared" ref="F119:F130" si="52">G119-D119</f>
        <v>0</v>
      </c>
      <c r="G119" s="54">
        <v>0</v>
      </c>
      <c r="H119" s="54">
        <f>+H120+H121+H122+H123</f>
        <v>0</v>
      </c>
    </row>
    <row r="120" spans="1:14" ht="12" customHeight="1">
      <c r="A120" s="74" t="s">
        <v>500</v>
      </c>
      <c r="B120" s="418" t="s">
        <v>399</v>
      </c>
      <c r="C120" s="20" t="s">
        <v>914</v>
      </c>
      <c r="D120" s="57"/>
      <c r="E120" s="57">
        <v>0</v>
      </c>
      <c r="F120" s="57">
        <f t="shared" ref="F120:F123" si="53">G120-E120</f>
        <v>0</v>
      </c>
      <c r="G120" s="57">
        <v>0</v>
      </c>
      <c r="H120" s="57"/>
    </row>
    <row r="121" spans="1:14" ht="12" customHeight="1">
      <c r="A121" s="74" t="s">
        <v>501</v>
      </c>
      <c r="B121" s="418" t="s">
        <v>400</v>
      </c>
      <c r="C121" s="20" t="s">
        <v>915</v>
      </c>
      <c r="D121" s="57"/>
      <c r="E121" s="57">
        <v>0</v>
      </c>
      <c r="F121" s="57">
        <f t="shared" si="53"/>
        <v>0</v>
      </c>
      <c r="G121" s="57">
        <v>0</v>
      </c>
      <c r="H121" s="57"/>
    </row>
    <row r="122" spans="1:14" ht="12" customHeight="1">
      <c r="A122" s="74" t="s">
        <v>502</v>
      </c>
      <c r="B122" s="418" t="s">
        <v>401</v>
      </c>
      <c r="C122" s="20" t="s">
        <v>916</v>
      </c>
      <c r="D122" s="57"/>
      <c r="E122" s="57">
        <v>0</v>
      </c>
      <c r="F122" s="57">
        <f t="shared" si="53"/>
        <v>0</v>
      </c>
      <c r="G122" s="57">
        <v>0</v>
      </c>
      <c r="H122" s="57"/>
    </row>
    <row r="123" spans="1:14" ht="12" customHeight="1" thickBot="1">
      <c r="A123" s="74" t="s">
        <v>503</v>
      </c>
      <c r="B123" s="418" t="s">
        <v>1146</v>
      </c>
      <c r="C123" s="20" t="s">
        <v>918</v>
      </c>
      <c r="D123" s="57"/>
      <c r="E123" s="57">
        <v>0</v>
      </c>
      <c r="F123" s="57">
        <f t="shared" si="53"/>
        <v>0</v>
      </c>
      <c r="G123" s="57">
        <v>0</v>
      </c>
      <c r="H123" s="57"/>
    </row>
    <row r="124" spans="1:14" ht="12" customHeight="1" thickBot="1">
      <c r="A124" s="71" t="s">
        <v>157</v>
      </c>
      <c r="B124" s="417"/>
      <c r="C124" s="22" t="s">
        <v>158</v>
      </c>
      <c r="D124" s="61">
        <f>SUM(D125:D129)</f>
        <v>0</v>
      </c>
      <c r="E124" s="61">
        <f t="shared" ref="E124:G124" si="54">SUM(E125:E129)</f>
        <v>200000000</v>
      </c>
      <c r="F124" s="61">
        <f t="shared" si="54"/>
        <v>0</v>
      </c>
      <c r="G124" s="61">
        <f t="shared" si="54"/>
        <v>200000000</v>
      </c>
      <c r="H124" s="61">
        <f t="shared" ref="H124" si="55">SUM(H125:H129)</f>
        <v>0</v>
      </c>
    </row>
    <row r="125" spans="1:14" ht="12" customHeight="1">
      <c r="A125" s="74" t="s">
        <v>88</v>
      </c>
      <c r="B125" s="418" t="s">
        <v>402</v>
      </c>
      <c r="C125" s="20" t="s">
        <v>159</v>
      </c>
      <c r="D125" s="57"/>
      <c r="E125" s="57">
        <v>0</v>
      </c>
      <c r="F125" s="57">
        <f t="shared" ref="F125:F129" si="56">G125-E125</f>
        <v>0</v>
      </c>
      <c r="G125" s="57">
        <v>0</v>
      </c>
      <c r="H125" s="57"/>
    </row>
    <row r="126" spans="1:14" ht="12" customHeight="1">
      <c r="A126" s="74" t="s">
        <v>89</v>
      </c>
      <c r="B126" s="418" t="s">
        <v>403</v>
      </c>
      <c r="C126" s="20" t="s">
        <v>160</v>
      </c>
      <c r="D126" s="57"/>
      <c r="E126" s="57">
        <v>0</v>
      </c>
      <c r="F126" s="57">
        <f t="shared" si="56"/>
        <v>0</v>
      </c>
      <c r="G126" s="57">
        <v>0</v>
      </c>
      <c r="H126" s="57"/>
    </row>
    <row r="127" spans="1:14" ht="12" customHeight="1">
      <c r="A127" s="74" t="s">
        <v>90</v>
      </c>
      <c r="B127" s="418" t="s">
        <v>404</v>
      </c>
      <c r="C127" s="20" t="s">
        <v>921</v>
      </c>
      <c r="D127" s="57"/>
      <c r="E127" s="57">
        <v>200000000</v>
      </c>
      <c r="F127" s="57">
        <f t="shared" si="56"/>
        <v>0</v>
      </c>
      <c r="G127" s="57">
        <v>200000000</v>
      </c>
      <c r="H127" s="57"/>
    </row>
    <row r="128" spans="1:14" ht="12" customHeight="1">
      <c r="A128" s="74" t="s">
        <v>91</v>
      </c>
      <c r="B128" s="418" t="s">
        <v>405</v>
      </c>
      <c r="C128" s="20" t="s">
        <v>240</v>
      </c>
      <c r="D128" s="57"/>
      <c r="E128" s="57">
        <v>0</v>
      </c>
      <c r="F128" s="57">
        <f t="shared" si="56"/>
        <v>0</v>
      </c>
      <c r="G128" s="57">
        <v>0</v>
      </c>
      <c r="H128" s="57"/>
    </row>
    <row r="129" spans="1:13" ht="12" customHeight="1" thickBot="1">
      <c r="A129" s="107"/>
      <c r="B129" s="424" t="s">
        <v>937</v>
      </c>
      <c r="C129" s="60" t="s">
        <v>936</v>
      </c>
      <c r="D129" s="428"/>
      <c r="E129" s="428">
        <v>0</v>
      </c>
      <c r="F129" s="428">
        <f t="shared" si="56"/>
        <v>0</v>
      </c>
      <c r="G129" s="428">
        <v>0</v>
      </c>
      <c r="H129" s="428"/>
    </row>
    <row r="130" spans="1:13" ht="12" customHeight="1" thickBot="1">
      <c r="A130" s="71" t="s">
        <v>92</v>
      </c>
      <c r="B130" s="417" t="s">
        <v>406</v>
      </c>
      <c r="C130" s="22" t="s">
        <v>161</v>
      </c>
      <c r="D130" s="112">
        <f>+D131+D132+D134+D135</f>
        <v>0</v>
      </c>
      <c r="E130" s="112">
        <v>0</v>
      </c>
      <c r="F130" s="112">
        <f t="shared" si="52"/>
        <v>0</v>
      </c>
      <c r="G130" s="112">
        <v>0</v>
      </c>
      <c r="H130" s="112">
        <f t="shared" ref="H130" si="57">+H131+H132+H134+H135</f>
        <v>0</v>
      </c>
    </row>
    <row r="131" spans="1:13" ht="12" customHeight="1">
      <c r="A131" s="74" t="s">
        <v>678</v>
      </c>
      <c r="B131" s="418" t="s">
        <v>407</v>
      </c>
      <c r="C131" s="20" t="s">
        <v>922</v>
      </c>
      <c r="D131" s="57"/>
      <c r="E131" s="57">
        <v>0</v>
      </c>
      <c r="F131" s="57">
        <f t="shared" ref="F131:F135" si="58">G131-E131</f>
        <v>0</v>
      </c>
      <c r="G131" s="57">
        <v>0</v>
      </c>
      <c r="H131" s="57"/>
    </row>
    <row r="132" spans="1:13" ht="12" customHeight="1">
      <c r="A132" s="74" t="s">
        <v>679</v>
      </c>
      <c r="B132" s="418" t="s">
        <v>408</v>
      </c>
      <c r="C132" s="20" t="s">
        <v>923</v>
      </c>
      <c r="D132" s="57"/>
      <c r="E132" s="57">
        <v>0</v>
      </c>
      <c r="F132" s="57">
        <f t="shared" si="58"/>
        <v>0</v>
      </c>
      <c r="G132" s="57">
        <v>0</v>
      </c>
      <c r="H132" s="57"/>
    </row>
    <row r="133" spans="1:13" ht="12" customHeight="1">
      <c r="A133" s="74" t="s">
        <v>680</v>
      </c>
      <c r="B133" s="418" t="s">
        <v>409</v>
      </c>
      <c r="C133" s="20" t="s">
        <v>924</v>
      </c>
      <c r="D133" s="57"/>
      <c r="E133" s="57">
        <v>0</v>
      </c>
      <c r="F133" s="57">
        <f t="shared" si="58"/>
        <v>0</v>
      </c>
      <c r="G133" s="57">
        <v>0</v>
      </c>
      <c r="H133" s="57"/>
    </row>
    <row r="134" spans="1:13" ht="12" customHeight="1">
      <c r="A134" s="74" t="s">
        <v>681</v>
      </c>
      <c r="B134" s="418" t="s">
        <v>410</v>
      </c>
      <c r="C134" s="20" t="s">
        <v>925</v>
      </c>
      <c r="D134" s="57"/>
      <c r="E134" s="57">
        <v>0</v>
      </c>
      <c r="F134" s="57">
        <f t="shared" si="58"/>
        <v>0</v>
      </c>
      <c r="G134" s="57">
        <v>0</v>
      </c>
      <c r="H134" s="57"/>
    </row>
    <row r="135" spans="1:13" ht="12" customHeight="1" thickBot="1">
      <c r="A135" s="107" t="s">
        <v>682</v>
      </c>
      <c r="B135" s="418" t="s">
        <v>938</v>
      </c>
      <c r="C135" s="60" t="s">
        <v>926</v>
      </c>
      <c r="D135" s="111"/>
      <c r="E135" s="111">
        <v>0</v>
      </c>
      <c r="F135" s="111">
        <f t="shared" si="58"/>
        <v>0</v>
      </c>
      <c r="G135" s="111">
        <v>0</v>
      </c>
      <c r="H135" s="111"/>
    </row>
    <row r="136" spans="1:13" ht="12" customHeight="1" thickBot="1">
      <c r="A136" s="719" t="s">
        <v>728</v>
      </c>
      <c r="B136" s="720" t="s">
        <v>932</v>
      </c>
      <c r="C136" s="22" t="s">
        <v>927</v>
      </c>
      <c r="D136" s="689"/>
      <c r="E136" s="689">
        <v>0</v>
      </c>
      <c r="F136" s="689"/>
      <c r="G136" s="689">
        <v>0</v>
      </c>
      <c r="H136" s="689"/>
    </row>
    <row r="137" spans="1:13" ht="12" customHeight="1" thickBot="1">
      <c r="A137" s="719" t="s">
        <v>731</v>
      </c>
      <c r="B137" s="720" t="s">
        <v>933</v>
      </c>
      <c r="C137" s="22" t="s">
        <v>928</v>
      </c>
      <c r="D137" s="689"/>
      <c r="E137" s="689">
        <v>0</v>
      </c>
      <c r="F137" s="689"/>
      <c r="G137" s="689">
        <v>0</v>
      </c>
      <c r="H137" s="689"/>
    </row>
    <row r="138" spans="1:13" ht="15" customHeight="1" thickBot="1">
      <c r="A138" s="71" t="s">
        <v>181</v>
      </c>
      <c r="B138" s="417" t="s">
        <v>934</v>
      </c>
      <c r="C138" s="22" t="s">
        <v>930</v>
      </c>
      <c r="D138" s="113">
        <f>+D115+D119+D124+D130</f>
        <v>30979000</v>
      </c>
      <c r="E138" s="113">
        <f t="shared" ref="E138:G138" si="59">+E115+E119+E124+E130</f>
        <v>230979000</v>
      </c>
      <c r="F138" s="113">
        <f t="shared" si="59"/>
        <v>0</v>
      </c>
      <c r="G138" s="113">
        <f t="shared" si="59"/>
        <v>230979000</v>
      </c>
      <c r="H138" s="113">
        <f t="shared" ref="H138" si="60">+H115+H119+H124+H130</f>
        <v>10405733</v>
      </c>
    </row>
    <row r="139" spans="1:13" s="73" customFormat="1" ht="12.95" customHeight="1" thickBot="1">
      <c r="A139" s="116" t="s">
        <v>182</v>
      </c>
      <c r="B139" s="425"/>
      <c r="C139" s="117" t="s">
        <v>929</v>
      </c>
      <c r="D139" s="113">
        <f>+D114+D138</f>
        <v>3957818708</v>
      </c>
      <c r="E139" s="113">
        <f t="shared" ref="E139:G139" si="61">+E114+E138</f>
        <v>4188352926</v>
      </c>
      <c r="F139" s="113">
        <f t="shared" si="61"/>
        <v>7285559</v>
      </c>
      <c r="G139" s="113">
        <f t="shared" si="61"/>
        <v>4195638485</v>
      </c>
      <c r="H139" s="113">
        <f t="shared" ref="H139" si="62">+H114+H138</f>
        <v>855481221</v>
      </c>
      <c r="I139" s="817"/>
      <c r="J139" s="817"/>
      <c r="K139" s="817"/>
      <c r="L139" s="817"/>
      <c r="M139" s="817"/>
    </row>
    <row r="140" spans="1:13" ht="7.5" customHeight="1" thickBot="1"/>
    <row r="141" spans="1:13" ht="16.5" thickBot="1">
      <c r="A141" s="859" t="s">
        <v>165</v>
      </c>
      <c r="B141" s="859"/>
      <c r="C141" s="859"/>
      <c r="D141" s="859"/>
      <c r="E141" s="824"/>
      <c r="F141" s="815"/>
      <c r="G141" s="113"/>
      <c r="H141" s="62"/>
    </row>
    <row r="142" spans="1:13" ht="15" customHeight="1" thickBot="1">
      <c r="A142" s="856" t="s">
        <v>166</v>
      </c>
      <c r="B142" s="856"/>
      <c r="C142" s="856"/>
      <c r="D142" s="63"/>
      <c r="E142" s="63"/>
      <c r="F142" s="63"/>
      <c r="G142" s="63" t="s">
        <v>935</v>
      </c>
      <c r="H142" s="63"/>
    </row>
    <row r="143" spans="1:13" ht="13.5" customHeight="1" thickBot="1">
      <c r="A143" s="71">
        <v>1</v>
      </c>
      <c r="B143" s="417"/>
      <c r="C143" s="108" t="s">
        <v>167</v>
      </c>
      <c r="D143" s="54">
        <f t="shared" ref="D143:H143" si="63">+D66-D114</f>
        <v>-1460963607</v>
      </c>
      <c r="E143" s="54">
        <f t="shared" ref="E143:G143" si="64">+E66-E114</f>
        <v>-1460963607</v>
      </c>
      <c r="F143" s="54">
        <f t="shared" si="64"/>
        <v>0</v>
      </c>
      <c r="G143" s="54">
        <f t="shared" si="64"/>
        <v>-1460963607</v>
      </c>
      <c r="H143" s="54">
        <f t="shared" si="63"/>
        <v>-724415093</v>
      </c>
    </row>
    <row r="144" spans="1:13" ht="27.75" customHeight="1" thickBot="1">
      <c r="A144" s="71" t="s">
        <v>26</v>
      </c>
      <c r="B144" s="417"/>
      <c r="C144" s="108" t="s">
        <v>168</v>
      </c>
      <c r="D144" s="54">
        <f t="shared" ref="D144:H144" si="65">+D91-D138</f>
        <v>1460963607</v>
      </c>
      <c r="E144" s="54">
        <f t="shared" ref="E144:G144" si="66">+E91-E138</f>
        <v>1460963607</v>
      </c>
      <c r="F144" s="54">
        <f t="shared" si="66"/>
        <v>0</v>
      </c>
      <c r="G144" s="54">
        <f t="shared" si="66"/>
        <v>1460963607</v>
      </c>
      <c r="H144" s="54">
        <f t="shared" si="65"/>
        <v>1481536874</v>
      </c>
    </row>
    <row r="146" spans="4:8">
      <c r="D146" s="416">
        <f>D139-D92</f>
        <v>0</v>
      </c>
      <c r="E146" s="416">
        <v>-200000000</v>
      </c>
      <c r="F146" s="416"/>
      <c r="G146" s="416">
        <v>-200000000</v>
      </c>
      <c r="H146" s="416">
        <f>H139-H92</f>
        <v>-757121781</v>
      </c>
    </row>
    <row r="147" spans="4:8">
      <c r="E147" s="118">
        <v>-200000000</v>
      </c>
      <c r="G147" s="118">
        <v>-200000000</v>
      </c>
      <c r="H147" s="118">
        <f>H139-H92</f>
        <v>-757121781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2" orientation="portrait" r:id="rId1"/>
  <headerFooter alignWithMargins="0">
    <oddHeader xml:space="preserve">&amp;C&amp;"Times New Roman CE,Félkövér"&amp;12BONYHÁD VÁROS ÖNKORMÁNYZATA
2020. ÉVI KÖLTSÉGVETÉS ÖNKÉNT VÁLLALT FELADATAINAK ÖSSZEVONT MÉRLEGE&amp;R&amp;"Times New Roman CE,Félkövér dőlt" 1.3. melléklet </oddHeader>
  </headerFooter>
  <rowBreaks count="2" manualBreakCount="2">
    <brk id="66" max="8" man="1"/>
    <brk id="93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7"/>
  <sheetViews>
    <sheetView view="pageBreakPreview" topLeftCell="A19" zoomScale="130" zoomScaleNormal="120" zoomScaleSheetLayoutView="130" workbookViewId="0">
      <selection activeCell="D19" sqref="D1:F1048576"/>
    </sheetView>
  </sheetViews>
  <sheetFormatPr defaultColWidth="9.140625" defaultRowHeight="15.75"/>
  <cols>
    <col min="1" max="2" width="8.140625" style="62" customWidth="1"/>
    <col min="3" max="3" width="65.85546875" style="62" customWidth="1"/>
    <col min="4" max="5" width="13.28515625" style="118" hidden="1" customWidth="1"/>
    <col min="6" max="6" width="12.85546875" style="118" hidden="1" customWidth="1"/>
    <col min="7" max="7" width="12.85546875" style="118" customWidth="1"/>
    <col min="8" max="8" width="11.140625" style="118" hidden="1" customWidth="1"/>
    <col min="9" max="16384" width="9.140625" style="62"/>
  </cols>
  <sheetData>
    <row r="1" spans="1:8" ht="15.95" customHeight="1">
      <c r="A1" s="857" t="s">
        <v>9</v>
      </c>
      <c r="B1" s="857"/>
      <c r="C1" s="857"/>
      <c r="D1" s="857"/>
      <c r="E1" s="823"/>
      <c r="F1" s="62"/>
      <c r="G1" s="62"/>
      <c r="H1" s="62"/>
    </row>
    <row r="2" spans="1:8" ht="15.95" customHeight="1" thickBot="1">
      <c r="A2" s="856" t="s">
        <v>10</v>
      </c>
      <c r="B2" s="856"/>
      <c r="C2" s="856"/>
      <c r="D2" s="63"/>
      <c r="E2" s="63"/>
      <c r="F2" s="63"/>
      <c r="G2" s="63" t="s">
        <v>935</v>
      </c>
      <c r="H2" s="63"/>
    </row>
    <row r="3" spans="1:8" ht="48.75" thickBot="1">
      <c r="A3" s="64" t="s">
        <v>11</v>
      </c>
      <c r="B3" s="176" t="s">
        <v>385</v>
      </c>
      <c r="C3" s="65" t="s">
        <v>12</v>
      </c>
      <c r="D3" s="66" t="s">
        <v>1167</v>
      </c>
      <c r="E3" s="826" t="s">
        <v>1336</v>
      </c>
      <c r="F3" s="51" t="s">
        <v>1311</v>
      </c>
      <c r="G3" s="51" t="s">
        <v>1299</v>
      </c>
      <c r="H3" s="51" t="s">
        <v>1313</v>
      </c>
    </row>
    <row r="4" spans="1:8" s="70" customFormat="1" ht="12" customHeight="1" thickBot="1">
      <c r="A4" s="67">
        <v>1</v>
      </c>
      <c r="B4" s="67">
        <v>2</v>
      </c>
      <c r="C4" s="68">
        <v>2</v>
      </c>
      <c r="D4" s="69">
        <v>3</v>
      </c>
      <c r="E4" s="69">
        <v>7</v>
      </c>
      <c r="F4" s="69">
        <v>4</v>
      </c>
      <c r="G4" s="69">
        <v>7</v>
      </c>
      <c r="H4" s="69">
        <v>6</v>
      </c>
    </row>
    <row r="5" spans="1:8" s="73" customFormat="1" ht="12" customHeight="1" thickBot="1">
      <c r="A5" s="71" t="s">
        <v>13</v>
      </c>
      <c r="B5" s="417" t="s">
        <v>411</v>
      </c>
      <c r="C5" s="72" t="s">
        <v>14</v>
      </c>
      <c r="D5" s="54">
        <f>+D6+D7+D8+D9+D10+D11</f>
        <v>0</v>
      </c>
      <c r="E5" s="54">
        <f t="shared" ref="E5:G5" si="0">+E6+E7+E8+E9+E10+E11</f>
        <v>97225</v>
      </c>
      <c r="F5" s="54">
        <f t="shared" si="0"/>
        <v>20327</v>
      </c>
      <c r="G5" s="54">
        <f t="shared" si="0"/>
        <v>117552</v>
      </c>
      <c r="H5" s="54">
        <f t="shared" ref="H5" si="1">+H6+H7+H8+H9+H10+H11</f>
        <v>0</v>
      </c>
    </row>
    <row r="6" spans="1:8" s="73" customFormat="1" ht="12" customHeight="1">
      <c r="A6" s="74" t="s">
        <v>15</v>
      </c>
      <c r="B6" s="418" t="s">
        <v>412</v>
      </c>
      <c r="C6" s="75" t="s">
        <v>16</v>
      </c>
      <c r="D6" s="76"/>
      <c r="E6" s="76">
        <v>97225</v>
      </c>
      <c r="F6" s="76">
        <f>G6-E6</f>
        <v>20327</v>
      </c>
      <c r="G6" s="76">
        <v>117552</v>
      </c>
      <c r="H6" s="76"/>
    </row>
    <row r="7" spans="1:8" s="73" customFormat="1" ht="12" customHeight="1">
      <c r="A7" s="77" t="s">
        <v>17</v>
      </c>
      <c r="B7" s="419" t="s">
        <v>413</v>
      </c>
      <c r="C7" s="78" t="s">
        <v>18</v>
      </c>
      <c r="D7" s="79"/>
      <c r="E7" s="79">
        <v>0</v>
      </c>
      <c r="F7" s="79">
        <f t="shared" ref="F7:F11" si="2">G7-E7</f>
        <v>0</v>
      </c>
      <c r="G7" s="79">
        <v>0</v>
      </c>
      <c r="H7" s="79"/>
    </row>
    <row r="8" spans="1:8" s="73" customFormat="1" ht="12" customHeight="1">
      <c r="A8" s="77" t="s">
        <v>19</v>
      </c>
      <c r="B8" s="419" t="s">
        <v>414</v>
      </c>
      <c r="C8" s="78" t="s">
        <v>651</v>
      </c>
      <c r="D8" s="79"/>
      <c r="E8" s="79">
        <v>0</v>
      </c>
      <c r="F8" s="79">
        <f t="shared" si="2"/>
        <v>0</v>
      </c>
      <c r="G8" s="79">
        <v>0</v>
      </c>
      <c r="H8" s="79"/>
    </row>
    <row r="9" spans="1:8" s="73" customFormat="1" ht="12" customHeight="1">
      <c r="A9" s="77" t="s">
        <v>21</v>
      </c>
      <c r="B9" s="419" t="s">
        <v>415</v>
      </c>
      <c r="C9" s="78" t="s">
        <v>22</v>
      </c>
      <c r="D9" s="79"/>
      <c r="E9" s="79">
        <v>0</v>
      </c>
      <c r="F9" s="79">
        <f t="shared" si="2"/>
        <v>0</v>
      </c>
      <c r="G9" s="79">
        <v>0</v>
      </c>
      <c r="H9" s="79"/>
    </row>
    <row r="10" spans="1:8" s="73" customFormat="1" ht="12" customHeight="1">
      <c r="A10" s="77" t="s">
        <v>23</v>
      </c>
      <c r="B10" s="419" t="s">
        <v>416</v>
      </c>
      <c r="C10" s="78" t="s">
        <v>652</v>
      </c>
      <c r="D10" s="79"/>
      <c r="E10" s="79">
        <v>0</v>
      </c>
      <c r="F10" s="79">
        <f t="shared" si="2"/>
        <v>0</v>
      </c>
      <c r="G10" s="79">
        <v>0</v>
      </c>
      <c r="H10" s="79"/>
    </row>
    <row r="11" spans="1:8" s="73" customFormat="1" ht="12" customHeight="1" thickBot="1">
      <c r="A11" s="80" t="s">
        <v>25</v>
      </c>
      <c r="B11" s="420" t="s">
        <v>417</v>
      </c>
      <c r="C11" s="81" t="s">
        <v>653</v>
      </c>
      <c r="D11" s="79"/>
      <c r="E11" s="79">
        <v>0</v>
      </c>
      <c r="F11" s="79">
        <f t="shared" si="2"/>
        <v>0</v>
      </c>
      <c r="G11" s="79">
        <v>0</v>
      </c>
      <c r="H11" s="79"/>
    </row>
    <row r="12" spans="1:8" s="73" customFormat="1" ht="12" customHeight="1" thickBot="1">
      <c r="A12" s="71" t="s">
        <v>26</v>
      </c>
      <c r="B12" s="417"/>
      <c r="C12" s="82" t="s">
        <v>27</v>
      </c>
      <c r="D12" s="54">
        <f>+D13+D14+D15+D16+D17</f>
        <v>0</v>
      </c>
      <c r="E12" s="54">
        <v>0</v>
      </c>
      <c r="F12" s="54">
        <f t="shared" ref="F12" si="3">+F13+F14+F15+F16+F17</f>
        <v>0</v>
      </c>
      <c r="G12" s="54">
        <v>0</v>
      </c>
      <c r="H12" s="54">
        <f t="shared" ref="H12" si="4">+H13+H14+H15+H16+H17</f>
        <v>0</v>
      </c>
    </row>
    <row r="13" spans="1:8" s="73" customFormat="1" ht="12" customHeight="1">
      <c r="A13" s="74" t="s">
        <v>28</v>
      </c>
      <c r="B13" s="418" t="s">
        <v>418</v>
      </c>
      <c r="C13" s="75" t="s">
        <v>29</v>
      </c>
      <c r="D13" s="76"/>
      <c r="E13" s="76">
        <v>0</v>
      </c>
      <c r="F13" s="76">
        <f t="shared" ref="F13:F18" si="5">G13-E13</f>
        <v>0</v>
      </c>
      <c r="G13" s="76">
        <v>0</v>
      </c>
      <c r="H13" s="76"/>
    </row>
    <row r="14" spans="1:8" s="73" customFormat="1" ht="12" customHeight="1">
      <c r="A14" s="77" t="s">
        <v>30</v>
      </c>
      <c r="B14" s="419" t="s">
        <v>419</v>
      </c>
      <c r="C14" s="78" t="s">
        <v>31</v>
      </c>
      <c r="D14" s="79"/>
      <c r="E14" s="79">
        <v>0</v>
      </c>
      <c r="F14" s="79">
        <f t="shared" si="5"/>
        <v>0</v>
      </c>
      <c r="G14" s="79">
        <v>0</v>
      </c>
      <c r="H14" s="79"/>
    </row>
    <row r="15" spans="1:8" s="73" customFormat="1" ht="12" customHeight="1">
      <c r="A15" s="77" t="s">
        <v>32</v>
      </c>
      <c r="B15" s="419" t="s">
        <v>420</v>
      </c>
      <c r="C15" s="78" t="s">
        <v>33</v>
      </c>
      <c r="D15" s="79"/>
      <c r="E15" s="79">
        <v>0</v>
      </c>
      <c r="F15" s="79">
        <f t="shared" si="5"/>
        <v>0</v>
      </c>
      <c r="G15" s="79">
        <v>0</v>
      </c>
      <c r="H15" s="79"/>
    </row>
    <row r="16" spans="1:8" s="73" customFormat="1" ht="12" customHeight="1">
      <c r="A16" s="77" t="s">
        <v>34</v>
      </c>
      <c r="B16" s="419" t="s">
        <v>421</v>
      </c>
      <c r="C16" s="78" t="s">
        <v>35</v>
      </c>
      <c r="D16" s="79"/>
      <c r="E16" s="79">
        <v>0</v>
      </c>
      <c r="F16" s="79">
        <f t="shared" si="5"/>
        <v>0</v>
      </c>
      <c r="G16" s="79">
        <v>0</v>
      </c>
      <c r="H16" s="79"/>
    </row>
    <row r="17" spans="1:8" s="73" customFormat="1" ht="12" customHeight="1">
      <c r="A17" s="77" t="s">
        <v>36</v>
      </c>
      <c r="B17" s="419" t="s">
        <v>422</v>
      </c>
      <c r="C17" s="78" t="s">
        <v>37</v>
      </c>
      <c r="D17" s="79"/>
      <c r="E17" s="79">
        <v>0</v>
      </c>
      <c r="F17" s="79">
        <f t="shared" si="5"/>
        <v>0</v>
      </c>
      <c r="G17" s="79">
        <v>0</v>
      </c>
      <c r="H17" s="79"/>
    </row>
    <row r="18" spans="1:8" s="73" customFormat="1" ht="12" customHeight="1" thickBot="1">
      <c r="A18" s="80" t="s">
        <v>1102</v>
      </c>
      <c r="B18" s="419" t="s">
        <v>422</v>
      </c>
      <c r="C18" s="749" t="s">
        <v>1103</v>
      </c>
      <c r="D18" s="83"/>
      <c r="E18" s="83">
        <v>0</v>
      </c>
      <c r="F18" s="83">
        <f t="shared" si="5"/>
        <v>0</v>
      </c>
      <c r="G18" s="83">
        <v>0</v>
      </c>
      <c r="H18" s="83"/>
    </row>
    <row r="19" spans="1:8" s="73" customFormat="1" ht="12" customHeight="1" thickBot="1">
      <c r="A19" s="71" t="s">
        <v>38</v>
      </c>
      <c r="B19" s="417" t="s">
        <v>423</v>
      </c>
      <c r="C19" s="72" t="s">
        <v>39</v>
      </c>
      <c r="D19" s="54">
        <f>+D20+D21+D22+D23+D24</f>
        <v>0</v>
      </c>
      <c r="E19" s="54">
        <v>0</v>
      </c>
      <c r="F19" s="54">
        <f t="shared" ref="F19" si="6">+F20+F21+F22+F23+F24</f>
        <v>0</v>
      </c>
      <c r="G19" s="54">
        <v>0</v>
      </c>
      <c r="H19" s="54">
        <f t="shared" ref="H19" si="7">+H20+H21+H22+H23+H24</f>
        <v>0</v>
      </c>
    </row>
    <row r="20" spans="1:8" s="73" customFormat="1" ht="12" customHeight="1">
      <c r="A20" s="74" t="s">
        <v>40</v>
      </c>
      <c r="B20" s="418" t="s">
        <v>424</v>
      </c>
      <c r="C20" s="75" t="s">
        <v>41</v>
      </c>
      <c r="D20" s="76"/>
      <c r="E20" s="76">
        <v>0</v>
      </c>
      <c r="F20" s="76">
        <f t="shared" ref="F20:F25" si="8">G20-E20</f>
        <v>0</v>
      </c>
      <c r="G20" s="76">
        <v>0</v>
      </c>
      <c r="H20" s="76"/>
    </row>
    <row r="21" spans="1:8" s="73" customFormat="1" ht="12" customHeight="1">
      <c r="A21" s="77" t="s">
        <v>42</v>
      </c>
      <c r="B21" s="419" t="s">
        <v>425</v>
      </c>
      <c r="C21" s="78" t="s">
        <v>43</v>
      </c>
      <c r="D21" s="79"/>
      <c r="E21" s="79">
        <v>0</v>
      </c>
      <c r="F21" s="79">
        <f t="shared" si="8"/>
        <v>0</v>
      </c>
      <c r="G21" s="79">
        <v>0</v>
      </c>
      <c r="H21" s="79"/>
    </row>
    <row r="22" spans="1:8" s="73" customFormat="1" ht="12" customHeight="1">
      <c r="A22" s="77" t="s">
        <v>44</v>
      </c>
      <c r="B22" s="419" t="s">
        <v>426</v>
      </c>
      <c r="C22" s="78" t="s">
        <v>45</v>
      </c>
      <c r="D22" s="79"/>
      <c r="E22" s="79">
        <v>0</v>
      </c>
      <c r="F22" s="79">
        <f t="shared" si="8"/>
        <v>0</v>
      </c>
      <c r="G22" s="79">
        <v>0</v>
      </c>
      <c r="H22" s="79"/>
    </row>
    <row r="23" spans="1:8" s="73" customFormat="1" ht="12" customHeight="1">
      <c r="A23" s="77" t="s">
        <v>46</v>
      </c>
      <c r="B23" s="419" t="s">
        <v>427</v>
      </c>
      <c r="C23" s="78" t="s">
        <v>47</v>
      </c>
      <c r="D23" s="79"/>
      <c r="E23" s="79">
        <v>0</v>
      </c>
      <c r="F23" s="79">
        <f t="shared" si="8"/>
        <v>0</v>
      </c>
      <c r="G23" s="79">
        <v>0</v>
      </c>
      <c r="H23" s="79"/>
    </row>
    <row r="24" spans="1:8" s="73" customFormat="1" ht="12" customHeight="1">
      <c r="A24" s="77" t="s">
        <v>48</v>
      </c>
      <c r="B24" s="419" t="s">
        <v>428</v>
      </c>
      <c r="C24" s="78" t="s">
        <v>49</v>
      </c>
      <c r="D24" s="79"/>
      <c r="E24" s="79">
        <v>0</v>
      </c>
      <c r="F24" s="79">
        <f t="shared" si="8"/>
        <v>0</v>
      </c>
      <c r="G24" s="79">
        <v>0</v>
      </c>
      <c r="H24" s="79"/>
    </row>
    <row r="25" spans="1:8" s="752" customFormat="1" ht="12" customHeight="1" thickBot="1">
      <c r="A25" s="77" t="s">
        <v>1104</v>
      </c>
      <c r="B25" s="419" t="s">
        <v>428</v>
      </c>
      <c r="C25" s="750" t="s">
        <v>1105</v>
      </c>
      <c r="D25" s="751"/>
      <c r="E25" s="751">
        <v>0</v>
      </c>
      <c r="F25" s="751">
        <f t="shared" si="8"/>
        <v>0</v>
      </c>
      <c r="G25" s="751">
        <v>0</v>
      </c>
      <c r="H25" s="751"/>
    </row>
    <row r="26" spans="1:8" s="73" customFormat="1" ht="12" customHeight="1" thickBot="1">
      <c r="A26" s="71" t="s">
        <v>50</v>
      </c>
      <c r="B26" s="417" t="s">
        <v>429</v>
      </c>
      <c r="C26" s="72" t="s">
        <v>51</v>
      </c>
      <c r="D26" s="61">
        <f>SUM(D27:D33)</f>
        <v>84784000</v>
      </c>
      <c r="E26" s="61">
        <f t="shared" ref="E26:G26" si="9">SUM(E27:E33)</f>
        <v>84784000</v>
      </c>
      <c r="F26" s="61">
        <f t="shared" si="9"/>
        <v>-1849000</v>
      </c>
      <c r="G26" s="61">
        <f t="shared" si="9"/>
        <v>82935000</v>
      </c>
      <c r="H26" s="61">
        <f t="shared" ref="H26" si="10">SUM(H27:H33)</f>
        <v>0</v>
      </c>
    </row>
    <row r="27" spans="1:8" s="73" customFormat="1" ht="12" customHeight="1">
      <c r="A27" s="74" t="s">
        <v>494</v>
      </c>
      <c r="B27" s="418" t="s">
        <v>430</v>
      </c>
      <c r="C27" s="75" t="s">
        <v>657</v>
      </c>
      <c r="D27" s="84"/>
      <c r="E27" s="84">
        <v>0</v>
      </c>
      <c r="F27" s="84">
        <f t="shared" ref="F27:F33" si="11">G27-E27</f>
        <v>0</v>
      </c>
      <c r="G27" s="84">
        <v>0</v>
      </c>
      <c r="H27" s="84"/>
    </row>
    <row r="28" spans="1:8" s="73" customFormat="1" ht="12" customHeight="1">
      <c r="A28" s="74" t="s">
        <v>495</v>
      </c>
      <c r="B28" s="418" t="s">
        <v>705</v>
      </c>
      <c r="C28" s="75" t="s">
        <v>704</v>
      </c>
      <c r="D28" s="84"/>
      <c r="E28" s="84">
        <v>0</v>
      </c>
      <c r="F28" s="84">
        <f t="shared" si="11"/>
        <v>0</v>
      </c>
      <c r="G28" s="84">
        <v>0</v>
      </c>
      <c r="H28" s="84"/>
    </row>
    <row r="29" spans="1:8" s="73" customFormat="1" ht="12" customHeight="1">
      <c r="A29" s="74" t="s">
        <v>496</v>
      </c>
      <c r="B29" s="419" t="s">
        <v>654</v>
      </c>
      <c r="C29" s="78" t="s">
        <v>658</v>
      </c>
      <c r="D29" s="84">
        <v>84784000</v>
      </c>
      <c r="E29" s="84">
        <v>84784000</v>
      </c>
      <c r="F29" s="84">
        <f t="shared" si="11"/>
        <v>-1849000</v>
      </c>
      <c r="G29" s="84">
        <v>82935000</v>
      </c>
      <c r="H29" s="84"/>
    </row>
    <row r="30" spans="1:8" s="73" customFormat="1" ht="12" customHeight="1">
      <c r="A30" s="74" t="s">
        <v>497</v>
      </c>
      <c r="B30" s="419" t="s">
        <v>655</v>
      </c>
      <c r="C30" s="78" t="s">
        <v>659</v>
      </c>
      <c r="D30" s="79"/>
      <c r="E30" s="79">
        <v>0</v>
      </c>
      <c r="F30" s="79">
        <f t="shared" si="11"/>
        <v>0</v>
      </c>
      <c r="G30" s="79">
        <v>0</v>
      </c>
      <c r="H30" s="79"/>
    </row>
    <row r="31" spans="1:8" s="73" customFormat="1" ht="12" customHeight="1">
      <c r="A31" s="74" t="s">
        <v>498</v>
      </c>
      <c r="B31" s="419" t="s">
        <v>431</v>
      </c>
      <c r="C31" s="78" t="s">
        <v>660</v>
      </c>
      <c r="D31" s="79"/>
      <c r="E31" s="79">
        <v>0</v>
      </c>
      <c r="F31" s="79">
        <f t="shared" si="11"/>
        <v>0</v>
      </c>
      <c r="G31" s="79">
        <v>0</v>
      </c>
      <c r="H31" s="79"/>
    </row>
    <row r="32" spans="1:8" s="73" customFormat="1" ht="12" customHeight="1">
      <c r="A32" s="74" t="s">
        <v>499</v>
      </c>
      <c r="B32" s="420" t="s">
        <v>432</v>
      </c>
      <c r="C32" s="81" t="s">
        <v>661</v>
      </c>
      <c r="D32" s="79"/>
      <c r="E32" s="79">
        <v>0</v>
      </c>
      <c r="F32" s="79">
        <f t="shared" si="11"/>
        <v>0</v>
      </c>
      <c r="G32" s="79">
        <v>0</v>
      </c>
      <c r="H32" s="79"/>
    </row>
    <row r="33" spans="1:8" s="73" customFormat="1" ht="12" customHeight="1" thickBot="1">
      <c r="A33" s="74" t="s">
        <v>706</v>
      </c>
      <c r="B33" s="420" t="s">
        <v>433</v>
      </c>
      <c r="C33" s="81" t="s">
        <v>656</v>
      </c>
      <c r="D33" s="83"/>
      <c r="E33" s="83">
        <v>0</v>
      </c>
      <c r="F33" s="83">
        <f t="shared" si="11"/>
        <v>0</v>
      </c>
      <c r="G33" s="83">
        <v>0</v>
      </c>
      <c r="H33" s="83"/>
    </row>
    <row r="34" spans="1:8" s="73" customFormat="1" ht="12" customHeight="1" thickBot="1">
      <c r="A34" s="71" t="s">
        <v>52</v>
      </c>
      <c r="B34" s="417" t="s">
        <v>434</v>
      </c>
      <c r="C34" s="72" t="s">
        <v>53</v>
      </c>
      <c r="D34" s="54">
        <f>SUM(D35:D45)</f>
        <v>0</v>
      </c>
      <c r="E34" s="54">
        <v>0</v>
      </c>
      <c r="F34" s="54">
        <f t="shared" ref="F34" si="12">SUM(F35:F45)</f>
        <v>0</v>
      </c>
      <c r="G34" s="54">
        <v>0</v>
      </c>
      <c r="H34" s="54">
        <f>SUM(H35:H45)</f>
        <v>0</v>
      </c>
    </row>
    <row r="35" spans="1:8" s="73" customFormat="1" ht="12" customHeight="1">
      <c r="A35" s="74" t="s">
        <v>54</v>
      </c>
      <c r="B35" s="418" t="s">
        <v>435</v>
      </c>
      <c r="C35" s="75" t="s">
        <v>55</v>
      </c>
      <c r="D35" s="76"/>
      <c r="E35" s="76">
        <v>0</v>
      </c>
      <c r="F35" s="76">
        <f t="shared" ref="F35:F45" si="13">G35-E35</f>
        <v>0</v>
      </c>
      <c r="G35" s="76">
        <v>0</v>
      </c>
      <c r="H35" s="76"/>
    </row>
    <row r="36" spans="1:8" s="73" customFormat="1" ht="12" customHeight="1">
      <c r="A36" s="77" t="s">
        <v>56</v>
      </c>
      <c r="B36" s="419" t="s">
        <v>436</v>
      </c>
      <c r="C36" s="78" t="s">
        <v>57</v>
      </c>
      <c r="D36" s="79"/>
      <c r="E36" s="79">
        <v>0</v>
      </c>
      <c r="F36" s="79">
        <f t="shared" si="13"/>
        <v>0</v>
      </c>
      <c r="G36" s="79">
        <v>0</v>
      </c>
      <c r="H36" s="79"/>
    </row>
    <row r="37" spans="1:8" s="73" customFormat="1" ht="12" customHeight="1">
      <c r="A37" s="77" t="s">
        <v>58</v>
      </c>
      <c r="B37" s="419" t="s">
        <v>437</v>
      </c>
      <c r="C37" s="78" t="s">
        <v>59</v>
      </c>
      <c r="D37" s="79"/>
      <c r="E37" s="79">
        <v>0</v>
      </c>
      <c r="F37" s="79">
        <f t="shared" si="13"/>
        <v>0</v>
      </c>
      <c r="G37" s="79">
        <v>0</v>
      </c>
      <c r="H37" s="79"/>
    </row>
    <row r="38" spans="1:8" s="73" customFormat="1" ht="12" customHeight="1">
      <c r="A38" s="77" t="s">
        <v>60</v>
      </c>
      <c r="B38" s="419" t="s">
        <v>438</v>
      </c>
      <c r="C38" s="78" t="s">
        <v>61</v>
      </c>
      <c r="D38" s="79"/>
      <c r="E38" s="79">
        <v>0</v>
      </c>
      <c r="F38" s="79">
        <f t="shared" si="13"/>
        <v>0</v>
      </c>
      <c r="G38" s="79">
        <v>0</v>
      </c>
      <c r="H38" s="79"/>
    </row>
    <row r="39" spans="1:8" s="73" customFormat="1" ht="12" customHeight="1">
      <c r="A39" s="77" t="s">
        <v>62</v>
      </c>
      <c r="B39" s="419" t="s">
        <v>439</v>
      </c>
      <c r="C39" s="78" t="s">
        <v>63</v>
      </c>
      <c r="D39" s="79"/>
      <c r="E39" s="79">
        <v>0</v>
      </c>
      <c r="F39" s="79">
        <f t="shared" si="13"/>
        <v>0</v>
      </c>
      <c r="G39" s="79">
        <v>0</v>
      </c>
      <c r="H39" s="79"/>
    </row>
    <row r="40" spans="1:8" s="73" customFormat="1" ht="12" customHeight="1">
      <c r="A40" s="77" t="s">
        <v>64</v>
      </c>
      <c r="B40" s="419" t="s">
        <v>440</v>
      </c>
      <c r="C40" s="78" t="s">
        <v>65</v>
      </c>
      <c r="D40" s="79"/>
      <c r="E40" s="79">
        <v>0</v>
      </c>
      <c r="F40" s="79">
        <f t="shared" si="13"/>
        <v>0</v>
      </c>
      <c r="G40" s="79">
        <v>0</v>
      </c>
      <c r="H40" s="79"/>
    </row>
    <row r="41" spans="1:8" s="73" customFormat="1" ht="12" customHeight="1">
      <c r="A41" s="77" t="s">
        <v>66</v>
      </c>
      <c r="B41" s="419" t="s">
        <v>441</v>
      </c>
      <c r="C41" s="78" t="s">
        <v>67</v>
      </c>
      <c r="D41" s="79"/>
      <c r="E41" s="79">
        <v>0</v>
      </c>
      <c r="F41" s="79">
        <f t="shared" si="13"/>
        <v>0</v>
      </c>
      <c r="G41" s="79">
        <v>0</v>
      </c>
      <c r="H41" s="79"/>
    </row>
    <row r="42" spans="1:8" s="73" customFormat="1" ht="12" customHeight="1">
      <c r="A42" s="77" t="s">
        <v>68</v>
      </c>
      <c r="B42" s="419" t="s">
        <v>442</v>
      </c>
      <c r="C42" s="78" t="s">
        <v>69</v>
      </c>
      <c r="D42" s="79"/>
      <c r="E42" s="79">
        <v>0</v>
      </c>
      <c r="F42" s="79">
        <f t="shared" si="13"/>
        <v>0</v>
      </c>
      <c r="G42" s="79">
        <v>0</v>
      </c>
      <c r="H42" s="79"/>
    </row>
    <row r="43" spans="1:8" s="73" customFormat="1" ht="12" customHeight="1">
      <c r="A43" s="77" t="s">
        <v>70</v>
      </c>
      <c r="B43" s="419" t="s">
        <v>443</v>
      </c>
      <c r="C43" s="78" t="s">
        <v>71</v>
      </c>
      <c r="D43" s="85"/>
      <c r="E43" s="85">
        <v>0</v>
      </c>
      <c r="F43" s="85">
        <f t="shared" si="13"/>
        <v>0</v>
      </c>
      <c r="G43" s="85">
        <v>0</v>
      </c>
      <c r="H43" s="85"/>
    </row>
    <row r="44" spans="1:8" s="73" customFormat="1" ht="12" customHeight="1">
      <c r="A44" s="80" t="s">
        <v>72</v>
      </c>
      <c r="B44" s="419" t="s">
        <v>444</v>
      </c>
      <c r="C44" s="753" t="s">
        <v>1106</v>
      </c>
      <c r="D44" s="86"/>
      <c r="E44" s="86">
        <v>0</v>
      </c>
      <c r="F44" s="86">
        <f t="shared" si="13"/>
        <v>0</v>
      </c>
      <c r="G44" s="86">
        <v>0</v>
      </c>
      <c r="H44" s="86"/>
    </row>
    <row r="45" spans="1:8" s="73" customFormat="1" ht="12" customHeight="1" thickBot="1">
      <c r="A45" s="80" t="s">
        <v>1107</v>
      </c>
      <c r="B45" s="419" t="s">
        <v>1108</v>
      </c>
      <c r="C45" s="81" t="s">
        <v>73</v>
      </c>
      <c r="D45" s="86"/>
      <c r="E45" s="86">
        <v>0</v>
      </c>
      <c r="F45" s="86">
        <f t="shared" si="13"/>
        <v>0</v>
      </c>
      <c r="G45" s="86">
        <v>0</v>
      </c>
      <c r="H45" s="86"/>
    </row>
    <row r="46" spans="1:8" s="73" customFormat="1" ht="12" customHeight="1" thickBot="1">
      <c r="A46" s="71" t="s">
        <v>74</v>
      </c>
      <c r="B46" s="417" t="s">
        <v>445</v>
      </c>
      <c r="C46" s="72" t="s">
        <v>75</v>
      </c>
      <c r="D46" s="54">
        <f>SUM(D47:D51)</f>
        <v>0</v>
      </c>
      <c r="E46" s="54">
        <v>0</v>
      </c>
      <c r="F46" s="54">
        <f t="shared" ref="F46" si="14">SUM(F47:F51)</f>
        <v>0</v>
      </c>
      <c r="G46" s="54">
        <v>0</v>
      </c>
      <c r="H46" s="54">
        <f t="shared" ref="H46" si="15">SUM(H47:H51)</f>
        <v>0</v>
      </c>
    </row>
    <row r="47" spans="1:8" s="73" customFormat="1" ht="12" customHeight="1">
      <c r="A47" s="74" t="s">
        <v>76</v>
      </c>
      <c r="B47" s="418" t="s">
        <v>446</v>
      </c>
      <c r="C47" s="75" t="s">
        <v>77</v>
      </c>
      <c r="D47" s="87"/>
      <c r="E47" s="87">
        <v>0</v>
      </c>
      <c r="F47" s="87">
        <f t="shared" ref="F47:F51" si="16">G47-E47</f>
        <v>0</v>
      </c>
      <c r="G47" s="87">
        <v>0</v>
      </c>
      <c r="H47" s="87">
        <v>0</v>
      </c>
    </row>
    <row r="48" spans="1:8" s="73" customFormat="1" ht="12" customHeight="1">
      <c r="A48" s="77" t="s">
        <v>78</v>
      </c>
      <c r="B48" s="419" t="s">
        <v>447</v>
      </c>
      <c r="C48" s="78" t="s">
        <v>79</v>
      </c>
      <c r="D48" s="85"/>
      <c r="E48" s="85">
        <v>0</v>
      </c>
      <c r="F48" s="85">
        <f t="shared" si="16"/>
        <v>0</v>
      </c>
      <c r="G48" s="85">
        <v>0</v>
      </c>
      <c r="H48" s="85"/>
    </row>
    <row r="49" spans="1:8" s="73" customFormat="1" ht="12" customHeight="1">
      <c r="A49" s="77" t="s">
        <v>80</v>
      </c>
      <c r="B49" s="419" t="s">
        <v>448</v>
      </c>
      <c r="C49" s="78" t="s">
        <v>81</v>
      </c>
      <c r="D49" s="85"/>
      <c r="E49" s="85">
        <v>0</v>
      </c>
      <c r="F49" s="85">
        <f t="shared" si="16"/>
        <v>0</v>
      </c>
      <c r="G49" s="85">
        <v>0</v>
      </c>
      <c r="H49" s="85">
        <v>0</v>
      </c>
    </row>
    <row r="50" spans="1:8" s="73" customFormat="1" ht="12" customHeight="1">
      <c r="A50" s="77" t="s">
        <v>82</v>
      </c>
      <c r="B50" s="419" t="s">
        <v>449</v>
      </c>
      <c r="C50" s="78" t="s">
        <v>83</v>
      </c>
      <c r="D50" s="85"/>
      <c r="E50" s="85">
        <v>0</v>
      </c>
      <c r="F50" s="85">
        <f t="shared" si="16"/>
        <v>0</v>
      </c>
      <c r="G50" s="85">
        <v>0</v>
      </c>
      <c r="H50" s="85">
        <v>0</v>
      </c>
    </row>
    <row r="51" spans="1:8" s="73" customFormat="1" ht="12" customHeight="1" thickBot="1">
      <c r="A51" s="80" t="s">
        <v>84</v>
      </c>
      <c r="B51" s="419" t="s">
        <v>450</v>
      </c>
      <c r="C51" s="81" t="s">
        <v>85</v>
      </c>
      <c r="D51" s="86"/>
      <c r="E51" s="86">
        <v>0</v>
      </c>
      <c r="F51" s="86">
        <f t="shared" si="16"/>
        <v>0</v>
      </c>
      <c r="G51" s="86">
        <v>0</v>
      </c>
      <c r="H51" s="86">
        <v>0</v>
      </c>
    </row>
    <row r="52" spans="1:8" s="73" customFormat="1" ht="12" customHeight="1" thickBot="1">
      <c r="A52" s="71" t="s">
        <v>86</v>
      </c>
      <c r="B52" s="417" t="s">
        <v>451</v>
      </c>
      <c r="C52" s="72" t="s">
        <v>87</v>
      </c>
      <c r="D52" s="54">
        <f>SUM(D53:D53)</f>
        <v>0</v>
      </c>
      <c r="E52" s="54">
        <v>0</v>
      </c>
      <c r="F52" s="54">
        <f t="shared" ref="F52" si="17">SUM(F53:F57)</f>
        <v>0</v>
      </c>
      <c r="G52" s="54">
        <v>0</v>
      </c>
      <c r="H52" s="54">
        <f t="shared" ref="H52" si="18">SUM(H53:H57)</f>
        <v>0</v>
      </c>
    </row>
    <row r="53" spans="1:8" s="73" customFormat="1" ht="12" customHeight="1">
      <c r="A53" s="74" t="s">
        <v>666</v>
      </c>
      <c r="B53" s="418" t="s">
        <v>452</v>
      </c>
      <c r="C53" s="75" t="s">
        <v>663</v>
      </c>
      <c r="D53" s="76"/>
      <c r="E53" s="76">
        <v>0</v>
      </c>
      <c r="F53" s="76">
        <f t="shared" ref="F53:F58" si="19">G53-E53</f>
        <v>0</v>
      </c>
      <c r="G53" s="76">
        <v>0</v>
      </c>
      <c r="H53" s="76">
        <v>0</v>
      </c>
    </row>
    <row r="54" spans="1:8" s="73" customFormat="1" ht="12" customHeight="1">
      <c r="A54" s="74" t="s">
        <v>667</v>
      </c>
      <c r="B54" s="419" t="s">
        <v>453</v>
      </c>
      <c r="C54" s="78" t="s">
        <v>664</v>
      </c>
      <c r="D54" s="76"/>
      <c r="E54" s="76">
        <v>0</v>
      </c>
      <c r="F54" s="76">
        <f t="shared" si="19"/>
        <v>0</v>
      </c>
      <c r="G54" s="76">
        <v>0</v>
      </c>
      <c r="H54" s="76">
        <v>0</v>
      </c>
    </row>
    <row r="55" spans="1:8" s="73" customFormat="1" ht="13.5" customHeight="1">
      <c r="A55" s="74" t="s">
        <v>668</v>
      </c>
      <c r="B55" s="419" t="s">
        <v>454</v>
      </c>
      <c r="C55" s="78" t="s">
        <v>694</v>
      </c>
      <c r="D55" s="76"/>
      <c r="E55" s="76">
        <v>0</v>
      </c>
      <c r="F55" s="76">
        <f t="shared" si="19"/>
        <v>0</v>
      </c>
      <c r="G55" s="76">
        <v>0</v>
      </c>
      <c r="H55" s="76">
        <v>0</v>
      </c>
    </row>
    <row r="56" spans="1:8" s="73" customFormat="1" ht="12" customHeight="1">
      <c r="A56" s="80" t="s">
        <v>669</v>
      </c>
      <c r="B56" s="420" t="s">
        <v>665</v>
      </c>
      <c r="C56" s="81" t="s">
        <v>671</v>
      </c>
      <c r="D56" s="83"/>
      <c r="E56" s="83">
        <v>0</v>
      </c>
      <c r="F56" s="83">
        <f t="shared" si="19"/>
        <v>0</v>
      </c>
      <c r="G56" s="83">
        <v>0</v>
      </c>
      <c r="H56" s="83">
        <v>0</v>
      </c>
    </row>
    <row r="57" spans="1:8" s="73" customFormat="1" ht="12" customHeight="1">
      <c r="A57" s="80" t="s">
        <v>670</v>
      </c>
      <c r="B57" s="420" t="s">
        <v>662</v>
      </c>
      <c r="C57" s="81" t="s">
        <v>672</v>
      </c>
      <c r="D57" s="83"/>
      <c r="E57" s="83">
        <v>0</v>
      </c>
      <c r="F57" s="83">
        <f t="shared" si="19"/>
        <v>0</v>
      </c>
      <c r="G57" s="83">
        <v>0</v>
      </c>
      <c r="H57" s="83"/>
    </row>
    <row r="58" spans="1:8" s="73" customFormat="1" ht="12" customHeight="1" thickBot="1">
      <c r="A58" s="80" t="s">
        <v>1109</v>
      </c>
      <c r="B58" s="420" t="s">
        <v>662</v>
      </c>
      <c r="C58" s="749" t="s">
        <v>1110</v>
      </c>
      <c r="D58" s="83"/>
      <c r="E58" s="83">
        <v>0</v>
      </c>
      <c r="F58" s="83">
        <f t="shared" si="19"/>
        <v>0</v>
      </c>
      <c r="G58" s="83">
        <v>0</v>
      </c>
      <c r="H58" s="83">
        <v>0</v>
      </c>
    </row>
    <row r="59" spans="1:8" s="73" customFormat="1" ht="12" customHeight="1" thickBot="1">
      <c r="A59" s="71" t="s">
        <v>92</v>
      </c>
      <c r="B59" s="417" t="s">
        <v>455</v>
      </c>
      <c r="C59" s="82" t="s">
        <v>93</v>
      </c>
      <c r="D59" s="54">
        <f>SUM(D60:D60)</f>
        <v>0</v>
      </c>
      <c r="E59" s="54">
        <v>0</v>
      </c>
      <c r="F59" s="54">
        <f t="shared" ref="F59" si="20">SUM(F60:F64)</f>
        <v>0</v>
      </c>
      <c r="G59" s="54">
        <v>0</v>
      </c>
      <c r="H59" s="54">
        <f t="shared" ref="H59" si="21">SUM(H60:H64)</f>
        <v>0</v>
      </c>
    </row>
    <row r="60" spans="1:8" s="73" customFormat="1" ht="12" customHeight="1">
      <c r="A60" s="74" t="s">
        <v>678</v>
      </c>
      <c r="B60" s="418" t="s">
        <v>456</v>
      </c>
      <c r="C60" s="75" t="s">
        <v>673</v>
      </c>
      <c r="D60" s="85"/>
      <c r="E60" s="85">
        <v>0</v>
      </c>
      <c r="F60" s="85">
        <f t="shared" ref="F60:F65" si="22">G60-E60</f>
        <v>0</v>
      </c>
      <c r="G60" s="85">
        <v>0</v>
      </c>
      <c r="H60" s="85">
        <v>0</v>
      </c>
    </row>
    <row r="61" spans="1:8" s="73" customFormat="1" ht="12" customHeight="1">
      <c r="A61" s="74" t="s">
        <v>679</v>
      </c>
      <c r="B61" s="418" t="s">
        <v>457</v>
      </c>
      <c r="C61" s="78" t="s">
        <v>674</v>
      </c>
      <c r="D61" s="85"/>
      <c r="E61" s="85">
        <v>0</v>
      </c>
      <c r="F61" s="85">
        <f t="shared" si="22"/>
        <v>0</v>
      </c>
      <c r="G61" s="85">
        <v>0</v>
      </c>
      <c r="H61" s="85">
        <v>0</v>
      </c>
    </row>
    <row r="62" spans="1:8" s="73" customFormat="1" ht="11.25" customHeight="1">
      <c r="A62" s="74" t="s">
        <v>680</v>
      </c>
      <c r="B62" s="418" t="s">
        <v>458</v>
      </c>
      <c r="C62" s="78" t="s">
        <v>695</v>
      </c>
      <c r="D62" s="85"/>
      <c r="E62" s="85">
        <v>0</v>
      </c>
      <c r="F62" s="85">
        <f t="shared" si="22"/>
        <v>0</v>
      </c>
      <c r="G62" s="85">
        <v>0</v>
      </c>
      <c r="H62" s="85">
        <v>0</v>
      </c>
    </row>
    <row r="63" spans="1:8" s="73" customFormat="1" ht="12" customHeight="1">
      <c r="A63" s="74" t="s">
        <v>681</v>
      </c>
      <c r="B63" s="424" t="s">
        <v>676</v>
      </c>
      <c r="C63" s="81" t="s">
        <v>675</v>
      </c>
      <c r="D63" s="85"/>
      <c r="E63" s="85">
        <v>0</v>
      </c>
      <c r="F63" s="85">
        <f t="shared" si="22"/>
        <v>0</v>
      </c>
      <c r="G63" s="85">
        <v>0</v>
      </c>
      <c r="H63" s="85"/>
    </row>
    <row r="64" spans="1:8" s="73" customFormat="1" ht="12" customHeight="1">
      <c r="A64" s="74" t="s">
        <v>682</v>
      </c>
      <c r="B64" s="420" t="s">
        <v>683</v>
      </c>
      <c r="C64" s="81" t="s">
        <v>677</v>
      </c>
      <c r="D64" s="85"/>
      <c r="E64" s="85">
        <v>0</v>
      </c>
      <c r="F64" s="85">
        <f t="shared" si="22"/>
        <v>0</v>
      </c>
      <c r="G64" s="85">
        <v>0</v>
      </c>
      <c r="H64" s="85">
        <v>0</v>
      </c>
    </row>
    <row r="65" spans="1:8" s="73" customFormat="1" ht="12" customHeight="1" thickBot="1">
      <c r="A65" s="74" t="s">
        <v>1111</v>
      </c>
      <c r="B65" s="420" t="s">
        <v>683</v>
      </c>
      <c r="C65" s="749" t="s">
        <v>1112</v>
      </c>
      <c r="D65" s="85"/>
      <c r="E65" s="85">
        <v>0</v>
      </c>
      <c r="F65" s="85">
        <f t="shared" si="22"/>
        <v>0</v>
      </c>
      <c r="G65" s="85">
        <v>0</v>
      </c>
      <c r="H65" s="85">
        <v>0</v>
      </c>
    </row>
    <row r="66" spans="1:8" s="73" customFormat="1" ht="12" customHeight="1" thickBot="1">
      <c r="A66" s="71" t="s">
        <v>94</v>
      </c>
      <c r="B66" s="417"/>
      <c r="C66" s="72" t="s">
        <v>95</v>
      </c>
      <c r="D66" s="61">
        <f>+D5+D12+D19+D26+D34+D46+D52+D59</f>
        <v>84784000</v>
      </c>
      <c r="E66" s="61">
        <f t="shared" ref="E66:G66" si="23">+E5+E12+E19+E26+E34+E46+E52+E59</f>
        <v>84881225</v>
      </c>
      <c r="F66" s="61">
        <f t="shared" si="23"/>
        <v>-1828673</v>
      </c>
      <c r="G66" s="61">
        <f t="shared" si="23"/>
        <v>83052552</v>
      </c>
      <c r="H66" s="61">
        <f t="shared" ref="H66" si="24">+H5+H12+H19+H26+H34+H46+H52+H59</f>
        <v>0</v>
      </c>
    </row>
    <row r="67" spans="1:8" s="73" customFormat="1" ht="12" customHeight="1" thickBot="1">
      <c r="A67" s="88" t="s">
        <v>96</v>
      </c>
      <c r="B67" s="417" t="s">
        <v>460</v>
      </c>
      <c r="C67" s="82" t="s">
        <v>97</v>
      </c>
      <c r="D67" s="54">
        <f>SUM(D68:D70)</f>
        <v>0</v>
      </c>
      <c r="E67" s="54">
        <f t="shared" ref="E67:G67" si="25">SUM(E68:E70)</f>
        <v>0</v>
      </c>
      <c r="F67" s="54">
        <f t="shared" si="25"/>
        <v>0</v>
      </c>
      <c r="G67" s="54">
        <f t="shared" si="25"/>
        <v>0</v>
      </c>
      <c r="H67" s="54">
        <f t="shared" ref="H67" si="26">SUM(H68:H70)</f>
        <v>0</v>
      </c>
    </row>
    <row r="68" spans="1:8" s="73" customFormat="1" ht="12" customHeight="1">
      <c r="A68" s="74" t="s">
        <v>98</v>
      </c>
      <c r="B68" s="418" t="s">
        <v>461</v>
      </c>
      <c r="C68" s="75" t="s">
        <v>99</v>
      </c>
      <c r="D68" s="85"/>
      <c r="E68" s="85">
        <v>0</v>
      </c>
      <c r="F68" s="85">
        <f t="shared" ref="F68:F70" si="27">G68-E68</f>
        <v>0</v>
      </c>
      <c r="G68" s="85">
        <v>0</v>
      </c>
      <c r="H68" s="85"/>
    </row>
    <row r="69" spans="1:8" s="73" customFormat="1" ht="12" customHeight="1">
      <c r="A69" s="77" t="s">
        <v>100</v>
      </c>
      <c r="B69" s="418" t="s">
        <v>462</v>
      </c>
      <c r="C69" s="78" t="s">
        <v>101</v>
      </c>
      <c r="D69" s="85"/>
      <c r="E69" s="85">
        <v>0</v>
      </c>
      <c r="F69" s="85">
        <f t="shared" si="27"/>
        <v>0</v>
      </c>
      <c r="G69" s="85">
        <v>0</v>
      </c>
      <c r="H69" s="85"/>
    </row>
    <row r="70" spans="1:8" s="73" customFormat="1" ht="12" customHeight="1" thickBot="1">
      <c r="A70" s="80" t="s">
        <v>102</v>
      </c>
      <c r="B70" s="418" t="s">
        <v>463</v>
      </c>
      <c r="C70" s="89" t="s">
        <v>103</v>
      </c>
      <c r="D70" s="85"/>
      <c r="E70" s="85">
        <v>0</v>
      </c>
      <c r="F70" s="85">
        <f t="shared" si="27"/>
        <v>0</v>
      </c>
      <c r="G70" s="85">
        <v>0</v>
      </c>
      <c r="H70" s="85"/>
    </row>
    <row r="71" spans="1:8" s="73" customFormat="1" ht="12" customHeight="1" thickBot="1">
      <c r="A71" s="88" t="s">
        <v>104</v>
      </c>
      <c r="B71" s="417" t="s">
        <v>464</v>
      </c>
      <c r="C71" s="82" t="s">
        <v>105</v>
      </c>
      <c r="D71" s="54">
        <f>SUM(D72:D75)</f>
        <v>0</v>
      </c>
      <c r="E71" s="54">
        <v>0</v>
      </c>
      <c r="F71" s="54">
        <f t="shared" ref="F71" si="28">SUM(F72:F75)</f>
        <v>0</v>
      </c>
      <c r="G71" s="54">
        <v>0</v>
      </c>
      <c r="H71" s="54">
        <f t="shared" ref="H71" si="29">SUM(H72:H75)</f>
        <v>0</v>
      </c>
    </row>
    <row r="72" spans="1:8" s="73" customFormat="1" ht="12" customHeight="1">
      <c r="A72" s="74" t="s">
        <v>106</v>
      </c>
      <c r="B72" s="418" t="s">
        <v>465</v>
      </c>
      <c r="C72" s="75" t="s">
        <v>107</v>
      </c>
      <c r="D72" s="85"/>
      <c r="E72" s="85">
        <v>0</v>
      </c>
      <c r="F72" s="85">
        <f t="shared" ref="F72:F75" si="30">G72-E72</f>
        <v>0</v>
      </c>
      <c r="G72" s="85">
        <v>0</v>
      </c>
      <c r="H72" s="85"/>
    </row>
    <row r="73" spans="1:8" s="73" customFormat="1" ht="12" customHeight="1">
      <c r="A73" s="77" t="s">
        <v>108</v>
      </c>
      <c r="B73" s="418" t="s">
        <v>466</v>
      </c>
      <c r="C73" s="78" t="s">
        <v>109</v>
      </c>
      <c r="D73" s="85"/>
      <c r="E73" s="85">
        <v>0</v>
      </c>
      <c r="F73" s="85">
        <f t="shared" si="30"/>
        <v>0</v>
      </c>
      <c r="G73" s="85">
        <v>0</v>
      </c>
      <c r="H73" s="85"/>
    </row>
    <row r="74" spans="1:8" s="73" customFormat="1" ht="12" customHeight="1">
      <c r="A74" s="77" t="s">
        <v>110</v>
      </c>
      <c r="B74" s="418" t="s">
        <v>467</v>
      </c>
      <c r="C74" s="78" t="s">
        <v>111</v>
      </c>
      <c r="D74" s="85"/>
      <c r="E74" s="85">
        <v>0</v>
      </c>
      <c r="F74" s="85">
        <f t="shared" si="30"/>
        <v>0</v>
      </c>
      <c r="G74" s="85">
        <v>0</v>
      </c>
      <c r="H74" s="85"/>
    </row>
    <row r="75" spans="1:8" s="73" customFormat="1" ht="12" customHeight="1" thickBot="1">
      <c r="A75" s="80" t="s">
        <v>112</v>
      </c>
      <c r="B75" s="418" t="s">
        <v>468</v>
      </c>
      <c r="C75" s="81" t="s">
        <v>113</v>
      </c>
      <c r="D75" s="85"/>
      <c r="E75" s="85">
        <v>0</v>
      </c>
      <c r="F75" s="85">
        <f t="shared" si="30"/>
        <v>0</v>
      </c>
      <c r="G75" s="85">
        <v>0</v>
      </c>
      <c r="H75" s="85"/>
    </row>
    <row r="76" spans="1:8" s="73" customFormat="1" ht="12" customHeight="1" thickBot="1">
      <c r="A76" s="88" t="s">
        <v>114</v>
      </c>
      <c r="B76" s="417" t="s">
        <v>469</v>
      </c>
      <c r="C76" s="82" t="s">
        <v>115</v>
      </c>
      <c r="D76" s="54">
        <f>SUM(D77:D78)</f>
        <v>0</v>
      </c>
      <c r="E76" s="54">
        <v>0</v>
      </c>
      <c r="F76" s="54">
        <f t="shared" ref="F76" si="31">SUM(F77:F78)</f>
        <v>0</v>
      </c>
      <c r="G76" s="54">
        <v>0</v>
      </c>
      <c r="H76" s="54">
        <f t="shared" ref="H76" si="32">SUM(H77:H78)</f>
        <v>0</v>
      </c>
    </row>
    <row r="77" spans="1:8" s="73" customFormat="1" ht="12" customHeight="1">
      <c r="A77" s="74" t="s">
        <v>116</v>
      </c>
      <c r="B77" s="418" t="s">
        <v>470</v>
      </c>
      <c r="C77" s="75" t="s">
        <v>117</v>
      </c>
      <c r="D77" s="85"/>
      <c r="E77" s="85">
        <v>0</v>
      </c>
      <c r="F77" s="85">
        <f t="shared" ref="F77:F78" si="33">G77-E77</f>
        <v>0</v>
      </c>
      <c r="G77" s="85">
        <v>0</v>
      </c>
      <c r="H77" s="85"/>
    </row>
    <row r="78" spans="1:8" s="73" customFormat="1" ht="12" customHeight="1" thickBot="1">
      <c r="A78" s="80" t="s">
        <v>118</v>
      </c>
      <c r="B78" s="418" t="s">
        <v>471</v>
      </c>
      <c r="C78" s="81" t="s">
        <v>119</v>
      </c>
      <c r="D78" s="85"/>
      <c r="E78" s="85">
        <v>0</v>
      </c>
      <c r="F78" s="85">
        <f t="shared" si="33"/>
        <v>0</v>
      </c>
      <c r="G78" s="85">
        <v>0</v>
      </c>
      <c r="H78" s="85"/>
    </row>
    <row r="79" spans="1:8" s="73" customFormat="1" ht="12" customHeight="1" thickBot="1">
      <c r="A79" s="88" t="s">
        <v>120</v>
      </c>
      <c r="B79" s="417"/>
      <c r="C79" s="82" t="s">
        <v>1150</v>
      </c>
      <c r="D79" s="54">
        <f>SUM(D80:D83)</f>
        <v>0</v>
      </c>
      <c r="E79" s="54">
        <v>0</v>
      </c>
      <c r="F79" s="54">
        <f>SUM(F80:F83)</f>
        <v>0</v>
      </c>
      <c r="G79" s="54">
        <v>0</v>
      </c>
      <c r="H79" s="54">
        <f>SUM(H80:H83)</f>
        <v>0</v>
      </c>
    </row>
    <row r="80" spans="1:8" s="73" customFormat="1" ht="12" customHeight="1">
      <c r="A80" s="74" t="s">
        <v>685</v>
      </c>
      <c r="B80" s="418" t="s">
        <v>472</v>
      </c>
      <c r="C80" s="75" t="s">
        <v>122</v>
      </c>
      <c r="D80" s="85"/>
      <c r="E80" s="85">
        <v>0</v>
      </c>
      <c r="F80" s="85">
        <f t="shared" ref="F80:F83" si="34">G80-E80</f>
        <v>0</v>
      </c>
      <c r="G80" s="85">
        <v>0</v>
      </c>
      <c r="H80" s="85"/>
    </row>
    <row r="81" spans="1:8" s="73" customFormat="1" ht="12" customHeight="1">
      <c r="A81" s="77" t="s">
        <v>686</v>
      </c>
      <c r="B81" s="419" t="s">
        <v>473</v>
      </c>
      <c r="C81" s="78" t="s">
        <v>123</v>
      </c>
      <c r="D81" s="85"/>
      <c r="E81" s="85">
        <v>0</v>
      </c>
      <c r="F81" s="85">
        <f t="shared" si="34"/>
        <v>0</v>
      </c>
      <c r="G81" s="85">
        <v>0</v>
      </c>
      <c r="H81" s="85"/>
    </row>
    <row r="82" spans="1:8" s="73" customFormat="1" ht="12" customHeight="1">
      <c r="A82" s="80" t="s">
        <v>687</v>
      </c>
      <c r="B82" s="420" t="s">
        <v>684</v>
      </c>
      <c r="C82" s="81" t="s">
        <v>905</v>
      </c>
      <c r="D82" s="85"/>
      <c r="E82" s="85">
        <v>0</v>
      </c>
      <c r="F82" s="85">
        <f t="shared" si="34"/>
        <v>0</v>
      </c>
      <c r="G82" s="85">
        <v>0</v>
      </c>
      <c r="H82" s="85"/>
    </row>
    <row r="83" spans="1:8" s="73" customFormat="1" ht="12" customHeight="1" thickBot="1">
      <c r="A83" s="80" t="s">
        <v>1148</v>
      </c>
      <c r="B83" s="420" t="s">
        <v>1149</v>
      </c>
      <c r="C83" s="81" t="s">
        <v>1147</v>
      </c>
      <c r="D83" s="85"/>
      <c r="E83" s="85">
        <v>0</v>
      </c>
      <c r="F83" s="85">
        <f t="shared" si="34"/>
        <v>0</v>
      </c>
      <c r="G83" s="85">
        <v>0</v>
      </c>
      <c r="H83" s="85"/>
    </row>
    <row r="84" spans="1:8" s="73" customFormat="1" ht="12" customHeight="1" thickBot="1">
      <c r="A84" s="88" t="s">
        <v>124</v>
      </c>
      <c r="B84" s="417" t="s">
        <v>474</v>
      </c>
      <c r="C84" s="82" t="s">
        <v>125</v>
      </c>
      <c r="D84" s="54">
        <f>SUM(D85:D88)</f>
        <v>0</v>
      </c>
      <c r="E84" s="54">
        <v>0</v>
      </c>
      <c r="F84" s="54">
        <f>SUM(F85:F88)</f>
        <v>0</v>
      </c>
      <c r="G84" s="54">
        <v>0</v>
      </c>
      <c r="H84" s="54">
        <f>SUM(H85:H88)</f>
        <v>0</v>
      </c>
    </row>
    <row r="85" spans="1:8" s="73" customFormat="1" ht="12" customHeight="1">
      <c r="A85" s="90" t="s">
        <v>689</v>
      </c>
      <c r="B85" s="418" t="s">
        <v>475</v>
      </c>
      <c r="C85" s="75" t="s">
        <v>906</v>
      </c>
      <c r="D85" s="85"/>
      <c r="E85" s="85">
        <v>0</v>
      </c>
      <c r="F85" s="85">
        <f t="shared" ref="F85:F88" si="35">G85-E85</f>
        <v>0</v>
      </c>
      <c r="G85" s="85">
        <v>0</v>
      </c>
      <c r="H85" s="85"/>
    </row>
    <row r="86" spans="1:8" s="73" customFormat="1" ht="12" customHeight="1">
      <c r="A86" s="91" t="s">
        <v>690</v>
      </c>
      <c r="B86" s="418" t="s">
        <v>476</v>
      </c>
      <c r="C86" s="78" t="s">
        <v>907</v>
      </c>
      <c r="D86" s="85"/>
      <c r="E86" s="85">
        <v>0</v>
      </c>
      <c r="F86" s="85">
        <f t="shared" si="35"/>
        <v>0</v>
      </c>
      <c r="G86" s="85">
        <v>0</v>
      </c>
      <c r="H86" s="85"/>
    </row>
    <row r="87" spans="1:8" s="73" customFormat="1" ht="12" customHeight="1">
      <c r="A87" s="91" t="s">
        <v>691</v>
      </c>
      <c r="B87" s="418" t="s">
        <v>477</v>
      </c>
      <c r="C87" s="78" t="s">
        <v>908</v>
      </c>
      <c r="D87" s="85"/>
      <c r="E87" s="85">
        <v>0</v>
      </c>
      <c r="F87" s="85">
        <f t="shared" si="35"/>
        <v>0</v>
      </c>
      <c r="G87" s="85">
        <v>0</v>
      </c>
      <c r="H87" s="85"/>
    </row>
    <row r="88" spans="1:8" s="73" customFormat="1" ht="12" customHeight="1" thickBot="1">
      <c r="A88" s="92" t="s">
        <v>692</v>
      </c>
      <c r="B88" s="418" t="s">
        <v>478</v>
      </c>
      <c r="C88" s="81" t="s">
        <v>909</v>
      </c>
      <c r="D88" s="85"/>
      <c r="E88" s="85">
        <v>0</v>
      </c>
      <c r="F88" s="85">
        <f t="shared" si="35"/>
        <v>0</v>
      </c>
      <c r="G88" s="85">
        <v>0</v>
      </c>
      <c r="H88" s="85"/>
    </row>
    <row r="89" spans="1:8" s="73" customFormat="1" ht="13.5" customHeight="1" thickBot="1">
      <c r="A89" s="88" t="s">
        <v>128</v>
      </c>
      <c r="B89" s="417" t="s">
        <v>479</v>
      </c>
      <c r="C89" s="82" t="s">
        <v>129</v>
      </c>
      <c r="D89" s="93"/>
      <c r="E89" s="93">
        <v>0</v>
      </c>
      <c r="F89" s="93"/>
      <c r="G89" s="93">
        <v>0</v>
      </c>
      <c r="H89" s="93"/>
    </row>
    <row r="90" spans="1:8" s="73" customFormat="1" ht="13.5" customHeight="1" thickBot="1">
      <c r="A90" s="721" t="s">
        <v>192</v>
      </c>
      <c r="B90" s="417"/>
      <c r="C90" s="82" t="s">
        <v>931</v>
      </c>
      <c r="D90" s="93"/>
      <c r="E90" s="93">
        <v>0</v>
      </c>
      <c r="F90" s="93"/>
      <c r="G90" s="93">
        <v>0</v>
      </c>
      <c r="H90" s="93"/>
    </row>
    <row r="91" spans="1:8" s="73" customFormat="1" ht="15.75" customHeight="1" thickBot="1">
      <c r="A91" s="721" t="s">
        <v>195</v>
      </c>
      <c r="B91" s="417" t="s">
        <v>459</v>
      </c>
      <c r="C91" s="94" t="s">
        <v>131</v>
      </c>
      <c r="D91" s="61">
        <f>+D67+D71+D76+D79+D84+D89</f>
        <v>0</v>
      </c>
      <c r="E91" s="61">
        <f t="shared" ref="E91:G91" si="36">+E67+E71+E76+E79+E84+E89</f>
        <v>0</v>
      </c>
      <c r="F91" s="61">
        <f t="shared" si="36"/>
        <v>0</v>
      </c>
      <c r="G91" s="61">
        <f t="shared" si="36"/>
        <v>0</v>
      </c>
      <c r="H91" s="61">
        <f>+H67+H71+H76+H79+H84+H89</f>
        <v>0</v>
      </c>
    </row>
    <row r="92" spans="1:8" s="73" customFormat="1" ht="16.5" customHeight="1" thickBot="1">
      <c r="A92" s="721" t="s">
        <v>198</v>
      </c>
      <c r="B92" s="421"/>
      <c r="C92" s="95" t="s">
        <v>133</v>
      </c>
      <c r="D92" s="61">
        <f>+D66+D91</f>
        <v>84784000</v>
      </c>
      <c r="E92" s="61">
        <f t="shared" ref="E92:G92" si="37">+E66+E91</f>
        <v>84881225</v>
      </c>
      <c r="F92" s="61">
        <f t="shared" si="37"/>
        <v>-1828673</v>
      </c>
      <c r="G92" s="61">
        <f t="shared" si="37"/>
        <v>83052552</v>
      </c>
      <c r="H92" s="61">
        <f>+H66+H91</f>
        <v>0</v>
      </c>
    </row>
    <row r="93" spans="1:8" s="73" customFormat="1">
      <c r="A93" s="119"/>
      <c r="B93" s="96"/>
      <c r="C93" s="120"/>
      <c r="D93" s="121"/>
      <c r="E93" s="121"/>
      <c r="F93" s="121"/>
      <c r="G93" s="121"/>
      <c r="H93" s="121"/>
    </row>
    <row r="94" spans="1:8" ht="16.5" customHeight="1">
      <c r="A94" s="857" t="s">
        <v>134</v>
      </c>
      <c r="B94" s="857"/>
      <c r="C94" s="857"/>
      <c r="D94" s="857"/>
      <c r="E94" s="823"/>
      <c r="F94" s="73"/>
      <c r="G94" s="73"/>
      <c r="H94" s="73"/>
    </row>
    <row r="95" spans="1:8" ht="16.5" customHeight="1" thickBot="1">
      <c r="A95" s="858" t="s">
        <v>135</v>
      </c>
      <c r="B95" s="858"/>
      <c r="C95" s="858"/>
      <c r="D95" s="63"/>
      <c r="E95" s="63"/>
      <c r="F95" s="63"/>
      <c r="G95" s="63" t="s">
        <v>935</v>
      </c>
      <c r="H95" s="63"/>
    </row>
    <row r="96" spans="1:8" ht="48.75" thickBot="1">
      <c r="A96" s="64" t="s">
        <v>11</v>
      </c>
      <c r="B96" s="176" t="s">
        <v>385</v>
      </c>
      <c r="C96" s="65" t="s">
        <v>136</v>
      </c>
      <c r="D96" s="66" t="s">
        <v>1167</v>
      </c>
      <c r="E96" s="826" t="s">
        <v>1336</v>
      </c>
      <c r="F96" s="51" t="s">
        <v>1311</v>
      </c>
      <c r="G96" s="51" t="s">
        <v>1299</v>
      </c>
      <c r="H96" s="51" t="s">
        <v>1312</v>
      </c>
    </row>
    <row r="97" spans="1:8" s="70" customFormat="1" ht="12" customHeight="1" thickBot="1">
      <c r="A97" s="53">
        <v>1</v>
      </c>
      <c r="B97" s="53">
        <v>2</v>
      </c>
      <c r="C97" s="97">
        <v>2</v>
      </c>
      <c r="D97" s="98">
        <v>3</v>
      </c>
      <c r="E97" s="69">
        <v>7</v>
      </c>
      <c r="F97" s="69">
        <v>4</v>
      </c>
      <c r="G97" s="98">
        <v>7</v>
      </c>
      <c r="H97" s="69">
        <v>6</v>
      </c>
    </row>
    <row r="98" spans="1:8" ht="12" customHeight="1" thickBot="1">
      <c r="A98" s="99" t="s">
        <v>13</v>
      </c>
      <c r="B98" s="422"/>
      <c r="C98" s="100" t="s">
        <v>137</v>
      </c>
      <c r="D98" s="101">
        <f>SUM(D99:D103)</f>
        <v>84784000</v>
      </c>
      <c r="E98" s="101">
        <f t="shared" ref="E98:G98" si="38">SUM(E99:E103)</f>
        <v>84881225</v>
      </c>
      <c r="F98" s="101">
        <f t="shared" si="38"/>
        <v>-1828673</v>
      </c>
      <c r="G98" s="101">
        <f t="shared" si="38"/>
        <v>83052552</v>
      </c>
      <c r="H98" s="101">
        <f t="shared" ref="H98" si="39">SUM(H99:H103)</f>
        <v>41816388</v>
      </c>
    </row>
    <row r="99" spans="1:8" ht="12" customHeight="1">
      <c r="A99" s="102" t="s">
        <v>15</v>
      </c>
      <c r="B99" s="423" t="s">
        <v>386</v>
      </c>
      <c r="C99" s="103" t="s">
        <v>138</v>
      </c>
      <c r="D99" s="104">
        <v>71148000</v>
      </c>
      <c r="E99" s="104">
        <v>71231200</v>
      </c>
      <c r="F99" s="104">
        <f t="shared" ref="F99:F103" si="40">G99-E99</f>
        <v>-1831400</v>
      </c>
      <c r="G99" s="104">
        <v>69399800</v>
      </c>
      <c r="H99" s="104">
        <v>35180714</v>
      </c>
    </row>
    <row r="100" spans="1:8" ht="12" customHeight="1">
      <c r="A100" s="77" t="s">
        <v>17</v>
      </c>
      <c r="B100" s="419" t="s">
        <v>387</v>
      </c>
      <c r="C100" s="17" t="s">
        <v>139</v>
      </c>
      <c r="D100" s="79">
        <v>13186000</v>
      </c>
      <c r="E100" s="79">
        <v>13200025</v>
      </c>
      <c r="F100" s="79">
        <f t="shared" si="40"/>
        <v>2727</v>
      </c>
      <c r="G100" s="79">
        <v>13202752</v>
      </c>
      <c r="H100" s="79">
        <v>6511748</v>
      </c>
    </row>
    <row r="101" spans="1:8" ht="12" customHeight="1">
      <c r="A101" s="77" t="s">
        <v>19</v>
      </c>
      <c r="B101" s="419" t="s">
        <v>388</v>
      </c>
      <c r="C101" s="17" t="s">
        <v>140</v>
      </c>
      <c r="D101" s="83">
        <v>450000</v>
      </c>
      <c r="E101" s="83">
        <v>450000</v>
      </c>
      <c r="F101" s="83">
        <f t="shared" si="40"/>
        <v>0</v>
      </c>
      <c r="G101" s="83">
        <v>450000</v>
      </c>
      <c r="H101" s="83">
        <v>123926</v>
      </c>
    </row>
    <row r="102" spans="1:8" ht="12" customHeight="1">
      <c r="A102" s="77" t="s">
        <v>21</v>
      </c>
      <c r="B102" s="419" t="s">
        <v>389</v>
      </c>
      <c r="C102" s="105" t="s">
        <v>141</v>
      </c>
      <c r="D102" s="83"/>
      <c r="E102" s="83">
        <v>0</v>
      </c>
      <c r="F102" s="83">
        <f t="shared" si="40"/>
        <v>0</v>
      </c>
      <c r="G102" s="83">
        <v>0</v>
      </c>
      <c r="H102" s="83"/>
    </row>
    <row r="103" spans="1:8" ht="12" customHeight="1" thickBot="1">
      <c r="A103" s="77" t="s">
        <v>142</v>
      </c>
      <c r="B103" s="426" t="s">
        <v>390</v>
      </c>
      <c r="C103" s="106" t="s">
        <v>143</v>
      </c>
      <c r="D103" s="83"/>
      <c r="E103" s="83">
        <v>0</v>
      </c>
      <c r="F103" s="83">
        <f t="shared" si="40"/>
        <v>0</v>
      </c>
      <c r="G103" s="83">
        <v>0</v>
      </c>
      <c r="H103" s="83"/>
    </row>
    <row r="104" spans="1:8" ht="12" customHeight="1" thickBot="1">
      <c r="A104" s="71" t="s">
        <v>26</v>
      </c>
      <c r="B104" s="417" t="s">
        <v>394</v>
      </c>
      <c r="C104" s="22" t="s">
        <v>910</v>
      </c>
      <c r="D104" s="54">
        <f>+D105+D107+D106</f>
        <v>0</v>
      </c>
      <c r="E104" s="54">
        <v>0</v>
      </c>
      <c r="F104" s="54">
        <f t="shared" ref="F104" si="41">+F105+F107+F106</f>
        <v>0</v>
      </c>
      <c r="G104" s="54">
        <v>0</v>
      </c>
      <c r="H104" s="54">
        <f t="shared" ref="H104" si="42">+H105+H107+H106</f>
        <v>0</v>
      </c>
    </row>
    <row r="105" spans="1:8" ht="12" customHeight="1">
      <c r="A105" s="74" t="s">
        <v>489</v>
      </c>
      <c r="B105" s="418" t="s">
        <v>394</v>
      </c>
      <c r="C105" s="20" t="s">
        <v>149</v>
      </c>
      <c r="D105" s="76"/>
      <c r="E105" s="76">
        <v>0</v>
      </c>
      <c r="F105" s="76">
        <f t="shared" ref="F105:F107" si="43">G105-E105</f>
        <v>0</v>
      </c>
      <c r="G105" s="76">
        <v>0</v>
      </c>
      <c r="H105" s="76"/>
    </row>
    <row r="106" spans="1:8" ht="12" customHeight="1">
      <c r="A106" s="74" t="s">
        <v>490</v>
      </c>
      <c r="B106" s="424" t="s">
        <v>394</v>
      </c>
      <c r="C106" s="459" t="s">
        <v>697</v>
      </c>
      <c r="D106" s="409"/>
      <c r="E106" s="409">
        <v>0</v>
      </c>
      <c r="F106" s="409">
        <f t="shared" si="43"/>
        <v>0</v>
      </c>
      <c r="G106" s="409">
        <v>0</v>
      </c>
      <c r="H106" s="409"/>
    </row>
    <row r="107" spans="1:8" ht="12" customHeight="1" thickBot="1">
      <c r="A107" s="74" t="s">
        <v>491</v>
      </c>
      <c r="B107" s="420" t="s">
        <v>394</v>
      </c>
      <c r="C107" s="109" t="s">
        <v>696</v>
      </c>
      <c r="D107" s="83"/>
      <c r="E107" s="83">
        <v>0</v>
      </c>
      <c r="F107" s="83">
        <f t="shared" si="43"/>
        <v>0</v>
      </c>
      <c r="G107" s="83">
        <v>0</v>
      </c>
      <c r="H107" s="83"/>
    </row>
    <row r="108" spans="1:8" ht="12" customHeight="1" thickBot="1">
      <c r="A108" s="71" t="s">
        <v>38</v>
      </c>
      <c r="B108" s="417"/>
      <c r="C108" s="108" t="s">
        <v>913</v>
      </c>
      <c r="D108" s="54">
        <f>+D109+D111+D113</f>
        <v>0</v>
      </c>
      <c r="E108" s="54">
        <v>0</v>
      </c>
      <c r="F108" s="54">
        <f t="shared" ref="F108" si="44">+F109+F111+F113</f>
        <v>0</v>
      </c>
      <c r="G108" s="54">
        <v>0</v>
      </c>
      <c r="H108" s="54">
        <f t="shared" ref="H108" si="45">+H109+H111+H113</f>
        <v>0</v>
      </c>
    </row>
    <row r="109" spans="1:8" ht="12" customHeight="1">
      <c r="A109" s="74" t="s">
        <v>870</v>
      </c>
      <c r="B109" s="418" t="s">
        <v>391</v>
      </c>
      <c r="C109" s="17" t="s">
        <v>144</v>
      </c>
      <c r="D109" s="76"/>
      <c r="E109" s="76">
        <v>0</v>
      </c>
      <c r="F109" s="76">
        <f t="shared" ref="F109:F113" si="46">G109-E109</f>
        <v>0</v>
      </c>
      <c r="G109" s="76">
        <v>0</v>
      </c>
      <c r="H109" s="76"/>
    </row>
    <row r="110" spans="1:8" ht="12" customHeight="1">
      <c r="A110" s="74" t="s">
        <v>871</v>
      </c>
      <c r="B110" s="427" t="s">
        <v>391</v>
      </c>
      <c r="C110" s="109" t="s">
        <v>145</v>
      </c>
      <c r="D110" s="76"/>
      <c r="E110" s="76">
        <v>0</v>
      </c>
      <c r="F110" s="76">
        <f t="shared" si="46"/>
        <v>0</v>
      </c>
      <c r="G110" s="76">
        <v>0</v>
      </c>
      <c r="H110" s="76"/>
    </row>
    <row r="111" spans="1:8" ht="12" customHeight="1">
      <c r="A111" s="74" t="s">
        <v>872</v>
      </c>
      <c r="B111" s="427" t="s">
        <v>392</v>
      </c>
      <c r="C111" s="109" t="s">
        <v>146</v>
      </c>
      <c r="D111" s="79"/>
      <c r="E111" s="79">
        <v>0</v>
      </c>
      <c r="F111" s="79">
        <f t="shared" si="46"/>
        <v>0</v>
      </c>
      <c r="G111" s="79">
        <v>0</v>
      </c>
      <c r="H111" s="79"/>
    </row>
    <row r="112" spans="1:8" ht="12" customHeight="1">
      <c r="A112" s="74" t="s">
        <v>911</v>
      </c>
      <c r="B112" s="427" t="s">
        <v>392</v>
      </c>
      <c r="C112" s="109" t="s">
        <v>147</v>
      </c>
      <c r="D112" s="57"/>
      <c r="E112" s="57">
        <v>0</v>
      </c>
      <c r="F112" s="57">
        <f t="shared" si="46"/>
        <v>0</v>
      </c>
      <c r="G112" s="57">
        <v>0</v>
      </c>
      <c r="H112" s="57"/>
    </row>
    <row r="113" spans="1:8" ht="12" customHeight="1" thickBot="1">
      <c r="A113" s="74" t="s">
        <v>912</v>
      </c>
      <c r="B113" s="424" t="s">
        <v>393</v>
      </c>
      <c r="C113" s="110" t="s">
        <v>148</v>
      </c>
      <c r="D113" s="57"/>
      <c r="E113" s="57">
        <v>0</v>
      </c>
      <c r="F113" s="57">
        <f t="shared" si="46"/>
        <v>0</v>
      </c>
      <c r="G113" s="57">
        <v>0</v>
      </c>
      <c r="H113" s="57"/>
    </row>
    <row r="114" spans="1:8" ht="12" customHeight="1" thickBot="1">
      <c r="A114" s="71" t="s">
        <v>150</v>
      </c>
      <c r="B114" s="417"/>
      <c r="C114" s="22" t="s">
        <v>151</v>
      </c>
      <c r="D114" s="54">
        <f>+D98+D108+D104</f>
        <v>84784000</v>
      </c>
      <c r="E114" s="54">
        <f t="shared" ref="E114:G114" si="47">+E98+E108+E104</f>
        <v>84881225</v>
      </c>
      <c r="F114" s="54">
        <f t="shared" si="47"/>
        <v>-1828673</v>
      </c>
      <c r="G114" s="54">
        <f t="shared" si="47"/>
        <v>83052552</v>
      </c>
      <c r="H114" s="54">
        <f t="shared" ref="H114" si="48">+H98+H108+H104</f>
        <v>41816388</v>
      </c>
    </row>
    <row r="115" spans="1:8" ht="12" customHeight="1" thickBot="1">
      <c r="A115" s="71" t="s">
        <v>52</v>
      </c>
      <c r="B115" s="417"/>
      <c r="C115" s="22" t="s">
        <v>152</v>
      </c>
      <c r="D115" s="54">
        <f>+D116+D117+D118</f>
        <v>0</v>
      </c>
      <c r="E115" s="54">
        <f t="shared" ref="E115:G115" si="49">+E116+E117+E118</f>
        <v>0</v>
      </c>
      <c r="F115" s="54">
        <f t="shared" si="49"/>
        <v>0</v>
      </c>
      <c r="G115" s="54">
        <f t="shared" si="49"/>
        <v>0</v>
      </c>
      <c r="H115" s="54">
        <f t="shared" ref="H115" si="50">+H116+H117+H118</f>
        <v>0</v>
      </c>
    </row>
    <row r="116" spans="1:8" ht="12" customHeight="1">
      <c r="A116" s="74" t="s">
        <v>54</v>
      </c>
      <c r="B116" s="418" t="s">
        <v>395</v>
      </c>
      <c r="C116" s="20" t="s">
        <v>153</v>
      </c>
      <c r="D116" s="57"/>
      <c r="E116" s="57">
        <v>0</v>
      </c>
      <c r="F116" s="57">
        <f t="shared" ref="F116:F118" si="51">G116-E116</f>
        <v>0</v>
      </c>
      <c r="G116" s="57">
        <v>0</v>
      </c>
      <c r="H116" s="57"/>
    </row>
    <row r="117" spans="1:8" ht="12" customHeight="1">
      <c r="A117" s="74" t="s">
        <v>56</v>
      </c>
      <c r="B117" s="418" t="s">
        <v>396</v>
      </c>
      <c r="C117" s="20" t="s">
        <v>154</v>
      </c>
      <c r="D117" s="57"/>
      <c r="E117" s="57">
        <v>0</v>
      </c>
      <c r="F117" s="57">
        <f t="shared" si="51"/>
        <v>0</v>
      </c>
      <c r="G117" s="57">
        <v>0</v>
      </c>
      <c r="H117" s="57"/>
    </row>
    <row r="118" spans="1:8" ht="12" customHeight="1" thickBot="1">
      <c r="A118" s="107" t="s">
        <v>58</v>
      </c>
      <c r="B118" s="424" t="s">
        <v>397</v>
      </c>
      <c r="C118" s="60" t="s">
        <v>155</v>
      </c>
      <c r="D118" s="57"/>
      <c r="E118" s="57">
        <v>0</v>
      </c>
      <c r="F118" s="57">
        <f t="shared" si="51"/>
        <v>0</v>
      </c>
      <c r="G118" s="57">
        <v>0</v>
      </c>
      <c r="H118" s="57"/>
    </row>
    <row r="119" spans="1:8" ht="12" customHeight="1" thickBot="1">
      <c r="A119" s="71" t="s">
        <v>74</v>
      </c>
      <c r="B119" s="417" t="s">
        <v>398</v>
      </c>
      <c r="C119" s="22" t="s">
        <v>156</v>
      </c>
      <c r="D119" s="54">
        <f>SUM(D120:D123)</f>
        <v>0</v>
      </c>
      <c r="E119" s="54">
        <v>0</v>
      </c>
      <c r="F119" s="54">
        <f t="shared" ref="F119:F130" si="52">G119-D119</f>
        <v>0</v>
      </c>
      <c r="G119" s="54">
        <v>0</v>
      </c>
      <c r="H119" s="54">
        <f>+H120+H121+H122+H123</f>
        <v>0</v>
      </c>
    </row>
    <row r="120" spans="1:8" ht="12" customHeight="1">
      <c r="A120" s="74" t="s">
        <v>500</v>
      </c>
      <c r="B120" s="418" t="s">
        <v>399</v>
      </c>
      <c r="C120" s="20" t="s">
        <v>914</v>
      </c>
      <c r="D120" s="57"/>
      <c r="E120" s="57">
        <v>0</v>
      </c>
      <c r="F120" s="57">
        <f t="shared" ref="F120:F123" si="53">G120-E120</f>
        <v>0</v>
      </c>
      <c r="G120" s="57">
        <v>0</v>
      </c>
      <c r="H120" s="57"/>
    </row>
    <row r="121" spans="1:8" ht="12" customHeight="1">
      <c r="A121" s="74" t="s">
        <v>501</v>
      </c>
      <c r="B121" s="418" t="s">
        <v>400</v>
      </c>
      <c r="C121" s="20" t="s">
        <v>915</v>
      </c>
      <c r="D121" s="57"/>
      <c r="E121" s="57">
        <v>0</v>
      </c>
      <c r="F121" s="57">
        <f t="shared" si="53"/>
        <v>0</v>
      </c>
      <c r="G121" s="57">
        <v>0</v>
      </c>
      <c r="H121" s="57"/>
    </row>
    <row r="122" spans="1:8" ht="12" customHeight="1">
      <c r="A122" s="74" t="s">
        <v>502</v>
      </c>
      <c r="B122" s="418" t="s">
        <v>401</v>
      </c>
      <c r="C122" s="20" t="s">
        <v>916</v>
      </c>
      <c r="D122" s="57"/>
      <c r="E122" s="57">
        <v>0</v>
      </c>
      <c r="F122" s="57">
        <f t="shared" si="53"/>
        <v>0</v>
      </c>
      <c r="G122" s="57">
        <v>0</v>
      </c>
      <c r="H122" s="57"/>
    </row>
    <row r="123" spans="1:8" ht="12" customHeight="1" thickBot="1">
      <c r="A123" s="74" t="s">
        <v>503</v>
      </c>
      <c r="B123" s="418" t="s">
        <v>1146</v>
      </c>
      <c r="C123" s="20" t="s">
        <v>918</v>
      </c>
      <c r="D123" s="57"/>
      <c r="E123" s="57">
        <v>0</v>
      </c>
      <c r="F123" s="57">
        <f t="shared" si="53"/>
        <v>0</v>
      </c>
      <c r="G123" s="57">
        <v>0</v>
      </c>
      <c r="H123" s="57"/>
    </row>
    <row r="124" spans="1:8" ht="12" customHeight="1" thickBot="1">
      <c r="A124" s="71" t="s">
        <v>157</v>
      </c>
      <c r="B124" s="417"/>
      <c r="C124" s="22" t="s">
        <v>158</v>
      </c>
      <c r="D124" s="61">
        <f>SUM(D125:D129)</f>
        <v>0</v>
      </c>
      <c r="E124" s="61">
        <v>0</v>
      </c>
      <c r="F124" s="61">
        <f t="shared" ref="F124" si="54">SUM(F125:F129)</f>
        <v>0</v>
      </c>
      <c r="G124" s="61">
        <v>0</v>
      </c>
      <c r="H124" s="61">
        <f t="shared" ref="H124" si="55">SUM(H125:H129)</f>
        <v>0</v>
      </c>
    </row>
    <row r="125" spans="1:8" ht="12" customHeight="1">
      <c r="A125" s="74" t="s">
        <v>88</v>
      </c>
      <c r="B125" s="418" t="s">
        <v>402</v>
      </c>
      <c r="C125" s="20" t="s">
        <v>159</v>
      </c>
      <c r="D125" s="57"/>
      <c r="E125" s="57">
        <v>0</v>
      </c>
      <c r="F125" s="57">
        <f t="shared" ref="F125:F129" si="56">G125-E125</f>
        <v>0</v>
      </c>
      <c r="G125" s="57">
        <v>0</v>
      </c>
      <c r="H125" s="57"/>
    </row>
    <row r="126" spans="1:8" ht="12" customHeight="1">
      <c r="A126" s="74" t="s">
        <v>89</v>
      </c>
      <c r="B126" s="418" t="s">
        <v>403</v>
      </c>
      <c r="C126" s="20" t="s">
        <v>160</v>
      </c>
      <c r="D126" s="57"/>
      <c r="E126" s="57">
        <v>0</v>
      </c>
      <c r="F126" s="57">
        <f t="shared" si="56"/>
        <v>0</v>
      </c>
      <c r="G126" s="57">
        <v>0</v>
      </c>
      <c r="H126" s="57"/>
    </row>
    <row r="127" spans="1:8" ht="12" customHeight="1">
      <c r="A127" s="74" t="s">
        <v>90</v>
      </c>
      <c r="B127" s="418" t="s">
        <v>404</v>
      </c>
      <c r="C127" s="20" t="s">
        <v>921</v>
      </c>
      <c r="D127" s="57"/>
      <c r="E127" s="57">
        <v>0</v>
      </c>
      <c r="F127" s="57">
        <f t="shared" si="56"/>
        <v>0</v>
      </c>
      <c r="G127" s="57">
        <v>0</v>
      </c>
      <c r="H127" s="57"/>
    </row>
    <row r="128" spans="1:8" ht="12" customHeight="1">
      <c r="A128" s="74" t="s">
        <v>91</v>
      </c>
      <c r="B128" s="418" t="s">
        <v>405</v>
      </c>
      <c r="C128" s="20" t="s">
        <v>240</v>
      </c>
      <c r="D128" s="57"/>
      <c r="E128" s="57">
        <v>0</v>
      </c>
      <c r="F128" s="57">
        <f t="shared" si="56"/>
        <v>0</v>
      </c>
      <c r="G128" s="57">
        <v>0</v>
      </c>
      <c r="H128" s="57"/>
    </row>
    <row r="129" spans="1:8" ht="12" customHeight="1" thickBot="1">
      <c r="A129" s="107"/>
      <c r="B129" s="424" t="s">
        <v>937</v>
      </c>
      <c r="C129" s="60" t="s">
        <v>936</v>
      </c>
      <c r="D129" s="428"/>
      <c r="E129" s="428">
        <v>0</v>
      </c>
      <c r="F129" s="428">
        <f t="shared" si="56"/>
        <v>0</v>
      </c>
      <c r="G129" s="428">
        <v>0</v>
      </c>
      <c r="H129" s="428"/>
    </row>
    <row r="130" spans="1:8" ht="12" customHeight="1" thickBot="1">
      <c r="A130" s="71" t="s">
        <v>92</v>
      </c>
      <c r="B130" s="417" t="s">
        <v>406</v>
      </c>
      <c r="C130" s="22" t="s">
        <v>161</v>
      </c>
      <c r="D130" s="112">
        <f>+D131+D132+D134+D135</f>
        <v>0</v>
      </c>
      <c r="E130" s="112">
        <v>0</v>
      </c>
      <c r="F130" s="112">
        <f t="shared" si="52"/>
        <v>0</v>
      </c>
      <c r="G130" s="112">
        <v>0</v>
      </c>
      <c r="H130" s="112">
        <f t="shared" ref="H130" si="57">+H131+H132+H134+H135</f>
        <v>0</v>
      </c>
    </row>
    <row r="131" spans="1:8" ht="12" customHeight="1">
      <c r="A131" s="74" t="s">
        <v>678</v>
      </c>
      <c r="B131" s="418" t="s">
        <v>407</v>
      </c>
      <c r="C131" s="20" t="s">
        <v>922</v>
      </c>
      <c r="D131" s="57"/>
      <c r="E131" s="57">
        <v>0</v>
      </c>
      <c r="F131" s="57">
        <f t="shared" ref="F131:F135" si="58">G131-E131</f>
        <v>0</v>
      </c>
      <c r="G131" s="57">
        <v>0</v>
      </c>
      <c r="H131" s="57"/>
    </row>
    <row r="132" spans="1:8" ht="12" customHeight="1">
      <c r="A132" s="74" t="s">
        <v>679</v>
      </c>
      <c r="B132" s="418" t="s">
        <v>408</v>
      </c>
      <c r="C132" s="20" t="s">
        <v>923</v>
      </c>
      <c r="D132" s="57"/>
      <c r="E132" s="57">
        <v>0</v>
      </c>
      <c r="F132" s="57">
        <f t="shared" si="58"/>
        <v>0</v>
      </c>
      <c r="G132" s="57">
        <v>0</v>
      </c>
      <c r="H132" s="57"/>
    </row>
    <row r="133" spans="1:8" ht="12" customHeight="1">
      <c r="A133" s="74" t="s">
        <v>680</v>
      </c>
      <c r="B133" s="418" t="s">
        <v>409</v>
      </c>
      <c r="C133" s="20" t="s">
        <v>924</v>
      </c>
      <c r="D133" s="57"/>
      <c r="E133" s="57">
        <v>0</v>
      </c>
      <c r="F133" s="57">
        <f t="shared" si="58"/>
        <v>0</v>
      </c>
      <c r="G133" s="57">
        <v>0</v>
      </c>
      <c r="H133" s="57"/>
    </row>
    <row r="134" spans="1:8" ht="12" customHeight="1">
      <c r="A134" s="74" t="s">
        <v>681</v>
      </c>
      <c r="B134" s="418" t="s">
        <v>410</v>
      </c>
      <c r="C134" s="20" t="s">
        <v>925</v>
      </c>
      <c r="D134" s="57"/>
      <c r="E134" s="57">
        <v>0</v>
      </c>
      <c r="F134" s="57">
        <f t="shared" si="58"/>
        <v>0</v>
      </c>
      <c r="G134" s="57">
        <v>0</v>
      </c>
      <c r="H134" s="57"/>
    </row>
    <row r="135" spans="1:8" ht="12" customHeight="1" thickBot="1">
      <c r="A135" s="107" t="s">
        <v>682</v>
      </c>
      <c r="B135" s="418" t="s">
        <v>938</v>
      </c>
      <c r="C135" s="60" t="s">
        <v>926</v>
      </c>
      <c r="D135" s="111"/>
      <c r="E135" s="111">
        <v>0</v>
      </c>
      <c r="F135" s="111">
        <f t="shared" si="58"/>
        <v>0</v>
      </c>
      <c r="G135" s="111">
        <v>0</v>
      </c>
      <c r="H135" s="111"/>
    </row>
    <row r="136" spans="1:8" ht="12" customHeight="1" thickBot="1">
      <c r="A136" s="719" t="s">
        <v>728</v>
      </c>
      <c r="B136" s="720" t="s">
        <v>932</v>
      </c>
      <c r="C136" s="22" t="s">
        <v>927</v>
      </c>
      <c r="D136" s="689"/>
      <c r="E136" s="689">
        <v>0</v>
      </c>
      <c r="F136" s="689"/>
      <c r="G136" s="689">
        <v>0</v>
      </c>
      <c r="H136" s="689"/>
    </row>
    <row r="137" spans="1:8" ht="12" customHeight="1" thickBot="1">
      <c r="A137" s="719" t="s">
        <v>731</v>
      </c>
      <c r="B137" s="720" t="s">
        <v>933</v>
      </c>
      <c r="C137" s="22" t="s">
        <v>928</v>
      </c>
      <c r="D137" s="689"/>
      <c r="E137" s="689">
        <v>0</v>
      </c>
      <c r="F137" s="689"/>
      <c r="G137" s="689">
        <v>0</v>
      </c>
      <c r="H137" s="689"/>
    </row>
    <row r="138" spans="1:8" ht="15" customHeight="1" thickBot="1">
      <c r="A138" s="71" t="s">
        <v>181</v>
      </c>
      <c r="B138" s="417" t="s">
        <v>934</v>
      </c>
      <c r="C138" s="22" t="s">
        <v>930</v>
      </c>
      <c r="D138" s="113">
        <f>+D115+D119+D124+D130</f>
        <v>0</v>
      </c>
      <c r="E138" s="113">
        <v>0</v>
      </c>
      <c r="F138" s="113">
        <f t="shared" ref="F138" si="59">+F115+F119+F124+F130</f>
        <v>0</v>
      </c>
      <c r="G138" s="113">
        <v>0</v>
      </c>
      <c r="H138" s="113">
        <f t="shared" ref="H138" si="60">+H115+H119+H124+H130</f>
        <v>0</v>
      </c>
    </row>
    <row r="139" spans="1:8" s="73" customFormat="1" ht="12.95" customHeight="1" thickBot="1">
      <c r="A139" s="116" t="s">
        <v>182</v>
      </c>
      <c r="B139" s="425"/>
      <c r="C139" s="117" t="s">
        <v>929</v>
      </c>
      <c r="D139" s="113">
        <f>+D114+D138</f>
        <v>84784000</v>
      </c>
      <c r="E139" s="113">
        <f t="shared" ref="E139:G139" si="61">+E114+E138</f>
        <v>84881225</v>
      </c>
      <c r="F139" s="113">
        <f t="shared" si="61"/>
        <v>-1828673</v>
      </c>
      <c r="G139" s="113">
        <f t="shared" si="61"/>
        <v>83052552</v>
      </c>
      <c r="H139" s="113">
        <f t="shared" ref="H139" si="62">+H114+H138</f>
        <v>41816388</v>
      </c>
    </row>
    <row r="140" spans="1:8" ht="7.5" customHeight="1"/>
    <row r="141" spans="1:8">
      <c r="A141" s="859" t="s">
        <v>165</v>
      </c>
      <c r="B141" s="859"/>
      <c r="C141" s="859"/>
      <c r="D141" s="859"/>
      <c r="E141" s="824"/>
      <c r="F141" s="815"/>
      <c r="G141" s="839"/>
      <c r="H141" s="62"/>
    </row>
    <row r="142" spans="1:8" ht="15" customHeight="1" thickBot="1">
      <c r="A142" s="856" t="s">
        <v>166</v>
      </c>
      <c r="B142" s="856"/>
      <c r="C142" s="856"/>
      <c r="D142" s="63"/>
      <c r="E142" s="63" t="s">
        <v>935</v>
      </c>
      <c r="F142" s="63"/>
      <c r="G142" s="63" t="s">
        <v>935</v>
      </c>
      <c r="H142" s="63"/>
    </row>
    <row r="143" spans="1:8" ht="13.5" customHeight="1" thickBot="1">
      <c r="A143" s="71">
        <v>1</v>
      </c>
      <c r="B143" s="417"/>
      <c r="C143" s="108" t="s">
        <v>167</v>
      </c>
      <c r="D143" s="54">
        <f t="shared" ref="D143:H143" si="63">+D66-D114</f>
        <v>0</v>
      </c>
      <c r="E143" s="54">
        <v>0</v>
      </c>
      <c r="F143" s="54">
        <f t="shared" ref="F143" si="64">+F66-F114</f>
        <v>0</v>
      </c>
      <c r="G143" s="54">
        <v>0</v>
      </c>
      <c r="H143" s="54">
        <f t="shared" si="63"/>
        <v>-41816388</v>
      </c>
    </row>
    <row r="144" spans="1:8" ht="27.75" customHeight="1" thickBot="1">
      <c r="A144" s="71" t="s">
        <v>26</v>
      </c>
      <c r="B144" s="417"/>
      <c r="C144" s="108" t="s">
        <v>168</v>
      </c>
      <c r="D144" s="54">
        <f t="shared" ref="D144:H144" si="65">+D91-D138</f>
        <v>0</v>
      </c>
      <c r="E144" s="54">
        <v>0</v>
      </c>
      <c r="F144" s="54">
        <f t="shared" ref="F144" si="66">+F91-F138</f>
        <v>0</v>
      </c>
      <c r="G144" s="54">
        <v>0</v>
      </c>
      <c r="H144" s="54">
        <f t="shared" si="65"/>
        <v>0</v>
      </c>
    </row>
    <row r="146" spans="4:8">
      <c r="D146" s="416">
        <f>D139-D92</f>
        <v>0</v>
      </c>
      <c r="E146" s="416">
        <v>0</v>
      </c>
      <c r="F146" s="416"/>
      <c r="G146" s="416">
        <v>0</v>
      </c>
      <c r="H146" s="416">
        <f>H139-H92</f>
        <v>41816388</v>
      </c>
    </row>
    <row r="147" spans="4:8">
      <c r="E147" s="118">
        <v>0</v>
      </c>
      <c r="G147" s="118">
        <v>0</v>
      </c>
      <c r="H147" s="118">
        <f>H139-H92</f>
        <v>41816388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5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62" fitToHeight="2" orientation="portrait" r:id="rId1"/>
  <headerFooter alignWithMargins="0">
    <oddHeader xml:space="preserve">&amp;C&amp;"Times New Roman CE,Félkövér"&amp;12BONYHÁD VÁROS ÖNKORMÁNYZATA
 2020. ÉVI KÖLTSÉGVETÉSÁLLAMI (ÁLLAMIGAZGATÁSI) FELADATOK MÉRLEGE&amp;R&amp;"Times New Roman CE,Félkövér dőlt" 1.4. melléklet </oddHeader>
  </headerFooter>
  <rowBreaks count="2" manualBreakCount="2">
    <brk id="66" max="7" man="1"/>
    <brk id="9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K67"/>
  <sheetViews>
    <sheetView view="pageBreakPreview" topLeftCell="F1" zoomScale="130" zoomScaleNormal="115" zoomScaleSheetLayoutView="130" workbookViewId="0">
      <selection activeCell="H1" activeCellId="1" sqref="C1:E1048576 H1:J1048576"/>
    </sheetView>
  </sheetViews>
  <sheetFormatPr defaultColWidth="9.140625" defaultRowHeight="12.75"/>
  <cols>
    <col min="1" max="1" width="5.85546875" style="52" customWidth="1"/>
    <col min="2" max="2" width="47.28515625" style="124" customWidth="1"/>
    <col min="3" max="5" width="14" style="52" hidden="1" customWidth="1"/>
    <col min="6" max="6" width="14" style="52" customWidth="1"/>
    <col min="7" max="7" width="47.28515625" style="52" customWidth="1"/>
    <col min="8" max="10" width="14" style="52" hidden="1" customWidth="1"/>
    <col min="11" max="11" width="14" style="52" customWidth="1"/>
    <col min="12" max="16384" width="9.140625" style="52"/>
  </cols>
  <sheetData>
    <row r="1" spans="1:11" ht="39.75" customHeight="1">
      <c r="B1" s="122" t="s">
        <v>169</v>
      </c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4.25" thickBot="1">
      <c r="H2" s="125"/>
      <c r="I2" s="125"/>
    </row>
    <row r="3" spans="1:11" ht="18" customHeight="1" thickBot="1">
      <c r="A3" s="860" t="s">
        <v>11</v>
      </c>
      <c r="B3" s="126" t="s">
        <v>170</v>
      </c>
      <c r="C3" s="127"/>
      <c r="D3" s="644"/>
      <c r="E3" s="644"/>
      <c r="F3" s="644"/>
      <c r="G3" s="126" t="s">
        <v>171</v>
      </c>
      <c r="H3" s="128"/>
      <c r="I3" s="827"/>
      <c r="J3" s="644"/>
      <c r="K3" s="644"/>
    </row>
    <row r="4" spans="1:11" s="130" customFormat="1" ht="48.75" thickBot="1">
      <c r="A4" s="861"/>
      <c r="B4" s="129" t="s">
        <v>172</v>
      </c>
      <c r="C4" s="66" t="s">
        <v>1167</v>
      </c>
      <c r="D4" s="826" t="s">
        <v>1336</v>
      </c>
      <c r="E4" s="51" t="s">
        <v>1311</v>
      </c>
      <c r="F4" s="51" t="s">
        <v>1299</v>
      </c>
      <c r="G4" s="129" t="s">
        <v>172</v>
      </c>
      <c r="H4" s="66" t="s">
        <v>1167</v>
      </c>
      <c r="I4" s="826" t="s">
        <v>1336</v>
      </c>
      <c r="J4" s="51" t="s">
        <v>1311</v>
      </c>
      <c r="K4" s="51" t="s">
        <v>1299</v>
      </c>
    </row>
    <row r="5" spans="1:11" s="135" customFormat="1" ht="12" customHeight="1" thickBot="1">
      <c r="A5" s="131">
        <v>1</v>
      </c>
      <c r="B5" s="132">
        <v>2</v>
      </c>
      <c r="C5" s="133" t="s">
        <v>38</v>
      </c>
      <c r="D5" s="645"/>
      <c r="E5" s="645"/>
      <c r="F5" s="645"/>
      <c r="G5" s="132" t="s">
        <v>150</v>
      </c>
      <c r="H5" s="134" t="s">
        <v>52</v>
      </c>
      <c r="I5" s="828"/>
      <c r="J5" s="645"/>
      <c r="K5" s="645"/>
    </row>
    <row r="6" spans="1:11" ht="12.95" customHeight="1">
      <c r="A6" s="136" t="s">
        <v>13</v>
      </c>
      <c r="B6" s="137" t="s">
        <v>173</v>
      </c>
      <c r="C6" s="138">
        <f>'1.1.sz.mell.'!D5</f>
        <v>878655578</v>
      </c>
      <c r="D6" s="138">
        <f>'1.1.sz.mell.'!E5</f>
        <v>1011211551</v>
      </c>
      <c r="E6" s="138">
        <f>'1.1.sz.mell.'!F5</f>
        <v>35761804</v>
      </c>
      <c r="F6" s="138">
        <f>'1.1.sz.mell.'!G5</f>
        <v>1046973355</v>
      </c>
      <c r="G6" s="137" t="s">
        <v>174</v>
      </c>
      <c r="H6" s="139">
        <f>'1.1.sz.mell.'!D99</f>
        <v>784341000</v>
      </c>
      <c r="I6" s="139">
        <f>'1.1.sz.mell.'!E99</f>
        <v>797418553</v>
      </c>
      <c r="J6" s="139">
        <f>'1.1.sz.mell.'!F99</f>
        <v>5048255</v>
      </c>
      <c r="K6" s="139">
        <f>'1.1.sz.mell.'!G99</f>
        <v>802466808</v>
      </c>
    </row>
    <row r="7" spans="1:11" ht="12.95" customHeight="1">
      <c r="A7" s="140" t="s">
        <v>26</v>
      </c>
      <c r="B7" s="141" t="s">
        <v>175</v>
      </c>
      <c r="C7" s="142">
        <f>'1.1.sz.mell.'!D12</f>
        <v>165865930</v>
      </c>
      <c r="D7" s="142">
        <f>'1.1.sz.mell.'!E12</f>
        <v>160680537</v>
      </c>
      <c r="E7" s="142">
        <f>'1.1.sz.mell.'!F12</f>
        <v>8046823</v>
      </c>
      <c r="F7" s="142">
        <f>'1.1.sz.mell.'!G12</f>
        <v>168727360</v>
      </c>
      <c r="G7" s="141" t="s">
        <v>139</v>
      </c>
      <c r="H7" s="139">
        <f>'1.1.sz.mell.'!D100</f>
        <v>143344000</v>
      </c>
      <c r="I7" s="139">
        <f>'1.1.sz.mell.'!E100</f>
        <v>137047294</v>
      </c>
      <c r="J7" s="139">
        <f>'1.1.sz.mell.'!F100</f>
        <v>346014</v>
      </c>
      <c r="K7" s="139">
        <f>'1.1.sz.mell.'!G100</f>
        <v>137393308</v>
      </c>
    </row>
    <row r="8" spans="1:11" ht="12.95" customHeight="1">
      <c r="A8" s="140" t="s">
        <v>38</v>
      </c>
      <c r="B8" s="141" t="s">
        <v>177</v>
      </c>
      <c r="C8" s="142">
        <f>'1.1.sz.mell.'!D26</f>
        <v>736600000</v>
      </c>
      <c r="D8" s="142">
        <f>'1.1.sz.mell.'!E26</f>
        <v>684100000</v>
      </c>
      <c r="E8" s="142">
        <f>'1.1.sz.mell.'!F26</f>
        <v>0</v>
      </c>
      <c r="F8" s="142">
        <f>'1.1.sz.mell.'!G26</f>
        <v>684100000</v>
      </c>
      <c r="G8" s="141" t="s">
        <v>176</v>
      </c>
      <c r="H8" s="139">
        <f>'1.1.sz.mell.'!D101</f>
        <v>933620955</v>
      </c>
      <c r="I8" s="139">
        <f>'1.1.sz.mell.'!E101</f>
        <v>911544518</v>
      </c>
      <c r="J8" s="139">
        <f>'1.1.sz.mell.'!F101</f>
        <v>22657905</v>
      </c>
      <c r="K8" s="139">
        <f>'1.1.sz.mell.'!G101</f>
        <v>934202423</v>
      </c>
    </row>
    <row r="9" spans="1:11" ht="12.95" customHeight="1">
      <c r="A9" s="140" t="s">
        <v>150</v>
      </c>
      <c r="B9" s="141" t="s">
        <v>368</v>
      </c>
      <c r="C9" s="142">
        <f>'1.1.sz.mell.'!D34</f>
        <v>277979000</v>
      </c>
      <c r="D9" s="142">
        <f>'1.1.sz.mell.'!E34</f>
        <v>238470512</v>
      </c>
      <c r="E9" s="142">
        <f>'1.1.sz.mell.'!F34</f>
        <v>375000</v>
      </c>
      <c r="F9" s="142">
        <f>'1.1.sz.mell.'!G34</f>
        <v>238845512</v>
      </c>
      <c r="G9" s="141" t="s">
        <v>141</v>
      </c>
      <c r="H9" s="139">
        <f>'1.1.sz.mell.'!D102</f>
        <v>13580000</v>
      </c>
      <c r="I9" s="139">
        <f>'1.1.sz.mell.'!E102</f>
        <v>16470000</v>
      </c>
      <c r="J9" s="139">
        <f>'1.1.sz.mell.'!F102</f>
        <v>0</v>
      </c>
      <c r="K9" s="139">
        <f>'1.1.sz.mell.'!G102</f>
        <v>16470000</v>
      </c>
    </row>
    <row r="10" spans="1:11" ht="12.95" customHeight="1">
      <c r="A10" s="140" t="s">
        <v>52</v>
      </c>
      <c r="B10" s="143" t="s">
        <v>178</v>
      </c>
      <c r="C10" s="142">
        <f>'1.1.sz.mell.'!D52</f>
        <v>6400000</v>
      </c>
      <c r="D10" s="142">
        <f>'1.1.sz.mell.'!E52</f>
        <v>12232311</v>
      </c>
      <c r="E10" s="142">
        <f>'1.1.sz.mell.'!F52</f>
        <v>0</v>
      </c>
      <c r="F10" s="142">
        <f>'1.1.sz.mell.'!G52</f>
        <v>12232311</v>
      </c>
      <c r="G10" s="141" t="s">
        <v>143</v>
      </c>
      <c r="H10" s="139">
        <f>'1.1.sz.mell.'!D103</f>
        <v>395457831</v>
      </c>
      <c r="I10" s="139">
        <f>'1.1.sz.mell.'!E103</f>
        <v>436862129</v>
      </c>
      <c r="J10" s="139">
        <f>'1.1.sz.mell.'!F103</f>
        <v>14807433</v>
      </c>
      <c r="K10" s="139">
        <f>'1.1.sz.mell.'!G103</f>
        <v>451669562</v>
      </c>
    </row>
    <row r="11" spans="1:11" ht="12.95" customHeight="1">
      <c r="A11" s="140" t="s">
        <v>74</v>
      </c>
      <c r="B11" s="141" t="s">
        <v>179</v>
      </c>
      <c r="C11" s="144"/>
      <c r="D11" s="144"/>
      <c r="E11" s="144"/>
      <c r="F11" s="144"/>
      <c r="G11" s="141" t="s">
        <v>149</v>
      </c>
      <c r="H11" s="18">
        <f>'1.1.sz.mell.'!D105</f>
        <v>5000000</v>
      </c>
      <c r="I11" s="18">
        <f>'1.1.sz.mell.'!E105</f>
        <v>135429559</v>
      </c>
      <c r="J11" s="18">
        <f>'1.1.sz.mell.'!F105</f>
        <v>5112973</v>
      </c>
      <c r="K11" s="18">
        <f>'1.1.sz.mell.'!G105</f>
        <v>140542532</v>
      </c>
    </row>
    <row r="12" spans="1:11" ht="12.95" customHeight="1">
      <c r="A12" s="140" t="s">
        <v>157</v>
      </c>
      <c r="B12" s="141"/>
      <c r="C12" s="144"/>
      <c r="D12" s="144"/>
      <c r="E12" s="144"/>
      <c r="F12" s="144"/>
      <c r="G12" s="145" t="s">
        <v>697</v>
      </c>
      <c r="H12" s="18">
        <f>'1.1.sz.mell.'!D106</f>
        <v>25093200</v>
      </c>
      <c r="I12" s="18">
        <f>'1.1.sz.mell.'!E106</f>
        <v>29021409</v>
      </c>
      <c r="J12" s="18">
        <f>'1.1.sz.mell.'!F106</f>
        <v>8645052</v>
      </c>
      <c r="K12" s="18">
        <f>'1.1.sz.mell.'!G106</f>
        <v>37666461</v>
      </c>
    </row>
    <row r="13" spans="1:11" ht="12.95" customHeight="1">
      <c r="A13" s="140" t="s">
        <v>92</v>
      </c>
      <c r="B13" s="145"/>
      <c r="C13" s="142"/>
      <c r="D13" s="142"/>
      <c r="E13" s="142"/>
      <c r="F13" s="142"/>
      <c r="G13" s="145"/>
      <c r="H13" s="18"/>
      <c r="I13" s="18"/>
      <c r="J13" s="18"/>
      <c r="K13" s="18"/>
    </row>
    <row r="14" spans="1:11" ht="12.95" customHeight="1">
      <c r="A14" s="140" t="s">
        <v>94</v>
      </c>
      <c r="B14" s="146"/>
      <c r="C14" s="144"/>
      <c r="D14" s="144"/>
      <c r="E14" s="144"/>
      <c r="F14" s="144"/>
      <c r="G14" s="145"/>
      <c r="H14" s="18"/>
      <c r="I14" s="18"/>
      <c r="J14" s="18"/>
      <c r="K14" s="18"/>
    </row>
    <row r="15" spans="1:11" ht="12.95" customHeight="1">
      <c r="A15" s="140" t="s">
        <v>163</v>
      </c>
      <c r="B15" s="145"/>
      <c r="C15" s="142"/>
      <c r="D15" s="142"/>
      <c r="E15" s="142"/>
      <c r="F15" s="142"/>
      <c r="G15" s="145"/>
      <c r="H15" s="18"/>
      <c r="I15" s="18"/>
      <c r="J15" s="18"/>
      <c r="K15" s="18"/>
    </row>
    <row r="16" spans="1:11" ht="12.95" customHeight="1">
      <c r="A16" s="140" t="s">
        <v>181</v>
      </c>
      <c r="B16" s="145"/>
      <c r="C16" s="142"/>
      <c r="D16" s="142"/>
      <c r="E16" s="142"/>
      <c r="F16" s="142"/>
      <c r="G16" s="145"/>
      <c r="H16" s="18"/>
      <c r="I16" s="18"/>
      <c r="J16" s="18"/>
      <c r="K16" s="18"/>
    </row>
    <row r="17" spans="1:11" ht="12.95" customHeight="1" thickBot="1">
      <c r="A17" s="140" t="s">
        <v>182</v>
      </c>
      <c r="B17" s="147"/>
      <c r="C17" s="148"/>
      <c r="D17" s="148"/>
      <c r="E17" s="148"/>
      <c r="F17" s="148"/>
      <c r="G17" s="145"/>
      <c r="H17" s="149"/>
      <c r="I17" s="149"/>
      <c r="J17" s="149"/>
      <c r="K17" s="149"/>
    </row>
    <row r="18" spans="1:11" ht="15.95" customHeight="1" thickBot="1">
      <c r="A18" s="150" t="s">
        <v>183</v>
      </c>
      <c r="B18" s="151" t="s">
        <v>184</v>
      </c>
      <c r="C18" s="152">
        <f>SUM(C6:C7,C8:C10,C13:C17)</f>
        <v>2065500508</v>
      </c>
      <c r="D18" s="152">
        <f>SUM(D6:D7,D8:D10,D13:D17)</f>
        <v>2106694911</v>
      </c>
      <c r="E18" s="152">
        <f t="shared" ref="E18:F18" si="0">SUM(E6:E7,E8:E10,E13:E17)</f>
        <v>44183627</v>
      </c>
      <c r="F18" s="152">
        <f t="shared" si="0"/>
        <v>2150878538</v>
      </c>
      <c r="G18" s="151" t="s">
        <v>185</v>
      </c>
      <c r="H18" s="14">
        <f>SUM(H6:H17)</f>
        <v>2300436986</v>
      </c>
      <c r="I18" s="14">
        <f t="shared" ref="I18:J18" si="1">SUM(I6:I17)</f>
        <v>2463793462</v>
      </c>
      <c r="J18" s="14">
        <f t="shared" si="1"/>
        <v>56617632</v>
      </c>
      <c r="K18" s="14">
        <f t="shared" ref="K18" si="2">SUM(K6:K17)</f>
        <v>2520411094</v>
      </c>
    </row>
    <row r="19" spans="1:11" ht="12.95" customHeight="1">
      <c r="A19" s="153" t="s">
        <v>186</v>
      </c>
      <c r="B19" s="154" t="s">
        <v>187</v>
      </c>
      <c r="C19" s="155">
        <f>+C20+C21+C22+C23</f>
        <v>269962701</v>
      </c>
      <c r="D19" s="155">
        <f>+D20+D21+D22+D23</f>
        <v>470801979</v>
      </c>
      <c r="E19" s="155">
        <f t="shared" ref="E19:F19" si="3">+E20+E21+E22+E23</f>
        <v>0</v>
      </c>
      <c r="F19" s="155">
        <f t="shared" si="3"/>
        <v>470801979</v>
      </c>
      <c r="G19" s="156" t="s">
        <v>188</v>
      </c>
      <c r="H19" s="28"/>
      <c r="I19" s="28"/>
      <c r="J19" s="28"/>
      <c r="K19" s="28"/>
    </row>
    <row r="20" spans="1:11" ht="12.95" customHeight="1">
      <c r="A20" s="140" t="s">
        <v>189</v>
      </c>
      <c r="B20" s="156" t="s">
        <v>190</v>
      </c>
      <c r="C20" s="157">
        <v>269962701</v>
      </c>
      <c r="D20" s="157">
        <v>269962701</v>
      </c>
      <c r="E20" s="157"/>
      <c r="F20" s="157">
        <v>269962701</v>
      </c>
      <c r="G20" s="156" t="s">
        <v>191</v>
      </c>
      <c r="H20" s="43"/>
      <c r="I20" s="43"/>
      <c r="J20" s="43"/>
      <c r="K20" s="43"/>
    </row>
    <row r="21" spans="1:11" ht="12.95" customHeight="1">
      <c r="A21" s="140" t="s">
        <v>192</v>
      </c>
      <c r="B21" s="156" t="s">
        <v>193</v>
      </c>
      <c r="C21" s="157"/>
      <c r="D21" s="157"/>
      <c r="E21" s="157"/>
      <c r="F21" s="157"/>
      <c r="G21" s="156" t="s">
        <v>194</v>
      </c>
      <c r="H21" s="43"/>
      <c r="I21" s="43"/>
      <c r="J21" s="43"/>
      <c r="K21" s="43"/>
    </row>
    <row r="22" spans="1:11" ht="12.95" customHeight="1">
      <c r="A22" s="140" t="s">
        <v>195</v>
      </c>
      <c r="B22" s="156" t="s">
        <v>196</v>
      </c>
      <c r="C22" s="157"/>
      <c r="D22" s="157"/>
      <c r="E22" s="157"/>
      <c r="F22" s="157"/>
      <c r="G22" s="156" t="s">
        <v>197</v>
      </c>
      <c r="H22" s="43"/>
      <c r="I22" s="43"/>
      <c r="J22" s="43"/>
      <c r="K22" s="43"/>
    </row>
    <row r="23" spans="1:11" ht="12.95" customHeight="1">
      <c r="A23" s="140" t="s">
        <v>198</v>
      </c>
      <c r="B23" s="156" t="s">
        <v>199</v>
      </c>
      <c r="C23" s="157">
        <f>'1.1.sz.mell.'!D79</f>
        <v>0</v>
      </c>
      <c r="D23" s="157">
        <f>'1.1.sz.mell.'!E79</f>
        <v>200839278</v>
      </c>
      <c r="E23" s="157">
        <f>'1.1.sz.mell.'!F79</f>
        <v>0</v>
      </c>
      <c r="F23" s="157">
        <f>'1.1.sz.mell.'!G79</f>
        <v>200839278</v>
      </c>
      <c r="G23" s="154" t="s">
        <v>200</v>
      </c>
      <c r="H23" s="43"/>
      <c r="I23" s="43"/>
      <c r="J23" s="43"/>
      <c r="K23" s="43"/>
    </row>
    <row r="24" spans="1:11" ht="12.95" customHeight="1">
      <c r="A24" s="140" t="s">
        <v>201</v>
      </c>
      <c r="B24" s="156" t="s">
        <v>202</v>
      </c>
      <c r="C24" s="158">
        <f>+C25+C26</f>
        <v>0</v>
      </c>
      <c r="D24" s="158">
        <f>+D25+D26</f>
        <v>0</v>
      </c>
      <c r="E24" s="158">
        <f t="shared" ref="E24:F24" si="4">+E25+E26</f>
        <v>0</v>
      </c>
      <c r="F24" s="158">
        <f t="shared" si="4"/>
        <v>0</v>
      </c>
      <c r="G24" s="156" t="s">
        <v>203</v>
      </c>
      <c r="H24" s="43"/>
      <c r="I24" s="43"/>
      <c r="J24" s="43"/>
      <c r="K24" s="43"/>
    </row>
    <row r="25" spans="1:11" ht="12.95" customHeight="1">
      <c r="A25" s="153" t="s">
        <v>204</v>
      </c>
      <c r="B25" s="154" t="s">
        <v>205</v>
      </c>
      <c r="C25" s="159"/>
      <c r="D25" s="159"/>
      <c r="E25" s="159"/>
      <c r="F25" s="159"/>
      <c r="G25" s="137" t="s">
        <v>206</v>
      </c>
      <c r="H25" s="28">
        <f>'1.1.sz.mell.'!D127</f>
        <v>0</v>
      </c>
      <c r="I25" s="28">
        <f>'1.1.sz.mell.'!E127</f>
        <v>200000000</v>
      </c>
      <c r="J25" s="28">
        <f>'1.1.sz.mell.'!F127</f>
        <v>0</v>
      </c>
      <c r="K25" s="28">
        <f>'1.1.sz.mell.'!G127</f>
        <v>200000000</v>
      </c>
    </row>
    <row r="26" spans="1:11" ht="12.95" customHeight="1" thickBot="1">
      <c r="A26" s="140" t="s">
        <v>207</v>
      </c>
      <c r="B26" s="156" t="s">
        <v>208</v>
      </c>
      <c r="C26" s="157"/>
      <c r="D26" s="157"/>
      <c r="E26" s="157"/>
      <c r="F26" s="157"/>
      <c r="G26" s="20" t="s">
        <v>160</v>
      </c>
      <c r="H26" s="43">
        <f>'1.1.sz.mell.'!D126</f>
        <v>35026223</v>
      </c>
      <c r="I26" s="43">
        <f>'1.1.sz.mell.'!E126</f>
        <v>35865501</v>
      </c>
      <c r="J26" s="43">
        <f>'1.1.sz.mell.'!F126</f>
        <v>0</v>
      </c>
      <c r="K26" s="43">
        <f>'1.1.sz.mell.'!G126</f>
        <v>35865501</v>
      </c>
    </row>
    <row r="27" spans="1:11" ht="15.95" customHeight="1" thickBot="1">
      <c r="A27" s="150" t="s">
        <v>209</v>
      </c>
      <c r="B27" s="151" t="s">
        <v>210</v>
      </c>
      <c r="C27" s="152">
        <f>+C19+C24</f>
        <v>269962701</v>
      </c>
      <c r="D27" s="152">
        <f>+D19+D24</f>
        <v>470801979</v>
      </c>
      <c r="E27" s="152">
        <f t="shared" ref="E27:F27" si="5">+E19+E24</f>
        <v>0</v>
      </c>
      <c r="F27" s="152">
        <f t="shared" si="5"/>
        <v>470801979</v>
      </c>
      <c r="G27" s="151" t="s">
        <v>211</v>
      </c>
      <c r="H27" s="14">
        <f>SUM(H19:H26)</f>
        <v>35026223</v>
      </c>
      <c r="I27" s="14">
        <f t="shared" ref="I27:J27" si="6">SUM(I19:I26)</f>
        <v>235865501</v>
      </c>
      <c r="J27" s="14">
        <f t="shared" si="6"/>
        <v>0</v>
      </c>
      <c r="K27" s="14">
        <f t="shared" ref="K27" si="7">SUM(K19:K26)</f>
        <v>235865501</v>
      </c>
    </row>
    <row r="28" spans="1:11" ht="13.5" thickBot="1">
      <c r="A28" s="150" t="s">
        <v>212</v>
      </c>
      <c r="B28" s="160" t="s">
        <v>213</v>
      </c>
      <c r="C28" s="161">
        <f>+C18+C27</f>
        <v>2335463209</v>
      </c>
      <c r="D28" s="161">
        <f>+D18+D27</f>
        <v>2577496890</v>
      </c>
      <c r="E28" s="161">
        <f t="shared" ref="E28:F28" si="8">+E18+E27</f>
        <v>44183627</v>
      </c>
      <c r="F28" s="161">
        <f t="shared" si="8"/>
        <v>2621680517</v>
      </c>
      <c r="G28" s="160" t="s">
        <v>214</v>
      </c>
      <c r="H28" s="161">
        <f>+H18+H27</f>
        <v>2335463209</v>
      </c>
      <c r="I28" s="161">
        <f t="shared" ref="I28:J28" si="9">+I18+I27</f>
        <v>2699658963</v>
      </c>
      <c r="J28" s="161">
        <f t="shared" si="9"/>
        <v>56617632</v>
      </c>
      <c r="K28" s="161">
        <f t="shared" ref="K28" si="10">+K18+K27</f>
        <v>2756276595</v>
      </c>
    </row>
    <row r="29" spans="1:11" ht="13.5" thickBot="1">
      <c r="A29" s="150" t="s">
        <v>215</v>
      </c>
      <c r="B29" s="160" t="s">
        <v>216</v>
      </c>
      <c r="C29" s="161">
        <f>IF(C18-H18&lt;0,H18-C18,"-")</f>
        <v>234936478</v>
      </c>
      <c r="D29" s="161">
        <f>IF(D18-I18&lt;0,I18-D18,"-")</f>
        <v>357098551</v>
      </c>
      <c r="E29" s="161">
        <f>IF(E18-J18&lt;0,J18-E18,"-")</f>
        <v>12434005</v>
      </c>
      <c r="F29" s="161">
        <f>IF(F18-K18&lt;0,K18-F18,"-")</f>
        <v>369532556</v>
      </c>
      <c r="G29" s="160" t="s">
        <v>217</v>
      </c>
      <c r="H29" s="161" t="str">
        <f>IF(C18-H18&gt;0,C18-H18,"-")</f>
        <v>-</v>
      </c>
      <c r="I29" s="161" t="str">
        <f>IF(D18-I18&gt;0,D18-I18,"-")</f>
        <v>-</v>
      </c>
      <c r="J29" s="161" t="str">
        <f>IF(E18-J18&gt;0,E18-J18,"-")</f>
        <v>-</v>
      </c>
      <c r="K29" s="161" t="str">
        <f>IF(F18-K18&gt;0,F18-K18,"-")</f>
        <v>-</v>
      </c>
    </row>
    <row r="30" spans="1:11" ht="13.5" thickBot="1">
      <c r="A30" s="150" t="s">
        <v>218</v>
      </c>
      <c r="B30" s="160" t="s">
        <v>219</v>
      </c>
      <c r="C30" s="161" t="str">
        <f>IF(C18+C19-H28&lt;0,H28-(C18+C19),"-")</f>
        <v>-</v>
      </c>
      <c r="D30" s="161">
        <f>IF(D18+D19-I28&lt;0,I28-(D18+D19),"-")</f>
        <v>122162073</v>
      </c>
      <c r="E30" s="161">
        <f>IF(E18+E19-J28&lt;0,J28-(E18+E19),"-")</f>
        <v>12434005</v>
      </c>
      <c r="F30" s="161">
        <f>IF(F18+F19-K28&lt;0,K28-(F18+F19),"-")</f>
        <v>134596078</v>
      </c>
      <c r="G30" s="160" t="s">
        <v>220</v>
      </c>
      <c r="H30" s="161" t="str">
        <f>IF(C18+C19-H28&gt;0,C18+C19-H28,"-")</f>
        <v>-</v>
      </c>
      <c r="I30" s="161" t="str">
        <f>IF(D18+D19-I28&gt;0,D18+D19-I28,"-")</f>
        <v>-</v>
      </c>
      <c r="J30" s="161" t="str">
        <f>IF(E18+E19-J28&gt;0,E18+E19-J28,"-")</f>
        <v>-</v>
      </c>
      <c r="K30" s="161" t="str">
        <f>IF(F18+F19-K28&gt;0,F18+F19-K28,"-")</f>
        <v>-</v>
      </c>
    </row>
    <row r="31" spans="1:11" ht="18.75">
      <c r="B31" s="710"/>
      <c r="C31" s="710"/>
      <c r="D31" s="710"/>
      <c r="E31" s="710"/>
      <c r="F31" s="710"/>
      <c r="G31" s="710"/>
      <c r="J31" s="710"/>
      <c r="K31" s="710"/>
    </row>
    <row r="32" spans="1:11" ht="31.5" customHeight="1">
      <c r="B32" s="864" t="s">
        <v>221</v>
      </c>
      <c r="C32" s="864"/>
      <c r="D32" s="864"/>
      <c r="E32" s="864"/>
      <c r="F32" s="864"/>
      <c r="G32" s="864"/>
      <c r="H32" s="864"/>
      <c r="I32" s="825"/>
      <c r="J32" s="123"/>
    </row>
    <row r="33" spans="1:11" ht="14.25" thickBot="1">
      <c r="H33" s="125"/>
      <c r="I33" s="125"/>
    </row>
    <row r="34" spans="1:11" ht="13.5" thickBot="1">
      <c r="A34" s="862" t="s">
        <v>11</v>
      </c>
      <c r="B34" s="126" t="s">
        <v>170</v>
      </c>
      <c r="C34" s="127"/>
      <c r="D34" s="644"/>
      <c r="E34" s="644"/>
      <c r="F34" s="644"/>
      <c r="G34" s="126" t="s">
        <v>171</v>
      </c>
      <c r="H34" s="128"/>
      <c r="I34" s="827"/>
      <c r="J34" s="644"/>
      <c r="K34" s="644"/>
    </row>
    <row r="35" spans="1:11" s="130" customFormat="1" ht="48.75" thickBot="1">
      <c r="A35" s="863"/>
      <c r="B35" s="129" t="s">
        <v>172</v>
      </c>
      <c r="C35" s="66" t="s">
        <v>1167</v>
      </c>
      <c r="D35" s="826" t="s">
        <v>1336</v>
      </c>
      <c r="E35" s="51" t="s">
        <v>1311</v>
      </c>
      <c r="F35" s="51" t="s">
        <v>1299</v>
      </c>
      <c r="G35" s="129" t="s">
        <v>172</v>
      </c>
      <c r="H35" s="66" t="s">
        <v>1167</v>
      </c>
      <c r="I35" s="826" t="s">
        <v>1336</v>
      </c>
      <c r="J35" s="51" t="s">
        <v>1311</v>
      </c>
      <c r="K35" s="51" t="s">
        <v>1299</v>
      </c>
    </row>
    <row r="36" spans="1:11" s="130" customFormat="1" ht="13.5" thickBot="1">
      <c r="A36" s="131">
        <v>1</v>
      </c>
      <c r="B36" s="132">
        <v>2</v>
      </c>
      <c r="C36" s="133">
        <v>3</v>
      </c>
      <c r="D36" s="645"/>
      <c r="E36" s="645"/>
      <c r="F36" s="645"/>
      <c r="G36" s="132">
        <v>4</v>
      </c>
      <c r="H36" s="134">
        <v>5</v>
      </c>
      <c r="I36" s="828"/>
      <c r="J36" s="645"/>
      <c r="K36" s="645"/>
    </row>
    <row r="37" spans="1:11" ht="12.95" customHeight="1">
      <c r="A37" s="136" t="s">
        <v>13</v>
      </c>
      <c r="B37" s="137" t="s">
        <v>222</v>
      </c>
      <c r="C37" s="138">
        <f>'1.1.sz.mell.'!D19</f>
        <v>1957847171</v>
      </c>
      <c r="D37" s="138">
        <f>'1.1.sz.mell.'!E19</f>
        <v>1998280171</v>
      </c>
      <c r="E37" s="138">
        <f>'1.1.sz.mell.'!F19</f>
        <v>4724949</v>
      </c>
      <c r="F37" s="138">
        <f>'1.1.sz.mell.'!G19</f>
        <v>2003005120</v>
      </c>
      <c r="G37" s="137" t="s">
        <v>144</v>
      </c>
      <c r="H37" s="139">
        <f>'1.1.sz.mell.'!D109</f>
        <v>1767152090</v>
      </c>
      <c r="I37" s="139">
        <f>'1.1.sz.mell.'!E109</f>
        <v>1661171092</v>
      </c>
      <c r="J37" s="139">
        <f>'1.1.sz.mell.'!F109</f>
        <v>2413674</v>
      </c>
      <c r="K37" s="139">
        <f>'1.1.sz.mell.'!G109</f>
        <v>1663584766</v>
      </c>
    </row>
    <row r="38" spans="1:11">
      <c r="A38" s="140" t="s">
        <v>26</v>
      </c>
      <c r="B38" s="141" t="s">
        <v>223</v>
      </c>
      <c r="C38" s="142"/>
      <c r="D38" s="142"/>
      <c r="E38" s="142"/>
      <c r="F38" s="142"/>
      <c r="G38" s="141" t="s">
        <v>224</v>
      </c>
      <c r="H38" s="139">
        <f>'1.1.sz.mell.'!D110</f>
        <v>1517938740</v>
      </c>
      <c r="I38" s="139">
        <f>'1.1.sz.mell.'!E110</f>
        <v>1517938740</v>
      </c>
      <c r="J38" s="139">
        <f>'1.1.sz.mell.'!F110</f>
        <v>0</v>
      </c>
      <c r="K38" s="139">
        <f>'1.1.sz.mell.'!G110</f>
        <v>1517938740</v>
      </c>
    </row>
    <row r="39" spans="1:11" ht="12.95" customHeight="1">
      <c r="A39" s="140" t="s">
        <v>38</v>
      </c>
      <c r="B39" s="141" t="s">
        <v>225</v>
      </c>
      <c r="C39" s="142">
        <f>'1.1.sz.mell.'!D46</f>
        <v>16000000</v>
      </c>
      <c r="D39" s="142">
        <f>'1.1.sz.mell.'!E46</f>
        <v>11132000</v>
      </c>
      <c r="E39" s="142">
        <f>'1.1.sz.mell.'!F46</f>
        <v>0</v>
      </c>
      <c r="F39" s="142">
        <f>'1.1.sz.mell.'!G46</f>
        <v>11132000</v>
      </c>
      <c r="G39" s="141" t="s">
        <v>146</v>
      </c>
      <c r="H39" s="139">
        <f>'1.1.sz.mell.'!D111</f>
        <v>1472934014</v>
      </c>
      <c r="I39" s="139">
        <f>'1.1.sz.mell.'!E111</f>
        <v>1483243723</v>
      </c>
      <c r="J39" s="139">
        <f>'1.1.sz.mell.'!F111</f>
        <v>-10276000</v>
      </c>
      <c r="K39" s="139">
        <f>'1.1.sz.mell.'!G111</f>
        <v>1472967723</v>
      </c>
    </row>
    <row r="40" spans="1:11" ht="12.95" customHeight="1">
      <c r="A40" s="140" t="s">
        <v>150</v>
      </c>
      <c r="B40" s="141" t="s">
        <v>226</v>
      </c>
      <c r="C40" s="142">
        <f>'1.1.sz.mell.'!D59</f>
        <v>1000000</v>
      </c>
      <c r="D40" s="142">
        <f>'1.1.sz.mell.'!E59</f>
        <v>0</v>
      </c>
      <c r="E40" s="142">
        <f>'1.1.sz.mell.'!F59</f>
        <v>0</v>
      </c>
      <c r="F40" s="142">
        <f>'1.1.sz.mell.'!G59</f>
        <v>0</v>
      </c>
      <c r="G40" s="141" t="s">
        <v>227</v>
      </c>
      <c r="H40" s="139">
        <f>'1.1.sz.mell.'!D112</f>
        <v>0</v>
      </c>
      <c r="I40" s="139">
        <f>'1.1.sz.mell.'!E112</f>
        <v>0</v>
      </c>
      <c r="J40" s="139">
        <f>'1.1.sz.mell.'!F112</f>
        <v>0</v>
      </c>
      <c r="K40" s="139">
        <f>'1.1.sz.mell.'!G112</f>
        <v>0</v>
      </c>
    </row>
    <row r="41" spans="1:11" ht="12.75" customHeight="1">
      <c r="A41" s="140" t="s">
        <v>52</v>
      </c>
      <c r="B41" s="141"/>
      <c r="C41" s="142"/>
      <c r="D41" s="142"/>
      <c r="E41" s="142"/>
      <c r="F41" s="142"/>
      <c r="G41" s="141" t="s">
        <v>148</v>
      </c>
      <c r="H41" s="139">
        <f>'1.1.sz.mell.'!D113</f>
        <v>5400000</v>
      </c>
      <c r="I41" s="139">
        <f>'1.1.sz.mell.'!E113</f>
        <v>13474216</v>
      </c>
      <c r="J41" s="139">
        <f>'1.1.sz.mell.'!F113</f>
        <v>153270</v>
      </c>
      <c r="K41" s="139">
        <f>'1.1.sz.mell.'!G113</f>
        <v>13627486</v>
      </c>
    </row>
    <row r="42" spans="1:11" ht="12.95" customHeight="1">
      <c r="A42" s="140" t="s">
        <v>74</v>
      </c>
      <c r="B42" s="141"/>
      <c r="C42" s="144"/>
      <c r="D42" s="144"/>
      <c r="E42" s="144"/>
      <c r="F42" s="144"/>
      <c r="G42" s="145" t="s">
        <v>549</v>
      </c>
      <c r="H42" s="18">
        <f>'1.1.sz.mell.'!D107</f>
        <v>6000000</v>
      </c>
      <c r="I42" s="18">
        <f>'1.1.sz.mell.'!E107</f>
        <v>6000000</v>
      </c>
      <c r="J42" s="18">
        <f>'1.1.sz.mell.'!F107</f>
        <v>0</v>
      </c>
      <c r="K42" s="18">
        <f>'1.1.sz.mell.'!G107</f>
        <v>6000000</v>
      </c>
    </row>
    <row r="43" spans="1:11" ht="12.95" customHeight="1">
      <c r="A43" s="140" t="s">
        <v>157</v>
      </c>
      <c r="B43" s="145"/>
      <c r="C43" s="142"/>
      <c r="D43" s="142"/>
      <c r="E43" s="142"/>
      <c r="F43" s="142"/>
      <c r="G43" s="145" t="s">
        <v>697</v>
      </c>
      <c r="H43" s="18"/>
      <c r="I43" s="18"/>
      <c r="J43" s="18"/>
      <c r="K43" s="18"/>
    </row>
    <row r="44" spans="1:11" ht="12.95" customHeight="1">
      <c r="A44" s="140" t="s">
        <v>92</v>
      </c>
      <c r="B44" s="145"/>
      <c r="C44" s="142"/>
      <c r="D44" s="142"/>
      <c r="E44" s="142"/>
      <c r="F44" s="142"/>
      <c r="G44" s="145"/>
      <c r="H44" s="18"/>
      <c r="I44" s="18"/>
      <c r="J44" s="18"/>
      <c r="K44" s="18"/>
    </row>
    <row r="45" spans="1:11" ht="12.95" customHeight="1">
      <c r="A45" s="140" t="s">
        <v>94</v>
      </c>
      <c r="B45" s="145"/>
      <c r="C45" s="144"/>
      <c r="D45" s="144"/>
      <c r="E45" s="144"/>
      <c r="F45" s="144"/>
      <c r="G45" s="145"/>
      <c r="H45" s="18"/>
      <c r="I45" s="18"/>
      <c r="J45" s="18"/>
      <c r="K45" s="18"/>
    </row>
    <row r="46" spans="1:11">
      <c r="A46" s="140" t="s">
        <v>163</v>
      </c>
      <c r="B46" s="145"/>
      <c r="C46" s="144"/>
      <c r="D46" s="144"/>
      <c r="E46" s="144"/>
      <c r="F46" s="144"/>
      <c r="G46" s="145"/>
      <c r="H46" s="18"/>
      <c r="I46" s="18"/>
      <c r="J46" s="18"/>
      <c r="K46" s="18"/>
    </row>
    <row r="47" spans="1:11" ht="12.95" customHeight="1" thickBot="1">
      <c r="A47" s="153" t="s">
        <v>181</v>
      </c>
      <c r="B47" s="162"/>
      <c r="C47" s="163"/>
      <c r="D47" s="163"/>
      <c r="E47" s="163"/>
      <c r="F47" s="163"/>
      <c r="G47" s="164" t="s">
        <v>180</v>
      </c>
      <c r="H47" s="165"/>
      <c r="I47" s="165"/>
      <c r="J47" s="165"/>
      <c r="K47" s="165"/>
    </row>
    <row r="48" spans="1:11" ht="15.95" customHeight="1" thickBot="1">
      <c r="A48" s="150" t="s">
        <v>182</v>
      </c>
      <c r="B48" s="151" t="s">
        <v>228</v>
      </c>
      <c r="C48" s="152">
        <f>+C37+C39+C40+C42+C43+C44+C45+C46+C47</f>
        <v>1974847171</v>
      </c>
      <c r="D48" s="152">
        <f>+D37+D39+D40+D42+D43+D44+D45+D46+D47</f>
        <v>2009412171</v>
      </c>
      <c r="E48" s="152">
        <f t="shared" ref="E48:F48" si="11">+E37+E39+E40+E42+E43+E44+E45+E46+E47</f>
        <v>4724949</v>
      </c>
      <c r="F48" s="152">
        <f t="shared" si="11"/>
        <v>2014137120</v>
      </c>
      <c r="G48" s="151" t="s">
        <v>229</v>
      </c>
      <c r="H48" s="14">
        <f>+H37+H39+H41+H42+H43+H44+H45+H46+H47</f>
        <v>3251486104</v>
      </c>
      <c r="I48" s="14">
        <f>+I37+I39+I41+I42+I43+I44+I45+I46+I47</f>
        <v>3163889031</v>
      </c>
      <c r="J48" s="14">
        <f t="shared" ref="J48:K48" si="12">+J37+J39+J41+J42+J43+J44+J45+J46+J47</f>
        <v>-7709056</v>
      </c>
      <c r="K48" s="14">
        <f t="shared" si="12"/>
        <v>3156179975</v>
      </c>
    </row>
    <row r="49" spans="1:11" ht="12.95" customHeight="1">
      <c r="A49" s="136" t="s">
        <v>183</v>
      </c>
      <c r="B49" s="166" t="s">
        <v>230</v>
      </c>
      <c r="C49" s="167">
        <f>+C50+C51+C52+C53+C54</f>
        <v>1307617933</v>
      </c>
      <c r="D49" s="167">
        <f>+D50+D51+D52+D53+D54</f>
        <v>1307617933</v>
      </c>
      <c r="E49" s="167">
        <f t="shared" ref="E49:F49" si="13">+E50+E51+E52+E53+E54</f>
        <v>0</v>
      </c>
      <c r="F49" s="167">
        <f t="shared" si="13"/>
        <v>1307617933</v>
      </c>
      <c r="G49" s="156" t="s">
        <v>188</v>
      </c>
      <c r="H49" s="26"/>
      <c r="I49" s="26"/>
      <c r="J49" s="26"/>
      <c r="K49" s="26"/>
    </row>
    <row r="50" spans="1:11" ht="12.95" customHeight="1">
      <c r="A50" s="140" t="s">
        <v>186</v>
      </c>
      <c r="B50" s="168" t="s">
        <v>231</v>
      </c>
      <c r="C50" s="157">
        <v>1307617933</v>
      </c>
      <c r="D50" s="157">
        <v>1307617933</v>
      </c>
      <c r="E50" s="157"/>
      <c r="F50" s="157">
        <v>1307617933</v>
      </c>
      <c r="G50" s="156" t="s">
        <v>232</v>
      </c>
      <c r="H50" s="43"/>
      <c r="I50" s="43"/>
      <c r="J50" s="43"/>
      <c r="K50" s="43"/>
    </row>
    <row r="51" spans="1:11" ht="12.95" customHeight="1">
      <c r="A51" s="136" t="s">
        <v>189</v>
      </c>
      <c r="B51" s="168" t="s">
        <v>233</v>
      </c>
      <c r="C51" s="157"/>
      <c r="D51" s="157"/>
      <c r="E51" s="157"/>
      <c r="F51" s="157"/>
      <c r="G51" s="156" t="s">
        <v>194</v>
      </c>
      <c r="H51" s="43"/>
      <c r="I51" s="43"/>
      <c r="J51" s="43"/>
      <c r="K51" s="43"/>
    </row>
    <row r="52" spans="1:11" ht="12.95" customHeight="1">
      <c r="A52" s="140" t="s">
        <v>192</v>
      </c>
      <c r="B52" s="168" t="s">
        <v>234</v>
      </c>
      <c r="C52" s="157"/>
      <c r="D52" s="157"/>
      <c r="E52" s="157"/>
      <c r="F52" s="157"/>
      <c r="G52" s="156" t="s">
        <v>197</v>
      </c>
      <c r="H52" s="43">
        <f>'1.1.sz.mell.'!D116</f>
        <v>30979000</v>
      </c>
      <c r="I52" s="43">
        <f>'1.1.sz.mell.'!E116</f>
        <v>30979000</v>
      </c>
      <c r="J52" s="43">
        <f>'1.1.sz.mell.'!F116</f>
        <v>0</v>
      </c>
      <c r="K52" s="43">
        <f>'1.1.sz.mell.'!G116</f>
        <v>30979000</v>
      </c>
    </row>
    <row r="53" spans="1:11" ht="12.95" customHeight="1">
      <c r="A53" s="136" t="s">
        <v>195</v>
      </c>
      <c r="B53" s="168" t="s">
        <v>235</v>
      </c>
      <c r="C53" s="157"/>
      <c r="D53" s="157"/>
      <c r="E53" s="157"/>
      <c r="F53" s="157"/>
      <c r="G53" s="154" t="s">
        <v>200</v>
      </c>
      <c r="H53" s="43"/>
      <c r="I53" s="43"/>
      <c r="J53" s="43"/>
      <c r="K53" s="43"/>
    </row>
    <row r="54" spans="1:11" ht="12.95" customHeight="1">
      <c r="A54" s="140" t="s">
        <v>198</v>
      </c>
      <c r="B54" s="169" t="s">
        <v>236</v>
      </c>
      <c r="C54" s="157"/>
      <c r="D54" s="157"/>
      <c r="E54" s="157"/>
      <c r="F54" s="157"/>
      <c r="G54" s="156" t="s">
        <v>237</v>
      </c>
      <c r="H54" s="43"/>
      <c r="I54" s="43"/>
      <c r="J54" s="43"/>
      <c r="K54" s="43"/>
    </row>
    <row r="55" spans="1:11" ht="12.95" customHeight="1">
      <c r="A55" s="136" t="s">
        <v>201</v>
      </c>
      <c r="B55" s="170" t="s">
        <v>238</v>
      </c>
      <c r="C55" s="158">
        <f>+C56+C57+C58+C59+C60</f>
        <v>0</v>
      </c>
      <c r="D55" s="158">
        <f>+D56+D57+D58+D59+D60</f>
        <v>0</v>
      </c>
      <c r="E55" s="158">
        <f t="shared" ref="E55:F55" si="14">+E56+E57+E58+E59+E60</f>
        <v>0</v>
      </c>
      <c r="F55" s="158">
        <f t="shared" si="14"/>
        <v>0</v>
      </c>
      <c r="G55" s="171" t="s">
        <v>206</v>
      </c>
      <c r="H55" s="43"/>
      <c r="I55" s="43"/>
      <c r="J55" s="43"/>
      <c r="K55" s="43"/>
    </row>
    <row r="56" spans="1:11" ht="12.95" customHeight="1">
      <c r="A56" s="140" t="s">
        <v>204</v>
      </c>
      <c r="B56" s="169" t="s">
        <v>239</v>
      </c>
      <c r="C56" s="157">
        <f>'1.1.sz.mell.'!D68</f>
        <v>0</v>
      </c>
      <c r="D56" s="157">
        <f>'1.1.sz.mell.'!E68</f>
        <v>0</v>
      </c>
      <c r="E56" s="157">
        <f>'1.1.sz.mell.'!F68</f>
        <v>0</v>
      </c>
      <c r="F56" s="157">
        <f>'1.1.sz.mell.'!G68</f>
        <v>0</v>
      </c>
      <c r="G56" s="171" t="s">
        <v>240</v>
      </c>
      <c r="H56" s="43"/>
      <c r="I56" s="43"/>
      <c r="J56" s="43"/>
      <c r="K56" s="43"/>
    </row>
    <row r="57" spans="1:11" ht="12.95" customHeight="1">
      <c r="A57" s="136" t="s">
        <v>207</v>
      </c>
      <c r="B57" s="169" t="s">
        <v>241</v>
      </c>
      <c r="C57" s="157"/>
      <c r="D57" s="157"/>
      <c r="E57" s="157"/>
      <c r="F57" s="157"/>
      <c r="G57" s="172"/>
      <c r="H57" s="43"/>
      <c r="I57" s="43"/>
      <c r="J57" s="43"/>
      <c r="K57" s="43"/>
    </row>
    <row r="58" spans="1:11" ht="12.95" customHeight="1">
      <c r="A58" s="140" t="s">
        <v>209</v>
      </c>
      <c r="B58" s="168" t="s">
        <v>242</v>
      </c>
      <c r="C58" s="157"/>
      <c r="D58" s="157"/>
      <c r="E58" s="157"/>
      <c r="F58" s="157"/>
      <c r="G58" s="173"/>
      <c r="H58" s="43"/>
      <c r="I58" s="43"/>
      <c r="J58" s="43"/>
      <c r="K58" s="43"/>
    </row>
    <row r="59" spans="1:11" ht="12.95" customHeight="1">
      <c r="A59" s="136" t="s">
        <v>212</v>
      </c>
      <c r="B59" s="174" t="s">
        <v>243</v>
      </c>
      <c r="C59" s="157"/>
      <c r="D59" s="157"/>
      <c r="E59" s="157"/>
      <c r="F59" s="157"/>
      <c r="G59" s="145"/>
      <c r="H59" s="43"/>
      <c r="I59" s="43"/>
      <c r="J59" s="43"/>
      <c r="K59" s="43"/>
    </row>
    <row r="60" spans="1:11" ht="12.95" customHeight="1" thickBot="1">
      <c r="A60" s="140" t="s">
        <v>215</v>
      </c>
      <c r="B60" s="175" t="s">
        <v>244</v>
      </c>
      <c r="C60" s="157"/>
      <c r="D60" s="157"/>
      <c r="E60" s="157"/>
      <c r="F60" s="157"/>
      <c r="G60" s="173"/>
      <c r="H60" s="43"/>
      <c r="I60" s="43"/>
      <c r="J60" s="43"/>
      <c r="K60" s="43"/>
    </row>
    <row r="61" spans="1:11" ht="21.75" customHeight="1" thickBot="1">
      <c r="A61" s="150" t="s">
        <v>218</v>
      </c>
      <c r="B61" s="151" t="s">
        <v>245</v>
      </c>
      <c r="C61" s="152">
        <f>+C49+C55</f>
        <v>1307617933</v>
      </c>
      <c r="D61" s="152">
        <f>+D49+D55</f>
        <v>1307617933</v>
      </c>
      <c r="E61" s="152">
        <f t="shared" ref="E61:F61" si="15">+E49+E55</f>
        <v>0</v>
      </c>
      <c r="F61" s="152">
        <f t="shared" si="15"/>
        <v>1307617933</v>
      </c>
      <c r="G61" s="151" t="s">
        <v>246</v>
      </c>
      <c r="H61" s="14">
        <f>SUM(H49:H60)</f>
        <v>30979000</v>
      </c>
      <c r="I61" s="14">
        <f>SUM(I49:I60)</f>
        <v>30979000</v>
      </c>
      <c r="J61" s="14">
        <f t="shared" ref="J61:K61" si="16">SUM(J49:J60)</f>
        <v>0</v>
      </c>
      <c r="K61" s="14">
        <f t="shared" si="16"/>
        <v>30979000</v>
      </c>
    </row>
    <row r="62" spans="1:11" ht="13.5" thickBot="1">
      <c r="A62" s="150" t="s">
        <v>247</v>
      </c>
      <c r="B62" s="160" t="s">
        <v>248</v>
      </c>
      <c r="C62" s="161">
        <f>+C48+C61</f>
        <v>3282465104</v>
      </c>
      <c r="D62" s="161">
        <f>+D48+D61</f>
        <v>3317030104</v>
      </c>
      <c r="E62" s="161">
        <f t="shared" ref="E62:F62" si="17">+E48+E61</f>
        <v>4724949</v>
      </c>
      <c r="F62" s="161">
        <f t="shared" si="17"/>
        <v>3321755053</v>
      </c>
      <c r="G62" s="160" t="s">
        <v>249</v>
      </c>
      <c r="H62" s="161">
        <f>+H48+H61</f>
        <v>3282465104</v>
      </c>
      <c r="I62" s="161">
        <f>+I48+I61</f>
        <v>3194868031</v>
      </c>
      <c r="J62" s="161">
        <f t="shared" ref="J62:K62" si="18">+J48+J61</f>
        <v>-7709056</v>
      </c>
      <c r="K62" s="161">
        <f t="shared" si="18"/>
        <v>3187158975</v>
      </c>
    </row>
    <row r="63" spans="1:11" ht="13.5" thickBot="1">
      <c r="A63" s="150" t="s">
        <v>250</v>
      </c>
      <c r="B63" s="160" t="s">
        <v>216</v>
      </c>
      <c r="C63" s="161">
        <f>IF(C48-H48&lt;0,H48-C48,"-")</f>
        <v>1276638933</v>
      </c>
      <c r="D63" s="161">
        <f>IF(D48-I48&lt;0,I48-D48,"-")</f>
        <v>1154476860</v>
      </c>
      <c r="E63" s="161" t="str">
        <f>IF(E48-J48&lt;0,J48-E48,"-")</f>
        <v>-</v>
      </c>
      <c r="F63" s="161">
        <f>IF(F48-K48&lt;0,K48-F48,"-")</f>
        <v>1142042855</v>
      </c>
      <c r="G63" s="160" t="s">
        <v>217</v>
      </c>
      <c r="H63" s="161" t="str">
        <f>IF(C48-H48&gt;0,C48-H48,"-")</f>
        <v>-</v>
      </c>
      <c r="I63" s="161" t="str">
        <f>IF(D48-I48&gt;0,D48-I48,"-")</f>
        <v>-</v>
      </c>
      <c r="J63" s="161">
        <f>IF(E48-J48&gt;0,E48-J48,"-")</f>
        <v>12434005</v>
      </c>
      <c r="K63" s="161" t="str">
        <f>IF(F48-K48&gt;0,F48-K48,"-")</f>
        <v>-</v>
      </c>
    </row>
    <row r="64" spans="1:11" ht="13.5" thickBot="1">
      <c r="A64" s="150" t="s">
        <v>251</v>
      </c>
      <c r="B64" s="160" t="s">
        <v>219</v>
      </c>
      <c r="C64" s="161" t="str">
        <f>IF(C48+C49-H62&lt;0,H62-(C48+C49+C56),"-")</f>
        <v>-</v>
      </c>
      <c r="D64" s="161" t="str">
        <f>IF(D48+D49-I62&lt;0,I62-(D48+D49+D56),"-")</f>
        <v>-</v>
      </c>
      <c r="E64" s="161" t="str">
        <f>IF(E48+E49-J62&lt;0,J62-(E48+E49+E56),"-")</f>
        <v>-</v>
      </c>
      <c r="F64" s="161" t="str">
        <f>IF(F48+F49-K62&lt;0,K62-(F48+F49+F56),"-")</f>
        <v>-</v>
      </c>
      <c r="G64" s="160" t="s">
        <v>220</v>
      </c>
      <c r="H64" s="161" t="str">
        <f>IF(C48+C49-H62&gt;0,C48+C49-H62,"-")</f>
        <v>-</v>
      </c>
      <c r="I64" s="161">
        <f>IF(D48+D49-I62&gt;0,D48+D49-I62,"-")</f>
        <v>122162073</v>
      </c>
      <c r="J64" s="161">
        <f>IF(E48+E49-J62&gt;0,E48+E49-J62,"-")</f>
        <v>12434005</v>
      </c>
      <c r="K64" s="161">
        <f>IF(F48+F49-K62&gt;0,F48+F49-K62,"-")</f>
        <v>134596078</v>
      </c>
    </row>
    <row r="65" spans="1:11" ht="13.5" thickBot="1">
      <c r="A65" s="150" t="s">
        <v>252</v>
      </c>
      <c r="B65" s="160" t="s">
        <v>253</v>
      </c>
      <c r="C65" s="161">
        <f>SUM(C62,C28)</f>
        <v>5617928313</v>
      </c>
      <c r="D65" s="161">
        <f>SUM(D62,D28)</f>
        <v>5894526994</v>
      </c>
      <c r="E65" s="161">
        <f t="shared" ref="E65:F65" si="19">SUM(E62,E28)</f>
        <v>48908576</v>
      </c>
      <c r="F65" s="161">
        <f t="shared" si="19"/>
        <v>5943435570</v>
      </c>
      <c r="G65" s="160" t="s">
        <v>254</v>
      </c>
      <c r="H65" s="161">
        <f>SUM(H62,H28)</f>
        <v>5617928313</v>
      </c>
      <c r="I65" s="161">
        <f>SUM(I62,I28)</f>
        <v>5894526994</v>
      </c>
      <c r="J65" s="161">
        <f t="shared" ref="J65:K65" si="20">SUM(J62,J28)</f>
        <v>48908576</v>
      </c>
      <c r="K65" s="161">
        <f t="shared" si="20"/>
        <v>5943435570</v>
      </c>
    </row>
    <row r="67" spans="1:11">
      <c r="G67" s="52">
        <f>H65-C65</f>
        <v>0</v>
      </c>
    </row>
  </sheetData>
  <mergeCells count="3">
    <mergeCell ref="A3:A4"/>
    <mergeCell ref="A34:A35"/>
    <mergeCell ref="B32:H32"/>
  </mergeCells>
  <phoneticPr fontId="3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BX74"/>
  <sheetViews>
    <sheetView view="pageBreakPreview" zoomScale="130" zoomScaleNormal="130" zoomScaleSheetLayoutView="130" workbookViewId="0">
      <pane xSplit="2" ySplit="4" topLeftCell="V5" activePane="bottomRight" state="frozen"/>
      <selection activeCell="U51" sqref="U51"/>
      <selection pane="topRight" activeCell="U51" sqref="U51"/>
      <selection pane="bottomLeft" activeCell="U51" sqref="U51"/>
      <selection pane="bottomRight" activeCell="BC2" activeCellId="1" sqref="AY1:BA1048576 BC1:BE1048576"/>
    </sheetView>
  </sheetViews>
  <sheetFormatPr defaultColWidth="9.140625" defaultRowHeight="12.75"/>
  <cols>
    <col min="1" max="1" width="8.42578125" style="46" customWidth="1"/>
    <col min="2" max="2" width="48.5703125" style="7" customWidth="1"/>
    <col min="3" max="4" width="10.85546875" style="7" hidden="1" customWidth="1"/>
    <col min="5" max="5" width="10" style="7" hidden="1" customWidth="1"/>
    <col min="6" max="6" width="10.85546875" style="7" customWidth="1"/>
    <col min="7" max="9" width="10" style="7" hidden="1" customWidth="1"/>
    <col min="10" max="10" width="10" style="7" customWidth="1"/>
    <col min="11" max="12" width="10.85546875" style="7" hidden="1" customWidth="1"/>
    <col min="13" max="13" width="10" style="7" hidden="1" customWidth="1"/>
    <col min="14" max="14" width="10.85546875" style="7" customWidth="1"/>
    <col min="15" max="16" width="8.42578125" style="7" hidden="1" customWidth="1"/>
    <col min="17" max="17" width="10" style="7" hidden="1" customWidth="1"/>
    <col min="18" max="18" width="8.42578125" style="7" customWidth="1"/>
    <col min="19" max="21" width="10" style="7" hidden="1" customWidth="1"/>
    <col min="22" max="22" width="10" style="7" customWidth="1"/>
    <col min="23" max="24" width="9" style="7" hidden="1" customWidth="1"/>
    <col min="25" max="25" width="10" style="7" hidden="1" customWidth="1"/>
    <col min="26" max="26" width="9" style="7" customWidth="1"/>
    <col min="27" max="29" width="10" style="7" hidden="1" customWidth="1"/>
    <col min="30" max="30" width="10" style="7" customWidth="1"/>
    <col min="31" max="32" width="8.42578125" style="7" hidden="1" customWidth="1"/>
    <col min="33" max="33" width="10" style="7" hidden="1" customWidth="1"/>
    <col min="34" max="34" width="8.42578125" style="7" customWidth="1"/>
    <col min="35" max="35" width="7.85546875" style="7" hidden="1" customWidth="1"/>
    <col min="36" max="36" width="8" style="7" hidden="1" customWidth="1"/>
    <col min="37" max="37" width="10" style="7" hidden="1" customWidth="1"/>
    <col min="38" max="38" width="10" style="7" customWidth="1"/>
    <col min="39" max="40" width="9.140625" style="7" hidden="1" customWidth="1"/>
    <col min="41" max="41" width="10" style="7" hidden="1" customWidth="1"/>
    <col min="42" max="42" width="9.140625" style="7" customWidth="1"/>
    <col min="43" max="45" width="10" style="7" hidden="1" customWidth="1"/>
    <col min="46" max="46" width="10" style="7" customWidth="1"/>
    <col min="47" max="48" width="9.7109375" style="7" hidden="1" customWidth="1"/>
    <col min="49" max="49" width="10" style="7" hidden="1" customWidth="1"/>
    <col min="50" max="50" width="10.85546875" style="7" customWidth="1"/>
    <col min="51" max="53" width="10" style="7" hidden="1" customWidth="1"/>
    <col min="54" max="54" width="10" style="7" customWidth="1"/>
    <col min="55" max="56" width="9.7109375" style="7" hidden="1" customWidth="1"/>
    <col min="57" max="57" width="10" style="7" hidden="1" customWidth="1"/>
    <col min="58" max="58" width="10.85546875" style="7" customWidth="1"/>
    <col min="59" max="59" width="8.140625" style="7" customWidth="1"/>
    <col min="60" max="60" width="10.85546875" style="7" bestFit="1" customWidth="1"/>
    <col min="61" max="66" width="10.85546875" style="7" customWidth="1"/>
    <col min="67" max="72" width="10.85546875" style="7" bestFit="1" customWidth="1"/>
    <col min="73" max="73" width="12.28515625" style="7" bestFit="1" customWidth="1"/>
    <col min="74" max="74" width="9.140625" style="7"/>
    <col min="75" max="75" width="14.140625" style="850" bestFit="1" customWidth="1"/>
    <col min="76" max="76" width="12.5703125" style="7" bestFit="1" customWidth="1"/>
    <col min="77" max="16384" width="9.140625" style="7"/>
  </cols>
  <sheetData>
    <row r="1" spans="1:75" ht="15.75" customHeight="1" thickBot="1">
      <c r="A1" s="867" t="s">
        <v>255</v>
      </c>
      <c r="B1" s="869" t="s">
        <v>256</v>
      </c>
      <c r="C1" s="865" t="s">
        <v>257</v>
      </c>
      <c r="D1" s="866"/>
      <c r="E1" s="866"/>
      <c r="F1" s="866"/>
      <c r="G1" s="866"/>
      <c r="H1" s="866"/>
      <c r="I1" s="866"/>
      <c r="J1" s="866"/>
      <c r="K1" s="865" t="s">
        <v>258</v>
      </c>
      <c r="L1" s="866"/>
      <c r="M1" s="866"/>
      <c r="N1" s="866"/>
      <c r="O1" s="866"/>
      <c r="P1" s="866"/>
      <c r="Q1" s="866"/>
      <c r="R1" s="866"/>
      <c r="S1" s="865" t="s">
        <v>259</v>
      </c>
      <c r="T1" s="866"/>
      <c r="U1" s="866"/>
      <c r="V1" s="866"/>
      <c r="W1" s="866"/>
      <c r="X1" s="866"/>
      <c r="Y1" s="866"/>
      <c r="Z1" s="866"/>
      <c r="AA1" s="865" t="s">
        <v>260</v>
      </c>
      <c r="AB1" s="866"/>
      <c r="AC1" s="866"/>
      <c r="AD1" s="866"/>
      <c r="AE1" s="866"/>
      <c r="AF1" s="866"/>
      <c r="AG1" s="866"/>
      <c r="AH1" s="866"/>
      <c r="AI1" s="865" t="s">
        <v>261</v>
      </c>
      <c r="AJ1" s="866"/>
      <c r="AK1" s="866"/>
      <c r="AL1" s="866"/>
      <c r="AM1" s="866"/>
      <c r="AN1" s="866"/>
      <c r="AO1" s="866"/>
      <c r="AP1" s="866"/>
      <c r="AQ1" s="865" t="s">
        <v>1075</v>
      </c>
      <c r="AR1" s="866"/>
      <c r="AS1" s="866"/>
      <c r="AT1" s="866"/>
      <c r="AU1" s="866"/>
      <c r="AV1" s="866"/>
      <c r="AW1" s="866"/>
      <c r="AX1" s="866"/>
      <c r="AY1" s="865" t="s">
        <v>1319</v>
      </c>
      <c r="AZ1" s="866"/>
      <c r="BA1" s="866"/>
      <c r="BB1" s="866"/>
      <c r="BC1" s="866"/>
      <c r="BD1" s="866"/>
      <c r="BE1" s="866"/>
      <c r="BF1" s="866"/>
      <c r="BG1" s="388"/>
      <c r="BH1" s="388"/>
      <c r="BI1" s="388"/>
      <c r="BJ1" s="388"/>
      <c r="BK1" s="388"/>
      <c r="BL1" s="388"/>
      <c r="BM1" s="388"/>
      <c r="BN1" s="388"/>
    </row>
    <row r="2" spans="1:75" s="10" customFormat="1" ht="59.25" customHeight="1" thickBot="1">
      <c r="A2" s="868"/>
      <c r="B2" s="870"/>
      <c r="C2" s="51" t="s">
        <v>262</v>
      </c>
      <c r="D2" s="826" t="s">
        <v>1336</v>
      </c>
      <c r="E2" s="51" t="s">
        <v>1311</v>
      </c>
      <c r="F2" s="51" t="s">
        <v>1299</v>
      </c>
      <c r="G2" s="51" t="s">
        <v>263</v>
      </c>
      <c r="H2" s="826" t="s">
        <v>1336</v>
      </c>
      <c r="I2" s="51" t="s">
        <v>1311</v>
      </c>
      <c r="J2" s="51" t="s">
        <v>1299</v>
      </c>
      <c r="K2" s="51" t="s">
        <v>262</v>
      </c>
      <c r="L2" s="826" t="s">
        <v>1336</v>
      </c>
      <c r="M2" s="51" t="s">
        <v>1311</v>
      </c>
      <c r="N2" s="51" t="s">
        <v>1299</v>
      </c>
      <c r="O2" s="51" t="s">
        <v>263</v>
      </c>
      <c r="P2" s="826" t="s">
        <v>1336</v>
      </c>
      <c r="Q2" s="51" t="s">
        <v>1311</v>
      </c>
      <c r="R2" s="51" t="s">
        <v>1299</v>
      </c>
      <c r="S2" s="51" t="s">
        <v>262</v>
      </c>
      <c r="T2" s="826" t="s">
        <v>1336</v>
      </c>
      <c r="U2" s="51" t="s">
        <v>1311</v>
      </c>
      <c r="V2" s="51" t="s">
        <v>1299</v>
      </c>
      <c r="W2" s="51" t="s">
        <v>263</v>
      </c>
      <c r="X2" s="826" t="s">
        <v>1336</v>
      </c>
      <c r="Y2" s="51" t="s">
        <v>1311</v>
      </c>
      <c r="Z2" s="51" t="s">
        <v>1299</v>
      </c>
      <c r="AA2" s="51" t="s">
        <v>262</v>
      </c>
      <c r="AB2" s="826" t="s">
        <v>1336</v>
      </c>
      <c r="AC2" s="51" t="s">
        <v>1311</v>
      </c>
      <c r="AD2" s="51" t="s">
        <v>1299</v>
      </c>
      <c r="AE2" s="51" t="s">
        <v>263</v>
      </c>
      <c r="AF2" s="826" t="s">
        <v>1336</v>
      </c>
      <c r="AG2" s="51" t="s">
        <v>1311</v>
      </c>
      <c r="AH2" s="51" t="s">
        <v>1299</v>
      </c>
      <c r="AI2" s="51" t="s">
        <v>262</v>
      </c>
      <c r="AJ2" s="826" t="s">
        <v>1336</v>
      </c>
      <c r="AK2" s="51" t="s">
        <v>1311</v>
      </c>
      <c r="AL2" s="51" t="s">
        <v>1299</v>
      </c>
      <c r="AM2" s="51" t="s">
        <v>263</v>
      </c>
      <c r="AN2" s="826" t="s">
        <v>1336</v>
      </c>
      <c r="AO2" s="51" t="s">
        <v>1311</v>
      </c>
      <c r="AP2" s="51" t="s">
        <v>1299</v>
      </c>
      <c r="AQ2" s="51" t="s">
        <v>262</v>
      </c>
      <c r="AR2" s="826" t="s">
        <v>1336</v>
      </c>
      <c r="AS2" s="51" t="s">
        <v>1311</v>
      </c>
      <c r="AT2" s="51" t="s">
        <v>1299</v>
      </c>
      <c r="AU2" s="51" t="s">
        <v>263</v>
      </c>
      <c r="AV2" s="826" t="s">
        <v>1336</v>
      </c>
      <c r="AW2" s="51" t="s">
        <v>1311</v>
      </c>
      <c r="AX2" s="51" t="s">
        <v>1299</v>
      </c>
      <c r="AY2" s="51" t="s">
        <v>262</v>
      </c>
      <c r="AZ2" s="826" t="s">
        <v>1336</v>
      </c>
      <c r="BA2" s="51" t="s">
        <v>1311</v>
      </c>
      <c r="BB2" s="51" t="s">
        <v>1299</v>
      </c>
      <c r="BC2" s="51" t="s">
        <v>263</v>
      </c>
      <c r="BD2" s="826" t="s">
        <v>1336</v>
      </c>
      <c r="BE2" s="51" t="s">
        <v>1311</v>
      </c>
      <c r="BF2" s="51" t="s">
        <v>1299</v>
      </c>
      <c r="BG2" s="389"/>
      <c r="BH2" s="389" t="s">
        <v>262</v>
      </c>
      <c r="BI2" s="389"/>
      <c r="BJ2" s="389"/>
      <c r="BK2" s="389"/>
      <c r="BL2" s="389"/>
      <c r="BM2" s="389"/>
      <c r="BN2" s="389"/>
      <c r="BO2" s="10" t="s">
        <v>263</v>
      </c>
      <c r="BW2" s="851"/>
    </row>
    <row r="3" spans="1:75" s="10" customFormat="1" ht="15.95" customHeight="1" thickBot="1">
      <c r="A3" s="11"/>
      <c r="B3" s="12" t="s">
        <v>170</v>
      </c>
      <c r="C3" s="829" t="s">
        <v>265</v>
      </c>
      <c r="D3" s="830"/>
      <c r="E3" s="830"/>
      <c r="F3" s="830"/>
      <c r="G3" s="830"/>
      <c r="H3" s="816"/>
      <c r="I3" s="816"/>
      <c r="J3" s="816"/>
      <c r="K3" s="829" t="s">
        <v>265</v>
      </c>
      <c r="L3" s="830"/>
      <c r="M3" s="830"/>
      <c r="N3" s="830"/>
      <c r="O3" s="830"/>
      <c r="P3" s="816"/>
      <c r="Q3" s="816"/>
      <c r="R3" s="816"/>
      <c r="S3" s="829" t="s">
        <v>265</v>
      </c>
      <c r="T3" s="830"/>
      <c r="U3" s="830"/>
      <c r="V3" s="830"/>
      <c r="W3" s="830"/>
      <c r="X3" s="816"/>
      <c r="Y3" s="816"/>
      <c r="Z3" s="816"/>
      <c r="AA3" s="829" t="s">
        <v>265</v>
      </c>
      <c r="AB3" s="830"/>
      <c r="AC3" s="830"/>
      <c r="AD3" s="830"/>
      <c r="AE3" s="830"/>
      <c r="AF3" s="816"/>
      <c r="AG3" s="816"/>
      <c r="AH3" s="816"/>
      <c r="AI3" s="829" t="s">
        <v>265</v>
      </c>
      <c r="AJ3" s="830"/>
      <c r="AK3" s="830"/>
      <c r="AL3" s="830"/>
      <c r="AM3" s="830"/>
      <c r="AN3" s="816"/>
      <c r="AO3" s="816"/>
      <c r="AP3" s="816"/>
      <c r="AQ3" s="829" t="s">
        <v>265</v>
      </c>
      <c r="AR3" s="830"/>
      <c r="AS3" s="830"/>
      <c r="AT3" s="830"/>
      <c r="AU3" s="830"/>
      <c r="AV3" s="816"/>
      <c r="AW3" s="816"/>
      <c r="AX3" s="816"/>
      <c r="AY3" s="829" t="s">
        <v>265</v>
      </c>
      <c r="AZ3" s="830"/>
      <c r="BA3" s="830"/>
      <c r="BB3" s="830"/>
      <c r="BC3" s="830"/>
      <c r="BD3" s="816"/>
      <c r="BE3" s="816"/>
      <c r="BF3" s="816"/>
      <c r="BG3" s="389"/>
      <c r="BH3" s="389"/>
      <c r="BI3" s="389"/>
      <c r="BJ3" s="389"/>
      <c r="BK3" s="389"/>
      <c r="BL3" s="389"/>
      <c r="BM3" s="389"/>
      <c r="BN3" s="389"/>
      <c r="BW3" s="851"/>
    </row>
    <row r="4" spans="1:75" s="15" customFormat="1" ht="12" customHeight="1" thickBot="1">
      <c r="A4" s="8" t="s">
        <v>13</v>
      </c>
      <c r="B4" s="13" t="s">
        <v>266</v>
      </c>
      <c r="C4" s="14">
        <f>SUM(C5:C15)</f>
        <v>50328000</v>
      </c>
      <c r="D4" s="14">
        <f t="shared" ref="D4:BF4" si="0">SUM(D5:D15)</f>
        <v>27504000</v>
      </c>
      <c r="E4" s="14">
        <f t="shared" si="0"/>
        <v>375000</v>
      </c>
      <c r="F4" s="14">
        <f t="shared" si="0"/>
        <v>27879000</v>
      </c>
      <c r="G4" s="14">
        <f t="shared" si="0"/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12507000</v>
      </c>
      <c r="L4" s="14">
        <f t="shared" si="0"/>
        <v>8871000</v>
      </c>
      <c r="M4" s="14">
        <f t="shared" si="0"/>
        <v>0</v>
      </c>
      <c r="N4" s="14">
        <f t="shared" si="0"/>
        <v>8871000</v>
      </c>
      <c r="O4" s="14">
        <f t="shared" si="0"/>
        <v>0</v>
      </c>
      <c r="P4" s="14">
        <f t="shared" si="0"/>
        <v>0</v>
      </c>
      <c r="Q4" s="14">
        <f t="shared" si="0"/>
        <v>0</v>
      </c>
      <c r="R4" s="14">
        <f t="shared" si="0"/>
        <v>0</v>
      </c>
      <c r="S4" s="14">
        <f t="shared" si="0"/>
        <v>10000000</v>
      </c>
      <c r="T4" s="14">
        <f t="shared" si="0"/>
        <v>4060000</v>
      </c>
      <c r="U4" s="14">
        <f t="shared" si="0"/>
        <v>0</v>
      </c>
      <c r="V4" s="14">
        <f t="shared" si="0"/>
        <v>4060000</v>
      </c>
      <c r="W4" s="14">
        <f t="shared" si="0"/>
        <v>0</v>
      </c>
      <c r="X4" s="14">
        <f t="shared" si="0"/>
        <v>0</v>
      </c>
      <c r="Y4" s="14">
        <f t="shared" si="0"/>
        <v>0</v>
      </c>
      <c r="Z4" s="14">
        <f t="shared" si="0"/>
        <v>0</v>
      </c>
      <c r="AA4" s="14">
        <f t="shared" si="0"/>
        <v>1050000</v>
      </c>
      <c r="AB4" s="14">
        <f t="shared" si="0"/>
        <v>650000</v>
      </c>
      <c r="AC4" s="14">
        <f t="shared" si="0"/>
        <v>0</v>
      </c>
      <c r="AD4" s="14">
        <f t="shared" si="0"/>
        <v>650000</v>
      </c>
      <c r="AE4" s="14">
        <f t="shared" si="0"/>
        <v>0</v>
      </c>
      <c r="AF4" s="14">
        <f t="shared" si="0"/>
        <v>0</v>
      </c>
      <c r="AG4" s="14">
        <f t="shared" si="0"/>
        <v>0</v>
      </c>
      <c r="AH4" s="14">
        <f t="shared" si="0"/>
        <v>0</v>
      </c>
      <c r="AI4" s="14">
        <f t="shared" si="0"/>
        <v>0</v>
      </c>
      <c r="AJ4" s="14">
        <f t="shared" si="0"/>
        <v>0</v>
      </c>
      <c r="AK4" s="14">
        <f t="shared" si="0"/>
        <v>0</v>
      </c>
      <c r="AL4" s="14">
        <f t="shared" si="0"/>
        <v>0</v>
      </c>
      <c r="AM4" s="14">
        <f t="shared" si="0"/>
        <v>850000</v>
      </c>
      <c r="AN4" s="14">
        <f t="shared" si="0"/>
        <v>500000</v>
      </c>
      <c r="AO4" s="14">
        <f t="shared" si="0"/>
        <v>0</v>
      </c>
      <c r="AP4" s="14">
        <f t="shared" si="0"/>
        <v>500000</v>
      </c>
      <c r="AQ4" s="14">
        <f t="shared" si="0"/>
        <v>34797000</v>
      </c>
      <c r="AR4" s="14">
        <f t="shared" si="0"/>
        <v>13971000</v>
      </c>
      <c r="AS4" s="14">
        <f t="shared" si="0"/>
        <v>1800000</v>
      </c>
      <c r="AT4" s="14">
        <f t="shared" si="0"/>
        <v>15771000</v>
      </c>
      <c r="AU4" s="14">
        <f t="shared" si="0"/>
        <v>0</v>
      </c>
      <c r="AV4" s="14">
        <f t="shared" si="0"/>
        <v>13426000</v>
      </c>
      <c r="AW4" s="14">
        <f t="shared" si="0"/>
        <v>-1800000</v>
      </c>
      <c r="AX4" s="14">
        <f t="shared" si="0"/>
        <v>11626000</v>
      </c>
      <c r="AY4" s="14">
        <f t="shared" si="0"/>
        <v>0</v>
      </c>
      <c r="AZ4" s="14">
        <f t="shared" si="0"/>
        <v>0</v>
      </c>
      <c r="BA4" s="14">
        <f t="shared" si="0"/>
        <v>0</v>
      </c>
      <c r="BB4" s="14">
        <f t="shared" si="0"/>
        <v>0</v>
      </c>
      <c r="BC4" s="14">
        <f t="shared" si="0"/>
        <v>0</v>
      </c>
      <c r="BD4" s="14">
        <f t="shared" si="0"/>
        <v>0</v>
      </c>
      <c r="BE4" s="14">
        <f t="shared" si="0"/>
        <v>0</v>
      </c>
      <c r="BF4" s="14">
        <f t="shared" si="0"/>
        <v>0</v>
      </c>
      <c r="BG4" s="390"/>
      <c r="BH4" s="52">
        <f t="shared" ref="BH4:BH35" si="1">SUM(C4,K4,S4,AA4,AI4,AQ4,AY4)</f>
        <v>108682000</v>
      </c>
      <c r="BI4" s="52">
        <f t="shared" ref="BI4:BI35" si="2">SUM(D4,L4,T4,AB4,AJ4,AR4,AZ4)</f>
        <v>55056000</v>
      </c>
      <c r="BJ4" s="52">
        <f t="shared" ref="BJ4:BJ35" si="3">SUM(E4,M4,U4,AC4,AK4,AS4,BA4)</f>
        <v>2175000</v>
      </c>
      <c r="BK4" s="52">
        <f t="shared" ref="BK4:BK35" si="4">SUM(F4,N4,V4,AD4,AL4,AT4,BB4)</f>
        <v>57231000</v>
      </c>
      <c r="BL4" s="52" t="e">
        <f>SUM(#REF!,#REF!,#REF!,#REF!,#REF!,#REF!,#REF!)</f>
        <v>#REF!</v>
      </c>
      <c r="BM4" s="52" t="e">
        <f>SUM(#REF!,#REF!,#REF!,#REF!,#REF!,#REF!,#REF!)</f>
        <v>#REF!</v>
      </c>
      <c r="BN4" s="52"/>
      <c r="BO4" s="52">
        <f t="shared" ref="BO4:BO35" si="5">SUM(G4,O4,W4,AE4,AM4,AU4,BC4)</f>
        <v>850000</v>
      </c>
      <c r="BP4" s="52">
        <f t="shared" ref="BP4:BP35" si="6">SUM(H4,P4,X4,AF4,AN4,AV4,BD4)</f>
        <v>13926000</v>
      </c>
      <c r="BQ4" s="52">
        <f t="shared" ref="BQ4:BQ35" si="7">SUM(I4,Q4,Y4,AG4,AO4,AW4,BE4)</f>
        <v>-1800000</v>
      </c>
      <c r="BR4" s="52">
        <f t="shared" ref="BR4:BR35" si="8">SUM(J4,R4,Z4,AH4,AP4,AX4,BF4)</f>
        <v>12126000</v>
      </c>
      <c r="BS4" s="52" t="e">
        <f>SUM(#REF!,#REF!,#REF!,#REF!,#REF!,#REF!,#REF!)</f>
        <v>#REF!</v>
      </c>
      <c r="BT4" s="52" t="e">
        <f>SUM(#REF!,#REF!,#REF!,#REF!,#REF!,#REF!,#REF!)</f>
        <v>#REF!</v>
      </c>
      <c r="BU4" s="52">
        <f t="shared" ref="BU4:BU61" si="9">SUM(F4,J4,N4,R4,V4,Z4,AD4,AH4,AL4,AP4,AT4,AX4,BB4,BF4)</f>
        <v>69357000</v>
      </c>
      <c r="BW4" s="852"/>
    </row>
    <row r="5" spans="1:75" s="73" customFormat="1" ht="12" customHeight="1">
      <c r="A5" s="16" t="s">
        <v>480</v>
      </c>
      <c r="B5" s="75" t="s">
        <v>55</v>
      </c>
      <c r="C5" s="76"/>
      <c r="D5" s="76">
        <v>0</v>
      </c>
      <c r="E5" s="76">
        <f>F5-D5</f>
        <v>0</v>
      </c>
      <c r="F5" s="76">
        <v>0</v>
      </c>
      <c r="G5" s="76"/>
      <c r="H5" s="76"/>
      <c r="I5" s="76">
        <f>J5-H5</f>
        <v>0</v>
      </c>
      <c r="J5" s="76"/>
      <c r="K5" s="76"/>
      <c r="L5" s="76">
        <v>0</v>
      </c>
      <c r="M5" s="76">
        <f>N5-L5</f>
        <v>0</v>
      </c>
      <c r="N5" s="76">
        <v>0</v>
      </c>
      <c r="O5" s="76"/>
      <c r="P5" s="76">
        <v>0</v>
      </c>
      <c r="Q5" s="76">
        <f>R5-P5</f>
        <v>0</v>
      </c>
      <c r="R5" s="76">
        <v>0</v>
      </c>
      <c r="S5" s="76"/>
      <c r="T5" s="76">
        <v>38000</v>
      </c>
      <c r="U5" s="76">
        <f>V5-T5</f>
        <v>0</v>
      </c>
      <c r="V5" s="76">
        <v>38000</v>
      </c>
      <c r="W5" s="76"/>
      <c r="X5" s="76">
        <v>0</v>
      </c>
      <c r="Y5" s="76">
        <f>Z5-X5</f>
        <v>0</v>
      </c>
      <c r="Z5" s="76">
        <v>0</v>
      </c>
      <c r="AA5" s="76"/>
      <c r="AB5" s="76">
        <v>20000</v>
      </c>
      <c r="AC5" s="76">
        <f>AD5-AB5</f>
        <v>0</v>
      </c>
      <c r="AD5" s="76">
        <v>20000</v>
      </c>
      <c r="AE5" s="76"/>
      <c r="AF5" s="76">
        <v>0</v>
      </c>
      <c r="AG5" s="76">
        <f>AH5-AF5</f>
        <v>0</v>
      </c>
      <c r="AH5" s="76">
        <v>0</v>
      </c>
      <c r="AI5" s="76"/>
      <c r="AJ5" s="76"/>
      <c r="AK5" s="76">
        <f>AL5-AJ5</f>
        <v>0</v>
      </c>
      <c r="AL5" s="76"/>
      <c r="AM5" s="76"/>
      <c r="AN5" s="76">
        <v>300000</v>
      </c>
      <c r="AO5" s="76">
        <f>AP5-AN5</f>
        <v>0</v>
      </c>
      <c r="AP5" s="76">
        <v>300000</v>
      </c>
      <c r="AQ5" s="76"/>
      <c r="AR5" s="76">
        <v>0</v>
      </c>
      <c r="AS5" s="76">
        <f>AT5-AR5</f>
        <v>0</v>
      </c>
      <c r="AT5" s="76">
        <v>0</v>
      </c>
      <c r="AU5" s="76"/>
      <c r="AV5" s="76">
        <v>0</v>
      </c>
      <c r="AW5" s="76">
        <f>AX5-AV5</f>
        <v>0</v>
      </c>
      <c r="AX5" s="76">
        <v>0</v>
      </c>
      <c r="AY5" s="76"/>
      <c r="AZ5" s="76">
        <v>0</v>
      </c>
      <c r="BA5" s="76">
        <f>BB5-AZ5</f>
        <v>0</v>
      </c>
      <c r="BB5" s="76">
        <v>0</v>
      </c>
      <c r="BC5" s="76"/>
      <c r="BD5" s="76">
        <v>0</v>
      </c>
      <c r="BE5" s="76">
        <f>BF5-BC5</f>
        <v>0</v>
      </c>
      <c r="BF5" s="76">
        <v>0</v>
      </c>
      <c r="BH5" s="52">
        <f t="shared" si="1"/>
        <v>0</v>
      </c>
      <c r="BI5" s="52">
        <f t="shared" si="2"/>
        <v>58000</v>
      </c>
      <c r="BJ5" s="52">
        <f t="shared" si="3"/>
        <v>0</v>
      </c>
      <c r="BK5" s="52">
        <f t="shared" si="4"/>
        <v>58000</v>
      </c>
      <c r="BL5" s="52" t="e">
        <f>SUM(#REF!,#REF!,#REF!,#REF!,#REF!,#REF!,#REF!)</f>
        <v>#REF!</v>
      </c>
      <c r="BM5" s="52" t="e">
        <f>SUM(#REF!,#REF!,#REF!,#REF!,#REF!,#REF!,#REF!)</f>
        <v>#REF!</v>
      </c>
      <c r="BN5" s="52"/>
      <c r="BO5" s="52">
        <f t="shared" si="5"/>
        <v>0</v>
      </c>
      <c r="BP5" s="52">
        <f t="shared" si="6"/>
        <v>300000</v>
      </c>
      <c r="BQ5" s="52">
        <f t="shared" si="7"/>
        <v>0</v>
      </c>
      <c r="BR5" s="52">
        <f t="shared" si="8"/>
        <v>300000</v>
      </c>
      <c r="BS5" s="52" t="e">
        <f>SUM(#REF!,#REF!,#REF!,#REF!,#REF!,#REF!,#REF!)</f>
        <v>#REF!</v>
      </c>
      <c r="BT5" s="52" t="e">
        <f>SUM(#REF!,#REF!,#REF!,#REF!,#REF!,#REF!,#REF!)</f>
        <v>#REF!</v>
      </c>
      <c r="BU5" s="52">
        <f t="shared" si="9"/>
        <v>358000</v>
      </c>
      <c r="BW5" s="717"/>
    </row>
    <row r="6" spans="1:75" s="73" customFormat="1" ht="12" customHeight="1">
      <c r="A6" s="16" t="s">
        <v>481</v>
      </c>
      <c r="B6" s="78" t="s">
        <v>57</v>
      </c>
      <c r="C6" s="79"/>
      <c r="D6" s="79">
        <v>2768000</v>
      </c>
      <c r="E6" s="79">
        <f>F6-D6</f>
        <v>1482000</v>
      </c>
      <c r="F6" s="79">
        <v>4250000</v>
      </c>
      <c r="G6" s="79"/>
      <c r="H6" s="79"/>
      <c r="I6" s="79">
        <f>J6-H6</f>
        <v>0</v>
      </c>
      <c r="J6" s="79"/>
      <c r="K6" s="79"/>
      <c r="L6" s="79">
        <v>1064000</v>
      </c>
      <c r="M6" s="79">
        <f>N6-L6</f>
        <v>0</v>
      </c>
      <c r="N6" s="79">
        <v>1064000</v>
      </c>
      <c r="O6" s="79"/>
      <c r="P6" s="79">
        <v>0</v>
      </c>
      <c r="Q6" s="79">
        <f>R6-P6</f>
        <v>0</v>
      </c>
      <c r="R6" s="79">
        <v>0</v>
      </c>
      <c r="S6" s="79"/>
      <c r="T6" s="79">
        <v>2569000</v>
      </c>
      <c r="U6" s="79">
        <f>V6-T6</f>
        <v>0</v>
      </c>
      <c r="V6" s="79">
        <v>2569000</v>
      </c>
      <c r="W6" s="79"/>
      <c r="X6" s="79">
        <v>0</v>
      </c>
      <c r="Y6" s="79">
        <f>Z6-X6</f>
        <v>0</v>
      </c>
      <c r="Z6" s="79">
        <v>0</v>
      </c>
      <c r="AA6" s="79"/>
      <c r="AB6" s="79">
        <v>629000</v>
      </c>
      <c r="AC6" s="79">
        <f>AD6-AB6</f>
        <v>0</v>
      </c>
      <c r="AD6" s="79">
        <v>629000</v>
      </c>
      <c r="AE6" s="79"/>
      <c r="AF6" s="79">
        <v>0</v>
      </c>
      <c r="AG6" s="79">
        <f>AH6-AF6</f>
        <v>0</v>
      </c>
      <c r="AH6" s="79">
        <v>0</v>
      </c>
      <c r="AI6" s="79"/>
      <c r="AJ6" s="79"/>
      <c r="AK6" s="79">
        <f>AL6-AJ6</f>
        <v>0</v>
      </c>
      <c r="AL6" s="79"/>
      <c r="AM6" s="79"/>
      <c r="AN6" s="79">
        <v>199000</v>
      </c>
      <c r="AO6" s="79">
        <f>AP6-AN6</f>
        <v>0</v>
      </c>
      <c r="AP6" s="79">
        <v>199000</v>
      </c>
      <c r="AQ6" s="79"/>
      <c r="AR6" s="79">
        <v>12371000</v>
      </c>
      <c r="AS6" s="79">
        <f>AT6-AR6</f>
        <v>3300000</v>
      </c>
      <c r="AT6" s="79">
        <v>15671000</v>
      </c>
      <c r="AU6" s="79"/>
      <c r="AV6" s="79">
        <v>11799500</v>
      </c>
      <c r="AW6" s="79">
        <f>AX6-AV6</f>
        <v>-1800000</v>
      </c>
      <c r="AX6" s="79">
        <v>9999500</v>
      </c>
      <c r="AY6" s="79"/>
      <c r="AZ6" s="79">
        <v>0</v>
      </c>
      <c r="BA6" s="79">
        <f>BB6-AZ6</f>
        <v>0</v>
      </c>
      <c r="BB6" s="79">
        <v>0</v>
      </c>
      <c r="BC6" s="79"/>
      <c r="BD6" s="79"/>
      <c r="BE6" s="79">
        <f t="shared" ref="BE6:BE15" si="10">BF6-BC6</f>
        <v>0</v>
      </c>
      <c r="BF6" s="79"/>
      <c r="BH6" s="52">
        <f t="shared" si="1"/>
        <v>0</v>
      </c>
      <c r="BI6" s="52">
        <f t="shared" si="2"/>
        <v>19401000</v>
      </c>
      <c r="BJ6" s="52">
        <f t="shared" si="3"/>
        <v>4782000</v>
      </c>
      <c r="BK6" s="52">
        <f t="shared" si="4"/>
        <v>24183000</v>
      </c>
      <c r="BL6" s="52" t="e">
        <f>SUM(#REF!,#REF!,#REF!,#REF!,#REF!,#REF!,#REF!)</f>
        <v>#REF!</v>
      </c>
      <c r="BM6" s="52" t="e">
        <f>SUM(#REF!,#REF!,#REF!,#REF!,#REF!,#REF!,#REF!)</f>
        <v>#REF!</v>
      </c>
      <c r="BN6" s="52"/>
      <c r="BO6" s="52">
        <f t="shared" si="5"/>
        <v>0</v>
      </c>
      <c r="BP6" s="52">
        <f t="shared" si="6"/>
        <v>11998500</v>
      </c>
      <c r="BQ6" s="52">
        <f t="shared" si="7"/>
        <v>-1800000</v>
      </c>
      <c r="BR6" s="52">
        <f t="shared" si="8"/>
        <v>10198500</v>
      </c>
      <c r="BS6" s="52" t="e">
        <f>SUM(#REF!,#REF!,#REF!,#REF!,#REF!,#REF!,#REF!)</f>
        <v>#REF!</v>
      </c>
      <c r="BT6" s="52" t="e">
        <f>SUM(#REF!,#REF!,#REF!,#REF!,#REF!,#REF!,#REF!)</f>
        <v>#REF!</v>
      </c>
      <c r="BU6" s="52">
        <f t="shared" si="9"/>
        <v>34381500</v>
      </c>
      <c r="BW6" s="717"/>
    </row>
    <row r="7" spans="1:75" s="73" customFormat="1" ht="12" customHeight="1">
      <c r="A7" s="16" t="s">
        <v>482</v>
      </c>
      <c r="B7" s="78" t="s">
        <v>59</v>
      </c>
      <c r="C7" s="79"/>
      <c r="D7" s="79">
        <v>0</v>
      </c>
      <c r="E7" s="79">
        <f t="shared" ref="E7:E15" si="11">F7-D7</f>
        <v>0</v>
      </c>
      <c r="F7" s="79">
        <v>0</v>
      </c>
      <c r="G7" s="79"/>
      <c r="H7" s="79"/>
      <c r="I7" s="79">
        <f t="shared" ref="I7:I15" si="12">J7-H7</f>
        <v>0</v>
      </c>
      <c r="J7" s="79"/>
      <c r="K7" s="79"/>
      <c r="L7" s="79">
        <v>1200000</v>
      </c>
      <c r="M7" s="79">
        <f t="shared" ref="M7:M15" si="13">N7-L7</f>
        <v>0</v>
      </c>
      <c r="N7" s="79">
        <v>1200000</v>
      </c>
      <c r="O7" s="79"/>
      <c r="P7" s="79">
        <v>0</v>
      </c>
      <c r="Q7" s="79">
        <f t="shared" ref="Q7:Q15" si="14">R7-P7</f>
        <v>0</v>
      </c>
      <c r="R7" s="79">
        <v>0</v>
      </c>
      <c r="S7" s="79"/>
      <c r="T7" s="79">
        <v>0</v>
      </c>
      <c r="U7" s="79">
        <f t="shared" ref="U7:U15" si="15">V7-T7</f>
        <v>0</v>
      </c>
      <c r="V7" s="79">
        <v>0</v>
      </c>
      <c r="W7" s="79"/>
      <c r="X7" s="79">
        <v>0</v>
      </c>
      <c r="Y7" s="79">
        <f t="shared" ref="Y7:Y15" si="16">Z7-X7</f>
        <v>0</v>
      </c>
      <c r="Z7" s="79">
        <v>0</v>
      </c>
      <c r="AA7" s="79"/>
      <c r="AB7" s="79">
        <v>0</v>
      </c>
      <c r="AC7" s="79">
        <f t="shared" ref="AC7:AC15" si="17">AD7-AB7</f>
        <v>0</v>
      </c>
      <c r="AD7" s="79">
        <v>0</v>
      </c>
      <c r="AE7" s="79"/>
      <c r="AF7" s="79">
        <v>0</v>
      </c>
      <c r="AG7" s="79">
        <f t="shared" ref="AG7:AG15" si="18">AH7-AF7</f>
        <v>0</v>
      </c>
      <c r="AH7" s="79">
        <v>0</v>
      </c>
      <c r="AI7" s="79"/>
      <c r="AJ7" s="79"/>
      <c r="AK7" s="79">
        <f t="shared" ref="AK7:AK15" si="19">AL7-AJ7</f>
        <v>0</v>
      </c>
      <c r="AL7" s="79"/>
      <c r="AM7" s="79"/>
      <c r="AN7" s="79">
        <v>0</v>
      </c>
      <c r="AO7" s="79">
        <f t="shared" ref="AO7:AO15" si="20">AP7-AN7</f>
        <v>0</v>
      </c>
      <c r="AP7" s="79">
        <v>0</v>
      </c>
      <c r="AQ7" s="79"/>
      <c r="AR7" s="79">
        <v>1100000</v>
      </c>
      <c r="AS7" s="79">
        <f t="shared" ref="AS7:AS15" si="21">AT7-AR7</f>
        <v>-1000000</v>
      </c>
      <c r="AT7" s="79">
        <v>100000</v>
      </c>
      <c r="AU7" s="79"/>
      <c r="AV7" s="79">
        <v>0</v>
      </c>
      <c r="AW7" s="79">
        <f t="shared" ref="AW7:AW15" si="22">AX7-AV7</f>
        <v>0</v>
      </c>
      <c r="AX7" s="79">
        <v>0</v>
      </c>
      <c r="AY7" s="79"/>
      <c r="AZ7" s="79">
        <v>0</v>
      </c>
      <c r="BA7" s="79">
        <f t="shared" ref="BA7:BA15" si="23">BB7-AZ7</f>
        <v>0</v>
      </c>
      <c r="BB7" s="79">
        <v>0</v>
      </c>
      <c r="BC7" s="79"/>
      <c r="BD7" s="79"/>
      <c r="BE7" s="79">
        <f t="shared" si="10"/>
        <v>0</v>
      </c>
      <c r="BF7" s="79"/>
      <c r="BH7" s="52">
        <f t="shared" si="1"/>
        <v>0</v>
      </c>
      <c r="BI7" s="52">
        <f t="shared" si="2"/>
        <v>2300000</v>
      </c>
      <c r="BJ7" s="52">
        <f t="shared" si="3"/>
        <v>-1000000</v>
      </c>
      <c r="BK7" s="52">
        <f t="shared" si="4"/>
        <v>1300000</v>
      </c>
      <c r="BL7" s="52" t="e">
        <f>SUM(#REF!,#REF!,#REF!,#REF!,#REF!,#REF!,#REF!)</f>
        <v>#REF!</v>
      </c>
      <c r="BM7" s="52" t="e">
        <f>SUM(#REF!,#REF!,#REF!,#REF!,#REF!,#REF!,#REF!)</f>
        <v>#REF!</v>
      </c>
      <c r="BN7" s="52"/>
      <c r="BO7" s="52">
        <f t="shared" si="5"/>
        <v>0</v>
      </c>
      <c r="BP7" s="52">
        <f t="shared" si="6"/>
        <v>0</v>
      </c>
      <c r="BQ7" s="52">
        <f t="shared" si="7"/>
        <v>0</v>
      </c>
      <c r="BR7" s="52">
        <f t="shared" si="8"/>
        <v>0</v>
      </c>
      <c r="BS7" s="52" t="e">
        <f>SUM(#REF!,#REF!,#REF!,#REF!,#REF!,#REF!,#REF!)</f>
        <v>#REF!</v>
      </c>
      <c r="BT7" s="52" t="e">
        <f>SUM(#REF!,#REF!,#REF!,#REF!,#REF!,#REF!,#REF!)</f>
        <v>#REF!</v>
      </c>
      <c r="BU7" s="52">
        <f t="shared" si="9"/>
        <v>1300000</v>
      </c>
      <c r="BW7" s="717"/>
    </row>
    <row r="8" spans="1:75" s="73" customFormat="1" ht="12" customHeight="1">
      <c r="A8" s="16" t="s">
        <v>483</v>
      </c>
      <c r="B8" s="78" t="s">
        <v>61</v>
      </c>
      <c r="C8" s="79"/>
      <c r="D8" s="79">
        <v>0</v>
      </c>
      <c r="E8" s="79">
        <f t="shared" si="11"/>
        <v>0</v>
      </c>
      <c r="F8" s="79">
        <v>0</v>
      </c>
      <c r="G8" s="79"/>
      <c r="H8" s="79"/>
      <c r="I8" s="79">
        <f t="shared" si="12"/>
        <v>0</v>
      </c>
      <c r="J8" s="79"/>
      <c r="K8" s="79"/>
      <c r="L8" s="79">
        <v>0</v>
      </c>
      <c r="M8" s="79">
        <f t="shared" si="13"/>
        <v>0</v>
      </c>
      <c r="N8" s="79">
        <v>0</v>
      </c>
      <c r="O8" s="79"/>
      <c r="P8" s="79">
        <v>0</v>
      </c>
      <c r="Q8" s="79">
        <f t="shared" si="14"/>
        <v>0</v>
      </c>
      <c r="R8" s="79">
        <v>0</v>
      </c>
      <c r="S8" s="79"/>
      <c r="T8" s="79">
        <v>0</v>
      </c>
      <c r="U8" s="79">
        <f t="shared" si="15"/>
        <v>0</v>
      </c>
      <c r="V8" s="79">
        <v>0</v>
      </c>
      <c r="W8" s="79"/>
      <c r="X8" s="79">
        <v>0</v>
      </c>
      <c r="Y8" s="79">
        <f t="shared" si="16"/>
        <v>0</v>
      </c>
      <c r="Z8" s="79">
        <v>0</v>
      </c>
      <c r="AA8" s="79"/>
      <c r="AB8" s="79">
        <v>0</v>
      </c>
      <c r="AC8" s="79">
        <f t="shared" si="17"/>
        <v>0</v>
      </c>
      <c r="AD8" s="79">
        <v>0</v>
      </c>
      <c r="AE8" s="79"/>
      <c r="AF8" s="79">
        <v>0</v>
      </c>
      <c r="AG8" s="79">
        <f t="shared" si="18"/>
        <v>0</v>
      </c>
      <c r="AH8" s="79">
        <v>0</v>
      </c>
      <c r="AI8" s="79"/>
      <c r="AJ8" s="79"/>
      <c r="AK8" s="79">
        <f t="shared" si="19"/>
        <v>0</v>
      </c>
      <c r="AL8" s="79"/>
      <c r="AM8" s="79"/>
      <c r="AN8" s="79">
        <v>0</v>
      </c>
      <c r="AO8" s="79">
        <f t="shared" si="20"/>
        <v>0</v>
      </c>
      <c r="AP8" s="79">
        <v>0</v>
      </c>
      <c r="AQ8" s="79"/>
      <c r="AR8" s="79">
        <v>0</v>
      </c>
      <c r="AS8" s="79">
        <f t="shared" si="21"/>
        <v>0</v>
      </c>
      <c r="AT8" s="79">
        <v>0</v>
      </c>
      <c r="AU8" s="79"/>
      <c r="AV8" s="79">
        <v>0</v>
      </c>
      <c r="AW8" s="79">
        <f t="shared" si="22"/>
        <v>0</v>
      </c>
      <c r="AX8" s="79">
        <v>0</v>
      </c>
      <c r="AY8" s="79"/>
      <c r="AZ8" s="79">
        <v>0</v>
      </c>
      <c r="BA8" s="79">
        <f t="shared" si="23"/>
        <v>0</v>
      </c>
      <c r="BB8" s="79">
        <v>0</v>
      </c>
      <c r="BC8" s="79"/>
      <c r="BD8" s="79"/>
      <c r="BE8" s="79">
        <f t="shared" si="10"/>
        <v>0</v>
      </c>
      <c r="BF8" s="79"/>
      <c r="BH8" s="52">
        <f t="shared" si="1"/>
        <v>0</v>
      </c>
      <c r="BI8" s="52">
        <f t="shared" si="2"/>
        <v>0</v>
      </c>
      <c r="BJ8" s="52">
        <f t="shared" si="3"/>
        <v>0</v>
      </c>
      <c r="BK8" s="52">
        <f t="shared" si="4"/>
        <v>0</v>
      </c>
      <c r="BL8" s="52" t="e">
        <f>SUM(#REF!,#REF!,#REF!,#REF!,#REF!,#REF!,#REF!)</f>
        <v>#REF!</v>
      </c>
      <c r="BM8" s="52" t="e">
        <f>SUM(#REF!,#REF!,#REF!,#REF!,#REF!,#REF!,#REF!)</f>
        <v>#REF!</v>
      </c>
      <c r="BN8" s="52"/>
      <c r="BO8" s="52">
        <f t="shared" si="5"/>
        <v>0</v>
      </c>
      <c r="BP8" s="52">
        <f t="shared" si="6"/>
        <v>0</v>
      </c>
      <c r="BQ8" s="52">
        <f t="shared" si="7"/>
        <v>0</v>
      </c>
      <c r="BR8" s="52">
        <f t="shared" si="8"/>
        <v>0</v>
      </c>
      <c r="BS8" s="52" t="e">
        <f>SUM(#REF!,#REF!,#REF!,#REF!,#REF!,#REF!,#REF!)</f>
        <v>#REF!</v>
      </c>
      <c r="BT8" s="52" t="e">
        <f>SUM(#REF!,#REF!,#REF!,#REF!,#REF!,#REF!,#REF!)</f>
        <v>#REF!</v>
      </c>
      <c r="BU8" s="52">
        <f t="shared" si="9"/>
        <v>0</v>
      </c>
      <c r="BW8" s="717"/>
    </row>
    <row r="9" spans="1:75" s="73" customFormat="1" ht="12" customHeight="1">
      <c r="A9" s="16" t="s">
        <v>142</v>
      </c>
      <c r="B9" s="78" t="s">
        <v>63</v>
      </c>
      <c r="C9" s="79"/>
      <c r="D9" s="79">
        <v>8446000</v>
      </c>
      <c r="E9" s="79">
        <f t="shared" si="11"/>
        <v>6867000</v>
      </c>
      <c r="F9" s="79">
        <v>15313000</v>
      </c>
      <c r="G9" s="79"/>
      <c r="H9" s="79"/>
      <c r="I9" s="79">
        <f t="shared" si="12"/>
        <v>0</v>
      </c>
      <c r="J9" s="79"/>
      <c r="K9" s="79"/>
      <c r="L9" s="79">
        <v>4201000</v>
      </c>
      <c r="M9" s="79">
        <f t="shared" si="13"/>
        <v>0</v>
      </c>
      <c r="N9" s="79">
        <v>4201000</v>
      </c>
      <c r="O9" s="79"/>
      <c r="P9" s="79">
        <v>0</v>
      </c>
      <c r="Q9" s="79">
        <f t="shared" si="14"/>
        <v>0</v>
      </c>
      <c r="R9" s="79">
        <v>0</v>
      </c>
      <c r="S9" s="79"/>
      <c r="T9" s="79">
        <v>0</v>
      </c>
      <c r="U9" s="79">
        <f t="shared" si="15"/>
        <v>0</v>
      </c>
      <c r="V9" s="79">
        <v>0</v>
      </c>
      <c r="W9" s="79"/>
      <c r="X9" s="79">
        <v>0</v>
      </c>
      <c r="Y9" s="79">
        <f t="shared" si="16"/>
        <v>0</v>
      </c>
      <c r="Z9" s="79">
        <v>0</v>
      </c>
      <c r="AA9" s="79"/>
      <c r="AB9" s="79">
        <v>0</v>
      </c>
      <c r="AC9" s="79">
        <f t="shared" si="17"/>
        <v>0</v>
      </c>
      <c r="AD9" s="79">
        <v>0</v>
      </c>
      <c r="AE9" s="79"/>
      <c r="AF9" s="79">
        <v>0</v>
      </c>
      <c r="AG9" s="79">
        <f t="shared" si="18"/>
        <v>0</v>
      </c>
      <c r="AH9" s="79">
        <v>0</v>
      </c>
      <c r="AI9" s="79"/>
      <c r="AJ9" s="79"/>
      <c r="AK9" s="79">
        <f t="shared" si="19"/>
        <v>0</v>
      </c>
      <c r="AL9" s="79"/>
      <c r="AM9" s="79"/>
      <c r="AN9" s="79">
        <v>0</v>
      </c>
      <c r="AO9" s="79">
        <f t="shared" si="20"/>
        <v>0</v>
      </c>
      <c r="AP9" s="79">
        <v>0</v>
      </c>
      <c r="AQ9" s="79"/>
      <c r="AR9" s="79">
        <v>0</v>
      </c>
      <c r="AS9" s="79">
        <f t="shared" si="21"/>
        <v>0</v>
      </c>
      <c r="AT9" s="79">
        <v>0</v>
      </c>
      <c r="AU9" s="79"/>
      <c r="AV9" s="79">
        <v>0</v>
      </c>
      <c r="AW9" s="79">
        <f t="shared" si="22"/>
        <v>0</v>
      </c>
      <c r="AX9" s="79">
        <v>0</v>
      </c>
      <c r="AY9" s="79"/>
      <c r="AZ9" s="79">
        <v>0</v>
      </c>
      <c r="BA9" s="79">
        <f t="shared" si="23"/>
        <v>0</v>
      </c>
      <c r="BB9" s="79">
        <v>0</v>
      </c>
      <c r="BC9" s="79"/>
      <c r="BD9" s="79"/>
      <c r="BE9" s="79">
        <f t="shared" si="10"/>
        <v>0</v>
      </c>
      <c r="BF9" s="79"/>
      <c r="BH9" s="52">
        <f t="shared" si="1"/>
        <v>0</v>
      </c>
      <c r="BI9" s="52">
        <f t="shared" si="2"/>
        <v>12647000</v>
      </c>
      <c r="BJ9" s="52">
        <f t="shared" si="3"/>
        <v>6867000</v>
      </c>
      <c r="BK9" s="52">
        <f t="shared" si="4"/>
        <v>19514000</v>
      </c>
      <c r="BL9" s="52" t="e">
        <f>SUM(#REF!,#REF!,#REF!,#REF!,#REF!,#REF!,#REF!)</f>
        <v>#REF!</v>
      </c>
      <c r="BM9" s="52" t="e">
        <f>SUM(#REF!,#REF!,#REF!,#REF!,#REF!,#REF!,#REF!)</f>
        <v>#REF!</v>
      </c>
      <c r="BN9" s="52"/>
      <c r="BO9" s="52">
        <f t="shared" si="5"/>
        <v>0</v>
      </c>
      <c r="BP9" s="52">
        <f t="shared" si="6"/>
        <v>0</v>
      </c>
      <c r="BQ9" s="52">
        <f t="shared" si="7"/>
        <v>0</v>
      </c>
      <c r="BR9" s="52">
        <f t="shared" si="8"/>
        <v>0</v>
      </c>
      <c r="BS9" s="52" t="e">
        <f>SUM(#REF!,#REF!,#REF!,#REF!,#REF!,#REF!,#REF!)</f>
        <v>#REF!</v>
      </c>
      <c r="BT9" s="52" t="e">
        <f>SUM(#REF!,#REF!,#REF!,#REF!,#REF!,#REF!,#REF!)</f>
        <v>#REF!</v>
      </c>
      <c r="BU9" s="52">
        <f t="shared" si="9"/>
        <v>19514000</v>
      </c>
      <c r="BW9" s="717"/>
    </row>
    <row r="10" spans="1:75" s="73" customFormat="1" ht="12" customHeight="1">
      <c r="A10" s="16" t="s">
        <v>484</v>
      </c>
      <c r="B10" s="78" t="s">
        <v>65</v>
      </c>
      <c r="C10" s="79"/>
      <c r="D10" s="79">
        <v>9190000</v>
      </c>
      <c r="E10" s="79">
        <f t="shared" si="11"/>
        <v>-3655000</v>
      </c>
      <c r="F10" s="79">
        <v>5535000</v>
      </c>
      <c r="G10" s="79"/>
      <c r="H10" s="79"/>
      <c r="I10" s="79">
        <f t="shared" si="12"/>
        <v>0</v>
      </c>
      <c r="J10" s="79"/>
      <c r="K10" s="79"/>
      <c r="L10" s="79">
        <v>2405000</v>
      </c>
      <c r="M10" s="79">
        <f t="shared" si="13"/>
        <v>0</v>
      </c>
      <c r="N10" s="79">
        <v>2405000</v>
      </c>
      <c r="O10" s="79"/>
      <c r="P10" s="79">
        <v>0</v>
      </c>
      <c r="Q10" s="79">
        <f t="shared" si="14"/>
        <v>0</v>
      </c>
      <c r="R10" s="79">
        <v>0</v>
      </c>
      <c r="S10" s="79"/>
      <c r="T10" s="79">
        <v>1452000</v>
      </c>
      <c r="U10" s="79">
        <f t="shared" si="15"/>
        <v>0</v>
      </c>
      <c r="V10" s="79">
        <v>1452000</v>
      </c>
      <c r="W10" s="79"/>
      <c r="X10" s="79">
        <v>0</v>
      </c>
      <c r="Y10" s="79">
        <f t="shared" si="16"/>
        <v>0</v>
      </c>
      <c r="Z10" s="79">
        <v>0</v>
      </c>
      <c r="AA10" s="79"/>
      <c r="AB10" s="79">
        <v>0</v>
      </c>
      <c r="AC10" s="79">
        <f t="shared" si="17"/>
        <v>0</v>
      </c>
      <c r="AD10" s="79">
        <v>0</v>
      </c>
      <c r="AE10" s="79"/>
      <c r="AF10" s="79">
        <v>0</v>
      </c>
      <c r="AG10" s="79">
        <f t="shared" si="18"/>
        <v>0</v>
      </c>
      <c r="AH10" s="79">
        <v>0</v>
      </c>
      <c r="AI10" s="79"/>
      <c r="AJ10" s="79"/>
      <c r="AK10" s="79">
        <f t="shared" si="19"/>
        <v>0</v>
      </c>
      <c r="AL10" s="79"/>
      <c r="AM10" s="79"/>
      <c r="AN10" s="79">
        <v>0</v>
      </c>
      <c r="AO10" s="79">
        <f t="shared" si="20"/>
        <v>0</v>
      </c>
      <c r="AP10" s="79">
        <v>0</v>
      </c>
      <c r="AQ10" s="79"/>
      <c r="AR10" s="79">
        <v>500000</v>
      </c>
      <c r="AS10" s="79">
        <f t="shared" si="21"/>
        <v>-500000</v>
      </c>
      <c r="AT10" s="79">
        <v>0</v>
      </c>
      <c r="AU10" s="79"/>
      <c r="AV10" s="79">
        <v>1626500</v>
      </c>
      <c r="AW10" s="79">
        <f t="shared" si="22"/>
        <v>0</v>
      </c>
      <c r="AX10" s="79">
        <v>1626500</v>
      </c>
      <c r="AY10" s="79"/>
      <c r="AZ10" s="79">
        <v>0</v>
      </c>
      <c r="BA10" s="79">
        <f t="shared" si="23"/>
        <v>0</v>
      </c>
      <c r="BB10" s="79">
        <v>0</v>
      </c>
      <c r="BC10" s="79"/>
      <c r="BD10" s="79"/>
      <c r="BE10" s="79">
        <f t="shared" si="10"/>
        <v>0</v>
      </c>
      <c r="BF10" s="79"/>
      <c r="BH10" s="52">
        <f t="shared" si="1"/>
        <v>0</v>
      </c>
      <c r="BI10" s="52">
        <f t="shared" si="2"/>
        <v>13547000</v>
      </c>
      <c r="BJ10" s="52">
        <f t="shared" si="3"/>
        <v>-4155000</v>
      </c>
      <c r="BK10" s="52">
        <f t="shared" si="4"/>
        <v>9392000</v>
      </c>
      <c r="BL10" s="52" t="e">
        <f>SUM(#REF!,#REF!,#REF!,#REF!,#REF!,#REF!,#REF!)</f>
        <v>#REF!</v>
      </c>
      <c r="BM10" s="52" t="e">
        <f>SUM(#REF!,#REF!,#REF!,#REF!,#REF!,#REF!,#REF!)</f>
        <v>#REF!</v>
      </c>
      <c r="BN10" s="52"/>
      <c r="BO10" s="52">
        <f t="shared" si="5"/>
        <v>0</v>
      </c>
      <c r="BP10" s="52">
        <f t="shared" si="6"/>
        <v>1626500</v>
      </c>
      <c r="BQ10" s="52">
        <f t="shared" si="7"/>
        <v>0</v>
      </c>
      <c r="BR10" s="52">
        <f t="shared" si="8"/>
        <v>1626500</v>
      </c>
      <c r="BS10" s="52" t="e">
        <f>SUM(#REF!,#REF!,#REF!,#REF!,#REF!,#REF!,#REF!)</f>
        <v>#REF!</v>
      </c>
      <c r="BT10" s="52" t="e">
        <f>SUM(#REF!,#REF!,#REF!,#REF!,#REF!,#REF!,#REF!)</f>
        <v>#REF!</v>
      </c>
      <c r="BU10" s="52">
        <f t="shared" si="9"/>
        <v>11018500</v>
      </c>
      <c r="BW10" s="717"/>
    </row>
    <row r="11" spans="1:75" s="73" customFormat="1" ht="12" customHeight="1">
      <c r="A11" s="16" t="s">
        <v>485</v>
      </c>
      <c r="B11" s="78" t="s">
        <v>67</v>
      </c>
      <c r="C11" s="79"/>
      <c r="D11" s="79">
        <v>7100000</v>
      </c>
      <c r="E11" s="79">
        <f t="shared" si="11"/>
        <v>-4319000</v>
      </c>
      <c r="F11" s="79">
        <v>2781000</v>
      </c>
      <c r="G11" s="79"/>
      <c r="H11" s="79"/>
      <c r="I11" s="79">
        <f t="shared" si="12"/>
        <v>0</v>
      </c>
      <c r="J11" s="79"/>
      <c r="K11" s="79"/>
      <c r="L11" s="79">
        <v>0</v>
      </c>
      <c r="M11" s="79">
        <f t="shared" si="13"/>
        <v>0</v>
      </c>
      <c r="N11" s="79">
        <v>0</v>
      </c>
      <c r="O11" s="79"/>
      <c r="P11" s="79">
        <v>0</v>
      </c>
      <c r="Q11" s="79">
        <f t="shared" si="14"/>
        <v>0</v>
      </c>
      <c r="R11" s="79">
        <v>0</v>
      </c>
      <c r="S11" s="79"/>
      <c r="T11" s="79">
        <v>0</v>
      </c>
      <c r="U11" s="79">
        <f t="shared" si="15"/>
        <v>0</v>
      </c>
      <c r="V11" s="79">
        <v>0</v>
      </c>
      <c r="W11" s="79"/>
      <c r="X11" s="79">
        <v>0</v>
      </c>
      <c r="Y11" s="79">
        <f t="shared" si="16"/>
        <v>0</v>
      </c>
      <c r="Z11" s="79">
        <v>0</v>
      </c>
      <c r="AA11" s="79"/>
      <c r="AB11" s="79">
        <v>0</v>
      </c>
      <c r="AC11" s="79">
        <f t="shared" si="17"/>
        <v>0</v>
      </c>
      <c r="AD11" s="79">
        <v>0</v>
      </c>
      <c r="AE11" s="79"/>
      <c r="AF11" s="79">
        <v>0</v>
      </c>
      <c r="AG11" s="79">
        <f t="shared" si="18"/>
        <v>0</v>
      </c>
      <c r="AH11" s="79">
        <v>0</v>
      </c>
      <c r="AI11" s="79"/>
      <c r="AJ11" s="79"/>
      <c r="AK11" s="79">
        <f t="shared" si="19"/>
        <v>0</v>
      </c>
      <c r="AL11" s="79"/>
      <c r="AM11" s="79"/>
      <c r="AN11" s="79">
        <v>0</v>
      </c>
      <c r="AO11" s="79">
        <f t="shared" si="20"/>
        <v>0</v>
      </c>
      <c r="AP11" s="79">
        <v>0</v>
      </c>
      <c r="AQ11" s="79"/>
      <c r="AR11" s="79">
        <v>0</v>
      </c>
      <c r="AS11" s="79">
        <f t="shared" si="21"/>
        <v>0</v>
      </c>
      <c r="AT11" s="79">
        <v>0</v>
      </c>
      <c r="AU11" s="79"/>
      <c r="AV11" s="79">
        <v>0</v>
      </c>
      <c r="AW11" s="79">
        <f t="shared" si="22"/>
        <v>0</v>
      </c>
      <c r="AX11" s="79">
        <v>0</v>
      </c>
      <c r="AY11" s="79"/>
      <c r="AZ11" s="79">
        <v>0</v>
      </c>
      <c r="BA11" s="79">
        <f t="shared" si="23"/>
        <v>0</v>
      </c>
      <c r="BB11" s="79">
        <v>0</v>
      </c>
      <c r="BC11" s="79"/>
      <c r="BD11" s="79"/>
      <c r="BE11" s="79">
        <f t="shared" si="10"/>
        <v>0</v>
      </c>
      <c r="BF11" s="79"/>
      <c r="BH11" s="52">
        <f t="shared" si="1"/>
        <v>0</v>
      </c>
      <c r="BI11" s="52">
        <f t="shared" si="2"/>
        <v>7100000</v>
      </c>
      <c r="BJ11" s="52">
        <f t="shared" si="3"/>
        <v>-4319000</v>
      </c>
      <c r="BK11" s="52">
        <f t="shared" si="4"/>
        <v>2781000</v>
      </c>
      <c r="BL11" s="52" t="e">
        <f>SUM(#REF!,#REF!,#REF!,#REF!,#REF!,#REF!,#REF!)</f>
        <v>#REF!</v>
      </c>
      <c r="BM11" s="52" t="e">
        <f>SUM(#REF!,#REF!,#REF!,#REF!,#REF!,#REF!,#REF!)</f>
        <v>#REF!</v>
      </c>
      <c r="BN11" s="52"/>
      <c r="BO11" s="52">
        <f t="shared" si="5"/>
        <v>0</v>
      </c>
      <c r="BP11" s="52">
        <f t="shared" si="6"/>
        <v>0</v>
      </c>
      <c r="BQ11" s="52">
        <f t="shared" si="7"/>
        <v>0</v>
      </c>
      <c r="BR11" s="52">
        <f t="shared" si="8"/>
        <v>0</v>
      </c>
      <c r="BS11" s="52" t="e">
        <f>SUM(#REF!,#REF!,#REF!,#REF!,#REF!,#REF!,#REF!)</f>
        <v>#REF!</v>
      </c>
      <c r="BT11" s="52" t="e">
        <f>SUM(#REF!,#REF!,#REF!,#REF!,#REF!,#REF!,#REF!)</f>
        <v>#REF!</v>
      </c>
      <c r="BU11" s="52">
        <f t="shared" si="9"/>
        <v>2781000</v>
      </c>
      <c r="BW11" s="717"/>
    </row>
    <row r="12" spans="1:75" s="73" customFormat="1" ht="12" customHeight="1">
      <c r="A12" s="16" t="s">
        <v>486</v>
      </c>
      <c r="B12" s="78" t="s">
        <v>69</v>
      </c>
      <c r="C12" s="79"/>
      <c r="D12" s="79">
        <v>0</v>
      </c>
      <c r="E12" s="79">
        <f t="shared" si="11"/>
        <v>0</v>
      </c>
      <c r="F12" s="79">
        <v>0</v>
      </c>
      <c r="G12" s="79"/>
      <c r="H12" s="79"/>
      <c r="I12" s="79">
        <f t="shared" si="12"/>
        <v>0</v>
      </c>
      <c r="J12" s="79"/>
      <c r="K12" s="79"/>
      <c r="L12" s="79">
        <v>1000</v>
      </c>
      <c r="M12" s="79">
        <f t="shared" si="13"/>
        <v>0</v>
      </c>
      <c r="N12" s="79">
        <v>1000</v>
      </c>
      <c r="O12" s="79"/>
      <c r="P12" s="79">
        <v>0</v>
      </c>
      <c r="Q12" s="79">
        <f t="shared" si="14"/>
        <v>0</v>
      </c>
      <c r="R12" s="79">
        <v>0</v>
      </c>
      <c r="S12" s="79"/>
      <c r="T12" s="79">
        <v>1000</v>
      </c>
      <c r="U12" s="79">
        <f t="shared" si="15"/>
        <v>0</v>
      </c>
      <c r="V12" s="79">
        <v>1000</v>
      </c>
      <c r="W12" s="79"/>
      <c r="X12" s="79">
        <v>0</v>
      </c>
      <c r="Y12" s="79">
        <f t="shared" si="16"/>
        <v>0</v>
      </c>
      <c r="Z12" s="79">
        <v>0</v>
      </c>
      <c r="AA12" s="79"/>
      <c r="AB12" s="79">
        <v>1000</v>
      </c>
      <c r="AC12" s="79">
        <f t="shared" si="17"/>
        <v>0</v>
      </c>
      <c r="AD12" s="79">
        <v>1000</v>
      </c>
      <c r="AE12" s="79"/>
      <c r="AF12" s="79">
        <v>0</v>
      </c>
      <c r="AG12" s="79">
        <f t="shared" si="18"/>
        <v>0</v>
      </c>
      <c r="AH12" s="79">
        <v>0</v>
      </c>
      <c r="AI12" s="79"/>
      <c r="AJ12" s="79"/>
      <c r="AK12" s="79">
        <f t="shared" si="19"/>
        <v>0</v>
      </c>
      <c r="AL12" s="79"/>
      <c r="AM12" s="79"/>
      <c r="AN12" s="79">
        <v>1000</v>
      </c>
      <c r="AO12" s="79">
        <f t="shared" si="20"/>
        <v>0</v>
      </c>
      <c r="AP12" s="79">
        <v>1000</v>
      </c>
      <c r="AQ12" s="79"/>
      <c r="AR12" s="79">
        <v>0</v>
      </c>
      <c r="AS12" s="79">
        <f t="shared" si="21"/>
        <v>0</v>
      </c>
      <c r="AT12" s="79">
        <v>0</v>
      </c>
      <c r="AU12" s="79"/>
      <c r="AV12" s="79">
        <v>0</v>
      </c>
      <c r="AW12" s="79">
        <f t="shared" si="22"/>
        <v>0</v>
      </c>
      <c r="AX12" s="79">
        <v>0</v>
      </c>
      <c r="AY12" s="79"/>
      <c r="AZ12" s="79">
        <v>0</v>
      </c>
      <c r="BA12" s="79">
        <f t="shared" si="23"/>
        <v>0</v>
      </c>
      <c r="BB12" s="79">
        <v>0</v>
      </c>
      <c r="BC12" s="79"/>
      <c r="BD12" s="79">
        <v>0</v>
      </c>
      <c r="BE12" s="79">
        <f t="shared" si="10"/>
        <v>0</v>
      </c>
      <c r="BF12" s="79">
        <v>0</v>
      </c>
      <c r="BH12" s="52">
        <f t="shared" si="1"/>
        <v>0</v>
      </c>
      <c r="BI12" s="52">
        <f t="shared" si="2"/>
        <v>3000</v>
      </c>
      <c r="BJ12" s="52">
        <f t="shared" si="3"/>
        <v>0</v>
      </c>
      <c r="BK12" s="52">
        <f t="shared" si="4"/>
        <v>3000</v>
      </c>
      <c r="BL12" s="52" t="e">
        <f>SUM(#REF!,#REF!,#REF!,#REF!,#REF!,#REF!,#REF!)</f>
        <v>#REF!</v>
      </c>
      <c r="BM12" s="52" t="e">
        <f>SUM(#REF!,#REF!,#REF!,#REF!,#REF!,#REF!,#REF!)</f>
        <v>#REF!</v>
      </c>
      <c r="BN12" s="52"/>
      <c r="BO12" s="52">
        <f t="shared" si="5"/>
        <v>0</v>
      </c>
      <c r="BP12" s="52">
        <f t="shared" si="6"/>
        <v>1000</v>
      </c>
      <c r="BQ12" s="52">
        <f t="shared" si="7"/>
        <v>0</v>
      </c>
      <c r="BR12" s="52">
        <f t="shared" si="8"/>
        <v>1000</v>
      </c>
      <c r="BS12" s="52" t="e">
        <f>SUM(#REF!,#REF!,#REF!,#REF!,#REF!,#REF!,#REF!)</f>
        <v>#REF!</v>
      </c>
      <c r="BT12" s="52" t="e">
        <f>SUM(#REF!,#REF!,#REF!,#REF!,#REF!,#REF!,#REF!)</f>
        <v>#REF!</v>
      </c>
      <c r="BU12" s="52">
        <f t="shared" si="9"/>
        <v>4000</v>
      </c>
      <c r="BW12" s="717"/>
    </row>
    <row r="13" spans="1:75" s="73" customFormat="1">
      <c r="A13" s="16" t="s">
        <v>487</v>
      </c>
      <c r="B13" s="78" t="s">
        <v>71</v>
      </c>
      <c r="C13" s="85"/>
      <c r="D13" s="85">
        <v>0</v>
      </c>
      <c r="E13" s="85">
        <f t="shared" si="11"/>
        <v>0</v>
      </c>
      <c r="F13" s="85">
        <v>0</v>
      </c>
      <c r="G13" s="85"/>
      <c r="H13" s="85"/>
      <c r="I13" s="85">
        <f t="shared" si="12"/>
        <v>0</v>
      </c>
      <c r="J13" s="85"/>
      <c r="K13" s="85"/>
      <c r="L13" s="85">
        <v>0</v>
      </c>
      <c r="M13" s="85">
        <f t="shared" si="13"/>
        <v>0</v>
      </c>
      <c r="N13" s="85">
        <v>0</v>
      </c>
      <c r="O13" s="85"/>
      <c r="P13" s="85">
        <v>0</v>
      </c>
      <c r="Q13" s="85">
        <f t="shared" si="14"/>
        <v>0</v>
      </c>
      <c r="R13" s="85">
        <v>0</v>
      </c>
      <c r="S13" s="85"/>
      <c r="T13" s="85">
        <v>0</v>
      </c>
      <c r="U13" s="85">
        <f t="shared" si="15"/>
        <v>0</v>
      </c>
      <c r="V13" s="85">
        <v>0</v>
      </c>
      <c r="W13" s="85"/>
      <c r="X13" s="85">
        <v>0</v>
      </c>
      <c r="Y13" s="85">
        <f t="shared" si="16"/>
        <v>0</v>
      </c>
      <c r="Z13" s="85">
        <v>0</v>
      </c>
      <c r="AA13" s="85"/>
      <c r="AB13" s="85">
        <v>0</v>
      </c>
      <c r="AC13" s="85">
        <f t="shared" si="17"/>
        <v>0</v>
      </c>
      <c r="AD13" s="85">
        <v>0</v>
      </c>
      <c r="AE13" s="85"/>
      <c r="AF13" s="85">
        <v>0</v>
      </c>
      <c r="AG13" s="85">
        <f t="shared" si="18"/>
        <v>0</v>
      </c>
      <c r="AH13" s="85">
        <v>0</v>
      </c>
      <c r="AI13" s="85"/>
      <c r="AJ13" s="85"/>
      <c r="AK13" s="85">
        <f t="shared" si="19"/>
        <v>0</v>
      </c>
      <c r="AL13" s="85"/>
      <c r="AM13" s="85"/>
      <c r="AN13" s="85">
        <v>0</v>
      </c>
      <c r="AO13" s="85">
        <f t="shared" si="20"/>
        <v>0</v>
      </c>
      <c r="AP13" s="85">
        <v>0</v>
      </c>
      <c r="AQ13" s="85"/>
      <c r="AR13" s="85">
        <v>0</v>
      </c>
      <c r="AS13" s="85">
        <f t="shared" si="21"/>
        <v>0</v>
      </c>
      <c r="AT13" s="85">
        <v>0</v>
      </c>
      <c r="AU13" s="85"/>
      <c r="AV13" s="85">
        <v>0</v>
      </c>
      <c r="AW13" s="85">
        <f t="shared" si="22"/>
        <v>0</v>
      </c>
      <c r="AX13" s="85">
        <v>0</v>
      </c>
      <c r="AY13" s="85"/>
      <c r="AZ13" s="85">
        <v>0</v>
      </c>
      <c r="BA13" s="85">
        <f t="shared" si="23"/>
        <v>0</v>
      </c>
      <c r="BB13" s="85">
        <v>0</v>
      </c>
      <c r="BC13" s="85"/>
      <c r="BD13" s="85">
        <v>0</v>
      </c>
      <c r="BE13" s="85">
        <f t="shared" si="10"/>
        <v>0</v>
      </c>
      <c r="BF13" s="85">
        <v>0</v>
      </c>
      <c r="BH13" s="52">
        <f t="shared" si="1"/>
        <v>0</v>
      </c>
      <c r="BI13" s="52">
        <f t="shared" si="2"/>
        <v>0</v>
      </c>
      <c r="BJ13" s="52">
        <f t="shared" si="3"/>
        <v>0</v>
      </c>
      <c r="BK13" s="52">
        <f t="shared" si="4"/>
        <v>0</v>
      </c>
      <c r="BL13" s="52" t="e">
        <f>SUM(#REF!,#REF!,#REF!,#REF!,#REF!,#REF!,#REF!)</f>
        <v>#REF!</v>
      </c>
      <c r="BM13" s="52" t="e">
        <f>SUM(#REF!,#REF!,#REF!,#REF!,#REF!,#REF!,#REF!)</f>
        <v>#REF!</v>
      </c>
      <c r="BN13" s="52"/>
      <c r="BO13" s="52">
        <f t="shared" si="5"/>
        <v>0</v>
      </c>
      <c r="BP13" s="52">
        <f t="shared" si="6"/>
        <v>0</v>
      </c>
      <c r="BQ13" s="52">
        <f t="shared" si="7"/>
        <v>0</v>
      </c>
      <c r="BR13" s="52">
        <f t="shared" si="8"/>
        <v>0</v>
      </c>
      <c r="BS13" s="52" t="e">
        <f>SUM(#REF!,#REF!,#REF!,#REF!,#REF!,#REF!,#REF!)</f>
        <v>#REF!</v>
      </c>
      <c r="BT13" s="52" t="e">
        <f>SUM(#REF!,#REF!,#REF!,#REF!,#REF!,#REF!,#REF!)</f>
        <v>#REF!</v>
      </c>
      <c r="BU13" s="52">
        <f t="shared" si="9"/>
        <v>0</v>
      </c>
      <c r="BW13" s="717"/>
    </row>
    <row r="14" spans="1:75" s="73" customFormat="1">
      <c r="A14" s="16" t="s">
        <v>488</v>
      </c>
      <c r="B14" s="81" t="s">
        <v>1106</v>
      </c>
      <c r="C14" s="86"/>
      <c r="D14" s="86">
        <v>0</v>
      </c>
      <c r="E14" s="86">
        <f t="shared" si="11"/>
        <v>0</v>
      </c>
      <c r="F14" s="86">
        <v>0</v>
      </c>
      <c r="G14" s="86"/>
      <c r="H14" s="86"/>
      <c r="I14" s="86">
        <f t="shared" si="12"/>
        <v>0</v>
      </c>
      <c r="J14" s="86"/>
      <c r="K14" s="86"/>
      <c r="L14" s="86">
        <v>0</v>
      </c>
      <c r="M14" s="86">
        <f t="shared" si="13"/>
        <v>0</v>
      </c>
      <c r="N14" s="86">
        <v>0</v>
      </c>
      <c r="O14" s="86"/>
      <c r="P14" s="86">
        <v>0</v>
      </c>
      <c r="Q14" s="86">
        <f t="shared" si="14"/>
        <v>0</v>
      </c>
      <c r="R14" s="86">
        <v>0</v>
      </c>
      <c r="S14" s="86"/>
      <c r="T14" s="86">
        <v>0</v>
      </c>
      <c r="U14" s="86">
        <f t="shared" si="15"/>
        <v>0</v>
      </c>
      <c r="V14" s="86">
        <v>0</v>
      </c>
      <c r="W14" s="86"/>
      <c r="X14" s="86">
        <v>0</v>
      </c>
      <c r="Y14" s="86">
        <f t="shared" si="16"/>
        <v>0</v>
      </c>
      <c r="Z14" s="86">
        <v>0</v>
      </c>
      <c r="AA14" s="86"/>
      <c r="AB14" s="86">
        <v>0</v>
      </c>
      <c r="AC14" s="86">
        <f t="shared" si="17"/>
        <v>0</v>
      </c>
      <c r="AD14" s="86">
        <v>0</v>
      </c>
      <c r="AE14" s="86"/>
      <c r="AF14" s="86">
        <v>0</v>
      </c>
      <c r="AG14" s="86">
        <f t="shared" si="18"/>
        <v>0</v>
      </c>
      <c r="AH14" s="86">
        <v>0</v>
      </c>
      <c r="AI14" s="86"/>
      <c r="AJ14" s="86"/>
      <c r="AK14" s="86">
        <f t="shared" si="19"/>
        <v>0</v>
      </c>
      <c r="AL14" s="86"/>
      <c r="AM14" s="86"/>
      <c r="AN14" s="86">
        <v>0</v>
      </c>
      <c r="AO14" s="86">
        <f t="shared" si="20"/>
        <v>0</v>
      </c>
      <c r="AP14" s="86">
        <v>0</v>
      </c>
      <c r="AQ14" s="86"/>
      <c r="AR14" s="86">
        <v>0</v>
      </c>
      <c r="AS14" s="86">
        <f t="shared" si="21"/>
        <v>0</v>
      </c>
      <c r="AT14" s="86">
        <v>0</v>
      </c>
      <c r="AU14" s="86"/>
      <c r="AV14" s="86">
        <v>0</v>
      </c>
      <c r="AW14" s="86">
        <f t="shared" si="22"/>
        <v>0</v>
      </c>
      <c r="AX14" s="86">
        <v>0</v>
      </c>
      <c r="AY14" s="86"/>
      <c r="AZ14" s="86">
        <v>0</v>
      </c>
      <c r="BA14" s="86">
        <f t="shared" si="23"/>
        <v>0</v>
      </c>
      <c r="BB14" s="86">
        <v>0</v>
      </c>
      <c r="BC14" s="86"/>
      <c r="BD14" s="86">
        <v>0</v>
      </c>
      <c r="BE14" s="86">
        <f t="shared" si="10"/>
        <v>0</v>
      </c>
      <c r="BF14" s="86">
        <v>0</v>
      </c>
      <c r="BH14" s="52">
        <f t="shared" si="1"/>
        <v>0</v>
      </c>
      <c r="BI14" s="52">
        <f t="shared" si="2"/>
        <v>0</v>
      </c>
      <c r="BJ14" s="52">
        <f t="shared" si="3"/>
        <v>0</v>
      </c>
      <c r="BK14" s="52">
        <f t="shared" si="4"/>
        <v>0</v>
      </c>
      <c r="BL14" s="52" t="e">
        <f>SUM(#REF!,#REF!,#REF!,#REF!,#REF!,#REF!,#REF!)</f>
        <v>#REF!</v>
      </c>
      <c r="BM14" s="52" t="e">
        <f>SUM(#REF!,#REF!,#REF!,#REF!,#REF!,#REF!,#REF!)</f>
        <v>#REF!</v>
      </c>
      <c r="BN14" s="52"/>
      <c r="BO14" s="52">
        <f t="shared" si="5"/>
        <v>0</v>
      </c>
      <c r="BP14" s="52">
        <f t="shared" si="6"/>
        <v>0</v>
      </c>
      <c r="BQ14" s="52">
        <f t="shared" si="7"/>
        <v>0</v>
      </c>
      <c r="BR14" s="52">
        <f t="shared" si="8"/>
        <v>0</v>
      </c>
      <c r="BS14" s="52" t="e">
        <f>SUM(#REF!,#REF!,#REF!,#REF!,#REF!,#REF!,#REF!)</f>
        <v>#REF!</v>
      </c>
      <c r="BT14" s="52" t="e">
        <f>SUM(#REF!,#REF!,#REF!,#REF!,#REF!,#REF!,#REF!)</f>
        <v>#REF!</v>
      </c>
      <c r="BU14" s="52">
        <f t="shared" si="9"/>
        <v>0</v>
      </c>
      <c r="BW14" s="717"/>
    </row>
    <row r="15" spans="1:75" s="73" customFormat="1" ht="12" customHeight="1" thickBot="1">
      <c r="A15" s="16" t="s">
        <v>1131</v>
      </c>
      <c r="B15" s="81" t="s">
        <v>73</v>
      </c>
      <c r="C15" s="86">
        <v>50328000</v>
      </c>
      <c r="D15" s="86">
        <v>0</v>
      </c>
      <c r="E15" s="86">
        <f t="shared" si="11"/>
        <v>0</v>
      </c>
      <c r="F15" s="86">
        <v>0</v>
      </c>
      <c r="G15" s="86"/>
      <c r="H15" s="86"/>
      <c r="I15" s="86">
        <f t="shared" si="12"/>
        <v>0</v>
      </c>
      <c r="J15" s="86"/>
      <c r="K15" s="86">
        <v>12507000</v>
      </c>
      <c r="L15" s="86">
        <v>0</v>
      </c>
      <c r="M15" s="86">
        <f t="shared" si="13"/>
        <v>0</v>
      </c>
      <c r="N15" s="86">
        <v>0</v>
      </c>
      <c r="O15" s="86"/>
      <c r="P15" s="86">
        <v>0</v>
      </c>
      <c r="Q15" s="86">
        <f t="shared" si="14"/>
        <v>0</v>
      </c>
      <c r="R15" s="86">
        <v>0</v>
      </c>
      <c r="S15" s="86">
        <v>10000000</v>
      </c>
      <c r="T15" s="86">
        <v>0</v>
      </c>
      <c r="U15" s="86">
        <f t="shared" si="15"/>
        <v>0</v>
      </c>
      <c r="V15" s="86">
        <v>0</v>
      </c>
      <c r="W15" s="86"/>
      <c r="X15" s="86">
        <v>0</v>
      </c>
      <c r="Y15" s="86">
        <f t="shared" si="16"/>
        <v>0</v>
      </c>
      <c r="Z15" s="86">
        <v>0</v>
      </c>
      <c r="AA15" s="86">
        <v>1050000</v>
      </c>
      <c r="AB15" s="86">
        <v>0</v>
      </c>
      <c r="AC15" s="86">
        <f t="shared" si="17"/>
        <v>0</v>
      </c>
      <c r="AD15" s="86">
        <v>0</v>
      </c>
      <c r="AE15" s="86"/>
      <c r="AF15" s="86">
        <v>0</v>
      </c>
      <c r="AG15" s="86">
        <f t="shared" si="18"/>
        <v>0</v>
      </c>
      <c r="AH15" s="86">
        <v>0</v>
      </c>
      <c r="AI15" s="86"/>
      <c r="AJ15" s="86"/>
      <c r="AK15" s="86">
        <f t="shared" si="19"/>
        <v>0</v>
      </c>
      <c r="AL15" s="86"/>
      <c r="AM15" s="86">
        <v>850000</v>
      </c>
      <c r="AN15" s="86">
        <v>0</v>
      </c>
      <c r="AO15" s="86">
        <f t="shared" si="20"/>
        <v>0</v>
      </c>
      <c r="AP15" s="86">
        <v>0</v>
      </c>
      <c r="AQ15" s="86">
        <v>34797000</v>
      </c>
      <c r="AR15" s="86">
        <v>0</v>
      </c>
      <c r="AS15" s="86">
        <f t="shared" si="21"/>
        <v>0</v>
      </c>
      <c r="AT15" s="86">
        <v>0</v>
      </c>
      <c r="AU15" s="86"/>
      <c r="AV15" s="86">
        <v>0</v>
      </c>
      <c r="AW15" s="86">
        <f t="shared" si="22"/>
        <v>0</v>
      </c>
      <c r="AX15" s="86">
        <v>0</v>
      </c>
      <c r="AY15" s="86"/>
      <c r="AZ15" s="86">
        <v>0</v>
      </c>
      <c r="BA15" s="86">
        <f t="shared" si="23"/>
        <v>0</v>
      </c>
      <c r="BB15" s="86">
        <v>0</v>
      </c>
      <c r="BC15" s="86"/>
      <c r="BD15" s="86">
        <v>0</v>
      </c>
      <c r="BE15" s="86">
        <f t="shared" si="10"/>
        <v>0</v>
      </c>
      <c r="BF15" s="86">
        <v>0</v>
      </c>
      <c r="BH15" s="52">
        <f t="shared" si="1"/>
        <v>108682000</v>
      </c>
      <c r="BI15" s="52">
        <f t="shared" si="2"/>
        <v>0</v>
      </c>
      <c r="BJ15" s="52">
        <f t="shared" si="3"/>
        <v>0</v>
      </c>
      <c r="BK15" s="52">
        <f t="shared" si="4"/>
        <v>0</v>
      </c>
      <c r="BL15" s="52" t="e">
        <f>SUM(#REF!,#REF!,#REF!,#REF!,#REF!,#REF!,#REF!)</f>
        <v>#REF!</v>
      </c>
      <c r="BM15" s="52" t="e">
        <f>SUM(#REF!,#REF!,#REF!,#REF!,#REF!,#REF!,#REF!)</f>
        <v>#REF!</v>
      </c>
      <c r="BN15" s="52"/>
      <c r="BO15" s="52">
        <f t="shared" si="5"/>
        <v>850000</v>
      </c>
      <c r="BP15" s="52">
        <f t="shared" si="6"/>
        <v>0</v>
      </c>
      <c r="BQ15" s="52">
        <f t="shared" si="7"/>
        <v>0</v>
      </c>
      <c r="BR15" s="52">
        <f t="shared" si="8"/>
        <v>0</v>
      </c>
      <c r="BS15" s="52" t="e">
        <f>SUM(#REF!,#REF!,#REF!,#REF!,#REF!,#REF!,#REF!)</f>
        <v>#REF!</v>
      </c>
      <c r="BT15" s="52" t="e">
        <f>SUM(#REF!,#REF!,#REF!,#REF!,#REF!,#REF!,#REF!)</f>
        <v>#REF!</v>
      </c>
      <c r="BU15" s="52">
        <f t="shared" si="9"/>
        <v>0</v>
      </c>
      <c r="BW15" s="717"/>
    </row>
    <row r="16" spans="1:75" s="15" customFormat="1" ht="12" customHeight="1" thickBot="1">
      <c r="A16" s="8" t="s">
        <v>26</v>
      </c>
      <c r="B16" s="13" t="s">
        <v>267</v>
      </c>
      <c r="C16" s="14">
        <f t="shared" ref="C16:BF16" si="24">SUM(C17:C21)</f>
        <v>0</v>
      </c>
      <c r="D16" s="14">
        <f t="shared" si="24"/>
        <v>0</v>
      </c>
      <c r="E16" s="14">
        <f t="shared" si="24"/>
        <v>0</v>
      </c>
      <c r="F16" s="14">
        <f t="shared" si="24"/>
        <v>0</v>
      </c>
      <c r="G16" s="14">
        <f t="shared" si="24"/>
        <v>0</v>
      </c>
      <c r="H16" s="14">
        <f t="shared" si="24"/>
        <v>0</v>
      </c>
      <c r="I16" s="14">
        <f t="shared" si="24"/>
        <v>0</v>
      </c>
      <c r="J16" s="14">
        <f t="shared" si="24"/>
        <v>0</v>
      </c>
      <c r="K16" s="14">
        <f t="shared" si="24"/>
        <v>0</v>
      </c>
      <c r="L16" s="14">
        <f t="shared" si="24"/>
        <v>0</v>
      </c>
      <c r="M16" s="14">
        <f t="shared" si="24"/>
        <v>0</v>
      </c>
      <c r="N16" s="14">
        <f t="shared" si="24"/>
        <v>0</v>
      </c>
      <c r="O16" s="14">
        <f t="shared" si="24"/>
        <v>1434000</v>
      </c>
      <c r="P16" s="14">
        <f t="shared" si="24"/>
        <v>1989900</v>
      </c>
      <c r="Q16" s="14">
        <f t="shared" si="24"/>
        <v>0</v>
      </c>
      <c r="R16" s="14">
        <f t="shared" si="24"/>
        <v>1989900</v>
      </c>
      <c r="S16" s="14">
        <f t="shared" si="24"/>
        <v>0</v>
      </c>
      <c r="T16" s="14">
        <f t="shared" si="24"/>
        <v>0</v>
      </c>
      <c r="U16" s="14">
        <f t="shared" si="24"/>
        <v>400000</v>
      </c>
      <c r="V16" s="14">
        <f t="shared" si="24"/>
        <v>400000</v>
      </c>
      <c r="W16" s="14">
        <f t="shared" si="24"/>
        <v>9395000</v>
      </c>
      <c r="X16" s="14">
        <f t="shared" si="24"/>
        <v>18500900</v>
      </c>
      <c r="Y16" s="14">
        <f t="shared" si="24"/>
        <v>0</v>
      </c>
      <c r="Z16" s="14">
        <f t="shared" si="24"/>
        <v>18500900</v>
      </c>
      <c r="AA16" s="14">
        <f t="shared" si="24"/>
        <v>0</v>
      </c>
      <c r="AB16" s="14">
        <f t="shared" si="24"/>
        <v>596653</v>
      </c>
      <c r="AC16" s="14">
        <f t="shared" si="24"/>
        <v>3664</v>
      </c>
      <c r="AD16" s="14">
        <f t="shared" si="24"/>
        <v>600317</v>
      </c>
      <c r="AE16" s="14">
        <f t="shared" si="24"/>
        <v>2491000</v>
      </c>
      <c r="AF16" s="14">
        <f t="shared" si="24"/>
        <v>4000855</v>
      </c>
      <c r="AG16" s="14">
        <f t="shared" si="24"/>
        <v>0</v>
      </c>
      <c r="AH16" s="14">
        <f t="shared" si="24"/>
        <v>4000855</v>
      </c>
      <c r="AI16" s="14">
        <f t="shared" si="24"/>
        <v>0</v>
      </c>
      <c r="AJ16" s="14">
        <f t="shared" si="24"/>
        <v>0</v>
      </c>
      <c r="AK16" s="14">
        <f t="shared" si="24"/>
        <v>0</v>
      </c>
      <c r="AL16" s="14">
        <f t="shared" si="24"/>
        <v>0</v>
      </c>
      <c r="AM16" s="14">
        <f t="shared" si="24"/>
        <v>408000</v>
      </c>
      <c r="AN16" s="14">
        <f t="shared" si="24"/>
        <v>500611</v>
      </c>
      <c r="AO16" s="14">
        <f t="shared" si="24"/>
        <v>0</v>
      </c>
      <c r="AP16" s="14">
        <f t="shared" si="24"/>
        <v>500611</v>
      </c>
      <c r="AQ16" s="14">
        <f t="shared" si="24"/>
        <v>0</v>
      </c>
      <c r="AR16" s="14">
        <f t="shared" si="24"/>
        <v>0</v>
      </c>
      <c r="AS16" s="14">
        <f t="shared" si="24"/>
        <v>0</v>
      </c>
      <c r="AT16" s="14">
        <f t="shared" si="24"/>
        <v>0</v>
      </c>
      <c r="AU16" s="14">
        <f t="shared" si="24"/>
        <v>4223000</v>
      </c>
      <c r="AV16" s="14">
        <f t="shared" si="24"/>
        <v>7967766</v>
      </c>
      <c r="AW16" s="14">
        <f t="shared" si="24"/>
        <v>0</v>
      </c>
      <c r="AX16" s="14">
        <f t="shared" si="24"/>
        <v>7967766</v>
      </c>
      <c r="AY16" s="14">
        <f t="shared" si="24"/>
        <v>0</v>
      </c>
      <c r="AZ16" s="14">
        <f t="shared" si="24"/>
        <v>3940000</v>
      </c>
      <c r="BA16" s="14">
        <f t="shared" si="24"/>
        <v>0</v>
      </c>
      <c r="BB16" s="14">
        <f t="shared" si="24"/>
        <v>3940000</v>
      </c>
      <c r="BC16" s="14">
        <f t="shared" si="24"/>
        <v>0</v>
      </c>
      <c r="BD16" s="14">
        <f t="shared" si="24"/>
        <v>0</v>
      </c>
      <c r="BE16" s="14">
        <f t="shared" si="24"/>
        <v>0</v>
      </c>
      <c r="BF16" s="14">
        <f t="shared" si="24"/>
        <v>0</v>
      </c>
      <c r="BG16" s="390"/>
      <c r="BH16" s="52">
        <f t="shared" si="1"/>
        <v>0</v>
      </c>
      <c r="BI16" s="52">
        <f t="shared" si="2"/>
        <v>4536653</v>
      </c>
      <c r="BJ16" s="52">
        <f t="shared" si="3"/>
        <v>403664</v>
      </c>
      <c r="BK16" s="52">
        <f t="shared" si="4"/>
        <v>4940317</v>
      </c>
      <c r="BL16" s="52" t="e">
        <f>SUM(#REF!,#REF!,#REF!,#REF!,#REF!,#REF!,#REF!)</f>
        <v>#REF!</v>
      </c>
      <c r="BM16" s="52" t="e">
        <f>SUM(#REF!,#REF!,#REF!,#REF!,#REF!,#REF!,#REF!)</f>
        <v>#REF!</v>
      </c>
      <c r="BN16" s="52"/>
      <c r="BO16" s="52">
        <f t="shared" si="5"/>
        <v>17951000</v>
      </c>
      <c r="BP16" s="52">
        <f t="shared" si="6"/>
        <v>32960032</v>
      </c>
      <c r="BQ16" s="52">
        <f t="shared" si="7"/>
        <v>0</v>
      </c>
      <c r="BR16" s="52">
        <f t="shared" si="8"/>
        <v>32960032</v>
      </c>
      <c r="BS16" s="52" t="e">
        <f>SUM(#REF!,#REF!,#REF!,#REF!,#REF!,#REF!,#REF!)</f>
        <v>#REF!</v>
      </c>
      <c r="BT16" s="52" t="e">
        <f>SUM(#REF!,#REF!,#REF!,#REF!,#REF!,#REF!,#REF!)</f>
        <v>#REF!</v>
      </c>
      <c r="BU16" s="52">
        <f t="shared" si="9"/>
        <v>37900349</v>
      </c>
      <c r="BW16" s="852"/>
    </row>
    <row r="17" spans="1:75" s="19" customFormat="1" ht="12" customHeight="1">
      <c r="A17" s="16" t="s">
        <v>489</v>
      </c>
      <c r="B17" s="75" t="s">
        <v>29</v>
      </c>
      <c r="C17" s="18"/>
      <c r="D17" s="18">
        <v>0</v>
      </c>
      <c r="E17" s="18">
        <f t="shared" ref="E17:E21" si="25">F17-D17</f>
        <v>0</v>
      </c>
      <c r="F17" s="18">
        <v>0</v>
      </c>
      <c r="G17" s="18"/>
      <c r="H17" s="18"/>
      <c r="I17" s="18">
        <f t="shared" ref="I17:I21" si="26">J17-H17</f>
        <v>0</v>
      </c>
      <c r="J17" s="18"/>
      <c r="K17" s="18"/>
      <c r="L17" s="18">
        <v>0</v>
      </c>
      <c r="M17" s="18">
        <f t="shared" ref="M17:M21" si="27">N17-L17</f>
        <v>0</v>
      </c>
      <c r="N17" s="18">
        <v>0</v>
      </c>
      <c r="O17" s="18"/>
      <c r="P17" s="18">
        <v>0</v>
      </c>
      <c r="Q17" s="18">
        <f t="shared" ref="Q17:Q21" si="28">R17-P17</f>
        <v>0</v>
      </c>
      <c r="R17" s="18">
        <v>0</v>
      </c>
      <c r="S17" s="18"/>
      <c r="T17" s="18">
        <v>0</v>
      </c>
      <c r="U17" s="18">
        <f t="shared" ref="U17:U21" si="29">V17-T17</f>
        <v>0</v>
      </c>
      <c r="V17" s="18">
        <v>0</v>
      </c>
      <c r="W17" s="18"/>
      <c r="X17" s="18">
        <v>0</v>
      </c>
      <c r="Y17" s="18">
        <f t="shared" ref="Y17:Y21" si="30">Z17-X17</f>
        <v>0</v>
      </c>
      <c r="Z17" s="18">
        <v>0</v>
      </c>
      <c r="AA17" s="18"/>
      <c r="AB17" s="18">
        <v>0</v>
      </c>
      <c r="AC17" s="18">
        <f t="shared" ref="AC17:AC21" si="31">AD17-AB17</f>
        <v>0</v>
      </c>
      <c r="AD17" s="18">
        <v>0</v>
      </c>
      <c r="AE17" s="18"/>
      <c r="AF17" s="18">
        <v>0</v>
      </c>
      <c r="AG17" s="18">
        <f t="shared" ref="AG17:AG21" si="32">AH17-AF17</f>
        <v>0</v>
      </c>
      <c r="AH17" s="18">
        <v>0</v>
      </c>
      <c r="AI17" s="18"/>
      <c r="AJ17" s="18"/>
      <c r="AK17" s="18">
        <f t="shared" ref="AK17:AK21" si="33">AL17-AJ17</f>
        <v>0</v>
      </c>
      <c r="AL17" s="18"/>
      <c r="AM17" s="18"/>
      <c r="AN17" s="18">
        <v>0</v>
      </c>
      <c r="AO17" s="18">
        <f t="shared" ref="AO17:AO21" si="34">AP17-AN17</f>
        <v>0</v>
      </c>
      <c r="AP17" s="18">
        <v>0</v>
      </c>
      <c r="AQ17" s="18"/>
      <c r="AR17" s="18">
        <v>0</v>
      </c>
      <c r="AS17" s="18">
        <f t="shared" ref="AS17:AS21" si="35">AT17-AR17</f>
        <v>0</v>
      </c>
      <c r="AT17" s="18">
        <v>0</v>
      </c>
      <c r="AU17" s="18"/>
      <c r="AV17" s="18">
        <v>0</v>
      </c>
      <c r="AW17" s="18">
        <f t="shared" ref="AW17:AW21" si="36">AX17-AV17</f>
        <v>0</v>
      </c>
      <c r="AX17" s="18">
        <v>0</v>
      </c>
      <c r="AY17" s="18"/>
      <c r="AZ17" s="18">
        <v>0</v>
      </c>
      <c r="BA17" s="18">
        <f t="shared" ref="BA17:BA21" si="37">BB17-AZ17</f>
        <v>0</v>
      </c>
      <c r="BB17" s="18">
        <v>0</v>
      </c>
      <c r="BC17" s="18"/>
      <c r="BD17" s="18">
        <v>0</v>
      </c>
      <c r="BE17" s="18">
        <f t="shared" ref="BE17:BE22" si="38">BF17-BC17</f>
        <v>0</v>
      </c>
      <c r="BF17" s="18">
        <v>0</v>
      </c>
      <c r="BG17" s="391"/>
      <c r="BH17" s="52">
        <f t="shared" si="1"/>
        <v>0</v>
      </c>
      <c r="BI17" s="52">
        <f t="shared" si="2"/>
        <v>0</v>
      </c>
      <c r="BJ17" s="52">
        <f t="shared" si="3"/>
        <v>0</v>
      </c>
      <c r="BK17" s="52">
        <f t="shared" si="4"/>
        <v>0</v>
      </c>
      <c r="BL17" s="52" t="e">
        <f>SUM(#REF!,#REF!,#REF!,#REF!,#REF!,#REF!,#REF!)</f>
        <v>#REF!</v>
      </c>
      <c r="BM17" s="52" t="e">
        <f>SUM(#REF!,#REF!,#REF!,#REF!,#REF!,#REF!,#REF!)</f>
        <v>#REF!</v>
      </c>
      <c r="BN17" s="52"/>
      <c r="BO17" s="52">
        <f t="shared" si="5"/>
        <v>0</v>
      </c>
      <c r="BP17" s="52">
        <f t="shared" si="6"/>
        <v>0</v>
      </c>
      <c r="BQ17" s="52">
        <f t="shared" si="7"/>
        <v>0</v>
      </c>
      <c r="BR17" s="52">
        <f t="shared" si="8"/>
        <v>0</v>
      </c>
      <c r="BS17" s="52" t="e">
        <f>SUM(#REF!,#REF!,#REF!,#REF!,#REF!,#REF!,#REF!)</f>
        <v>#REF!</v>
      </c>
      <c r="BT17" s="52" t="e">
        <f>SUM(#REF!,#REF!,#REF!,#REF!,#REF!,#REF!,#REF!)</f>
        <v>#REF!</v>
      </c>
      <c r="BU17" s="52">
        <f t="shared" si="9"/>
        <v>0</v>
      </c>
      <c r="BW17" s="853"/>
    </row>
    <row r="18" spans="1:75" s="19" customFormat="1" ht="12" customHeight="1">
      <c r="A18" s="16" t="s">
        <v>490</v>
      </c>
      <c r="B18" s="78" t="s">
        <v>31</v>
      </c>
      <c r="C18" s="18"/>
      <c r="D18" s="18">
        <v>0</v>
      </c>
      <c r="E18" s="18">
        <f t="shared" si="25"/>
        <v>0</v>
      </c>
      <c r="F18" s="18">
        <v>0</v>
      </c>
      <c r="G18" s="18"/>
      <c r="H18" s="18"/>
      <c r="I18" s="18">
        <f t="shared" si="26"/>
        <v>0</v>
      </c>
      <c r="J18" s="18"/>
      <c r="K18" s="18"/>
      <c r="L18" s="18">
        <v>0</v>
      </c>
      <c r="M18" s="18">
        <f t="shared" si="27"/>
        <v>0</v>
      </c>
      <c r="N18" s="18">
        <v>0</v>
      </c>
      <c r="O18" s="18"/>
      <c r="P18" s="18">
        <v>0</v>
      </c>
      <c r="Q18" s="18">
        <f t="shared" si="28"/>
        <v>0</v>
      </c>
      <c r="R18" s="18">
        <v>0</v>
      </c>
      <c r="S18" s="18"/>
      <c r="T18" s="18">
        <v>0</v>
      </c>
      <c r="U18" s="18">
        <f t="shared" si="29"/>
        <v>0</v>
      </c>
      <c r="V18" s="18">
        <v>0</v>
      </c>
      <c r="W18" s="18"/>
      <c r="X18" s="18">
        <v>0</v>
      </c>
      <c r="Y18" s="18">
        <f t="shared" si="30"/>
        <v>0</v>
      </c>
      <c r="Z18" s="18">
        <v>0</v>
      </c>
      <c r="AA18" s="18"/>
      <c r="AB18" s="18">
        <v>0</v>
      </c>
      <c r="AC18" s="18">
        <f t="shared" si="31"/>
        <v>0</v>
      </c>
      <c r="AD18" s="18">
        <v>0</v>
      </c>
      <c r="AE18" s="18"/>
      <c r="AF18" s="18">
        <v>0</v>
      </c>
      <c r="AG18" s="18">
        <f t="shared" si="32"/>
        <v>0</v>
      </c>
      <c r="AH18" s="18">
        <v>0</v>
      </c>
      <c r="AI18" s="18"/>
      <c r="AJ18" s="18"/>
      <c r="AK18" s="18">
        <f t="shared" si="33"/>
        <v>0</v>
      </c>
      <c r="AL18" s="18"/>
      <c r="AM18" s="18"/>
      <c r="AN18" s="18">
        <v>0</v>
      </c>
      <c r="AO18" s="18">
        <f t="shared" si="34"/>
        <v>0</v>
      </c>
      <c r="AP18" s="18">
        <v>0</v>
      </c>
      <c r="AQ18" s="18"/>
      <c r="AR18" s="18">
        <v>0</v>
      </c>
      <c r="AS18" s="18">
        <f t="shared" si="35"/>
        <v>0</v>
      </c>
      <c r="AT18" s="18">
        <v>0</v>
      </c>
      <c r="AU18" s="18"/>
      <c r="AV18" s="18">
        <v>0</v>
      </c>
      <c r="AW18" s="18">
        <f t="shared" si="36"/>
        <v>0</v>
      </c>
      <c r="AX18" s="18">
        <v>0</v>
      </c>
      <c r="AY18" s="18"/>
      <c r="AZ18" s="18">
        <v>0</v>
      </c>
      <c r="BA18" s="18">
        <f t="shared" si="37"/>
        <v>0</v>
      </c>
      <c r="BB18" s="18">
        <v>0</v>
      </c>
      <c r="BC18" s="18"/>
      <c r="BD18" s="18">
        <v>0</v>
      </c>
      <c r="BE18" s="18">
        <f t="shared" si="38"/>
        <v>0</v>
      </c>
      <c r="BF18" s="18">
        <v>0</v>
      </c>
      <c r="BG18" s="391"/>
      <c r="BH18" s="52">
        <f t="shared" si="1"/>
        <v>0</v>
      </c>
      <c r="BI18" s="52">
        <f t="shared" si="2"/>
        <v>0</v>
      </c>
      <c r="BJ18" s="52">
        <f t="shared" si="3"/>
        <v>0</v>
      </c>
      <c r="BK18" s="52">
        <f t="shared" si="4"/>
        <v>0</v>
      </c>
      <c r="BL18" s="52" t="e">
        <f>SUM(#REF!,#REF!,#REF!,#REF!,#REF!,#REF!,#REF!)</f>
        <v>#REF!</v>
      </c>
      <c r="BM18" s="52" t="e">
        <f>SUM(#REF!,#REF!,#REF!,#REF!,#REF!,#REF!,#REF!)</f>
        <v>#REF!</v>
      </c>
      <c r="BN18" s="52"/>
      <c r="BO18" s="52">
        <f t="shared" si="5"/>
        <v>0</v>
      </c>
      <c r="BP18" s="52">
        <f t="shared" si="6"/>
        <v>0</v>
      </c>
      <c r="BQ18" s="52">
        <f t="shared" si="7"/>
        <v>0</v>
      </c>
      <c r="BR18" s="52">
        <f t="shared" si="8"/>
        <v>0</v>
      </c>
      <c r="BS18" s="52" t="e">
        <f>SUM(#REF!,#REF!,#REF!,#REF!,#REF!,#REF!,#REF!)</f>
        <v>#REF!</v>
      </c>
      <c r="BT18" s="52" t="e">
        <f>SUM(#REF!,#REF!,#REF!,#REF!,#REF!,#REF!,#REF!)</f>
        <v>#REF!</v>
      </c>
      <c r="BU18" s="52">
        <f t="shared" si="9"/>
        <v>0</v>
      </c>
      <c r="BW18" s="853"/>
    </row>
    <row r="19" spans="1:75" s="19" customFormat="1" ht="12" customHeight="1">
      <c r="A19" s="16" t="s">
        <v>491</v>
      </c>
      <c r="B19" s="78" t="s">
        <v>33</v>
      </c>
      <c r="C19" s="18"/>
      <c r="D19" s="18">
        <v>0</v>
      </c>
      <c r="E19" s="18">
        <f t="shared" si="25"/>
        <v>0</v>
      </c>
      <c r="F19" s="18">
        <v>0</v>
      </c>
      <c r="G19" s="18"/>
      <c r="H19" s="18"/>
      <c r="I19" s="18">
        <f t="shared" si="26"/>
        <v>0</v>
      </c>
      <c r="J19" s="18"/>
      <c r="K19" s="18"/>
      <c r="L19" s="18">
        <v>0</v>
      </c>
      <c r="M19" s="18">
        <f t="shared" si="27"/>
        <v>0</v>
      </c>
      <c r="N19" s="18">
        <v>0</v>
      </c>
      <c r="O19" s="18"/>
      <c r="P19" s="18">
        <v>0</v>
      </c>
      <c r="Q19" s="18">
        <f t="shared" si="28"/>
        <v>0</v>
      </c>
      <c r="R19" s="18">
        <v>0</v>
      </c>
      <c r="S19" s="18"/>
      <c r="T19" s="18">
        <v>0</v>
      </c>
      <c r="U19" s="18">
        <f t="shared" si="29"/>
        <v>0</v>
      </c>
      <c r="V19" s="18">
        <v>0</v>
      </c>
      <c r="W19" s="18"/>
      <c r="X19" s="18">
        <v>0</v>
      </c>
      <c r="Y19" s="18">
        <f t="shared" si="30"/>
        <v>0</v>
      </c>
      <c r="Z19" s="18">
        <v>0</v>
      </c>
      <c r="AA19" s="18"/>
      <c r="AB19" s="18">
        <v>0</v>
      </c>
      <c r="AC19" s="18">
        <f t="shared" si="31"/>
        <v>0</v>
      </c>
      <c r="AD19" s="18">
        <v>0</v>
      </c>
      <c r="AE19" s="18"/>
      <c r="AF19" s="18">
        <v>0</v>
      </c>
      <c r="AG19" s="18">
        <f t="shared" si="32"/>
        <v>0</v>
      </c>
      <c r="AH19" s="18">
        <v>0</v>
      </c>
      <c r="AI19" s="18"/>
      <c r="AJ19" s="18"/>
      <c r="AK19" s="18">
        <f t="shared" si="33"/>
        <v>0</v>
      </c>
      <c r="AL19" s="18"/>
      <c r="AM19" s="18"/>
      <c r="AN19" s="18">
        <v>0</v>
      </c>
      <c r="AO19" s="18">
        <f t="shared" si="34"/>
        <v>0</v>
      </c>
      <c r="AP19" s="18">
        <v>0</v>
      </c>
      <c r="AQ19" s="18"/>
      <c r="AR19" s="18">
        <v>0</v>
      </c>
      <c r="AS19" s="18">
        <f t="shared" si="35"/>
        <v>0</v>
      </c>
      <c r="AT19" s="18">
        <v>0</v>
      </c>
      <c r="AU19" s="18"/>
      <c r="AV19" s="18">
        <v>0</v>
      </c>
      <c r="AW19" s="18">
        <f t="shared" si="36"/>
        <v>0</v>
      </c>
      <c r="AX19" s="18">
        <v>0</v>
      </c>
      <c r="AY19" s="18"/>
      <c r="AZ19" s="18">
        <v>0</v>
      </c>
      <c r="BA19" s="18">
        <f t="shared" si="37"/>
        <v>0</v>
      </c>
      <c r="BB19" s="18">
        <v>0</v>
      </c>
      <c r="BC19" s="18"/>
      <c r="BD19" s="18">
        <v>0</v>
      </c>
      <c r="BE19" s="18">
        <f t="shared" si="38"/>
        <v>0</v>
      </c>
      <c r="BF19" s="18">
        <v>0</v>
      </c>
      <c r="BG19" s="391"/>
      <c r="BH19" s="52">
        <f t="shared" si="1"/>
        <v>0</v>
      </c>
      <c r="BI19" s="52">
        <f t="shared" si="2"/>
        <v>0</v>
      </c>
      <c r="BJ19" s="52">
        <f t="shared" si="3"/>
        <v>0</v>
      </c>
      <c r="BK19" s="52">
        <f t="shared" si="4"/>
        <v>0</v>
      </c>
      <c r="BL19" s="52" t="e">
        <f>SUM(#REF!,#REF!,#REF!,#REF!,#REF!,#REF!,#REF!)</f>
        <v>#REF!</v>
      </c>
      <c r="BM19" s="52" t="e">
        <f>SUM(#REF!,#REF!,#REF!,#REF!,#REF!,#REF!,#REF!)</f>
        <v>#REF!</v>
      </c>
      <c r="BN19" s="52"/>
      <c r="BO19" s="52">
        <f t="shared" si="5"/>
        <v>0</v>
      </c>
      <c r="BP19" s="52">
        <f t="shared" si="6"/>
        <v>0</v>
      </c>
      <c r="BQ19" s="52">
        <f t="shared" si="7"/>
        <v>0</v>
      </c>
      <c r="BR19" s="52">
        <f t="shared" si="8"/>
        <v>0</v>
      </c>
      <c r="BS19" s="52" t="e">
        <f>SUM(#REF!,#REF!,#REF!,#REF!,#REF!,#REF!,#REF!)</f>
        <v>#REF!</v>
      </c>
      <c r="BT19" s="52" t="e">
        <f>SUM(#REF!,#REF!,#REF!,#REF!,#REF!,#REF!,#REF!)</f>
        <v>#REF!</v>
      </c>
      <c r="BU19" s="52">
        <f t="shared" si="9"/>
        <v>0</v>
      </c>
      <c r="BW19" s="853"/>
    </row>
    <row r="20" spans="1:75" s="19" customFormat="1" ht="12" customHeight="1">
      <c r="A20" s="16" t="s">
        <v>492</v>
      </c>
      <c r="B20" s="78" t="s">
        <v>35</v>
      </c>
      <c r="C20" s="18"/>
      <c r="D20" s="18">
        <v>0</v>
      </c>
      <c r="E20" s="18">
        <f t="shared" si="25"/>
        <v>0</v>
      </c>
      <c r="F20" s="18">
        <v>0</v>
      </c>
      <c r="G20" s="18"/>
      <c r="H20" s="18"/>
      <c r="I20" s="18">
        <f t="shared" si="26"/>
        <v>0</v>
      </c>
      <c r="J20" s="18"/>
      <c r="K20" s="18"/>
      <c r="L20" s="18">
        <v>0</v>
      </c>
      <c r="M20" s="18">
        <f t="shared" si="27"/>
        <v>0</v>
      </c>
      <c r="N20" s="18">
        <v>0</v>
      </c>
      <c r="O20" s="18"/>
      <c r="P20" s="18">
        <v>0</v>
      </c>
      <c r="Q20" s="18">
        <f t="shared" si="28"/>
        <v>0</v>
      </c>
      <c r="R20" s="18">
        <v>0</v>
      </c>
      <c r="S20" s="18"/>
      <c r="T20" s="18">
        <v>0</v>
      </c>
      <c r="U20" s="18">
        <f t="shared" si="29"/>
        <v>0</v>
      </c>
      <c r="V20" s="18">
        <v>0</v>
      </c>
      <c r="W20" s="18"/>
      <c r="X20" s="18">
        <v>900</v>
      </c>
      <c r="Y20" s="18">
        <f t="shared" si="30"/>
        <v>0</v>
      </c>
      <c r="Z20" s="18">
        <v>900</v>
      </c>
      <c r="AA20" s="18"/>
      <c r="AB20" s="18">
        <v>0</v>
      </c>
      <c r="AC20" s="18">
        <f t="shared" si="31"/>
        <v>0</v>
      </c>
      <c r="AD20" s="18">
        <v>0</v>
      </c>
      <c r="AE20" s="18"/>
      <c r="AF20" s="18">
        <v>40856</v>
      </c>
      <c r="AG20" s="18">
        <f t="shared" si="32"/>
        <v>0</v>
      </c>
      <c r="AH20" s="18">
        <v>40856</v>
      </c>
      <c r="AI20" s="18"/>
      <c r="AJ20" s="18"/>
      <c r="AK20" s="18">
        <f t="shared" si="33"/>
        <v>0</v>
      </c>
      <c r="AL20" s="18"/>
      <c r="AM20" s="18"/>
      <c r="AN20" s="18">
        <v>0</v>
      </c>
      <c r="AO20" s="18">
        <f t="shared" si="34"/>
        <v>0</v>
      </c>
      <c r="AP20" s="18">
        <v>0</v>
      </c>
      <c r="AQ20" s="18"/>
      <c r="AR20" s="18">
        <v>0</v>
      </c>
      <c r="AS20" s="18">
        <f t="shared" si="35"/>
        <v>0</v>
      </c>
      <c r="AT20" s="18">
        <v>0</v>
      </c>
      <c r="AU20" s="18"/>
      <c r="AV20" s="18">
        <v>47766</v>
      </c>
      <c r="AW20" s="18">
        <f t="shared" si="36"/>
        <v>0</v>
      </c>
      <c r="AX20" s="18">
        <v>47766</v>
      </c>
      <c r="AY20" s="18"/>
      <c r="AZ20" s="18">
        <v>0</v>
      </c>
      <c r="BA20" s="18">
        <f t="shared" si="37"/>
        <v>0</v>
      </c>
      <c r="BB20" s="18">
        <v>0</v>
      </c>
      <c r="BC20" s="18"/>
      <c r="BD20" s="18">
        <v>0</v>
      </c>
      <c r="BE20" s="18">
        <f t="shared" si="38"/>
        <v>0</v>
      </c>
      <c r="BF20" s="18">
        <v>0</v>
      </c>
      <c r="BG20" s="391"/>
      <c r="BH20" s="52">
        <f t="shared" si="1"/>
        <v>0</v>
      </c>
      <c r="BI20" s="52">
        <f t="shared" si="2"/>
        <v>0</v>
      </c>
      <c r="BJ20" s="52">
        <f t="shared" si="3"/>
        <v>0</v>
      </c>
      <c r="BK20" s="52">
        <f t="shared" si="4"/>
        <v>0</v>
      </c>
      <c r="BL20" s="52" t="e">
        <f>SUM(#REF!,#REF!,#REF!,#REF!,#REF!,#REF!,#REF!)</f>
        <v>#REF!</v>
      </c>
      <c r="BM20" s="52" t="e">
        <f>SUM(#REF!,#REF!,#REF!,#REF!,#REF!,#REF!,#REF!)</f>
        <v>#REF!</v>
      </c>
      <c r="BN20" s="52"/>
      <c r="BO20" s="52">
        <f t="shared" si="5"/>
        <v>0</v>
      </c>
      <c r="BP20" s="52">
        <f t="shared" si="6"/>
        <v>89522</v>
      </c>
      <c r="BQ20" s="52">
        <f t="shared" si="7"/>
        <v>0</v>
      </c>
      <c r="BR20" s="52">
        <f t="shared" si="8"/>
        <v>89522</v>
      </c>
      <c r="BS20" s="52" t="e">
        <f>SUM(#REF!,#REF!,#REF!,#REF!,#REF!,#REF!,#REF!)</f>
        <v>#REF!</v>
      </c>
      <c r="BT20" s="52" t="e">
        <f>SUM(#REF!,#REF!,#REF!,#REF!,#REF!,#REF!,#REF!)</f>
        <v>#REF!</v>
      </c>
      <c r="BU20" s="52">
        <f t="shared" si="9"/>
        <v>89522</v>
      </c>
      <c r="BW20" s="853"/>
    </row>
    <row r="21" spans="1:75" s="19" customFormat="1" ht="12" customHeight="1" thickBot="1">
      <c r="A21" s="16" t="s">
        <v>493</v>
      </c>
      <c r="B21" s="17" t="s">
        <v>268</v>
      </c>
      <c r="C21" s="18"/>
      <c r="D21" s="18">
        <v>0</v>
      </c>
      <c r="E21" s="18">
        <f t="shared" si="25"/>
        <v>0</v>
      </c>
      <c r="F21" s="18">
        <v>0</v>
      </c>
      <c r="G21" s="18"/>
      <c r="H21" s="18"/>
      <c r="I21" s="18">
        <f t="shared" si="26"/>
        <v>0</v>
      </c>
      <c r="J21" s="18"/>
      <c r="K21" s="18"/>
      <c r="L21" s="18">
        <v>0</v>
      </c>
      <c r="M21" s="18">
        <f t="shared" si="27"/>
        <v>0</v>
      </c>
      <c r="N21" s="18">
        <v>0</v>
      </c>
      <c r="O21" s="18">
        <v>1434000</v>
      </c>
      <c r="P21" s="18">
        <v>1989900</v>
      </c>
      <c r="Q21" s="18">
        <f t="shared" si="28"/>
        <v>0</v>
      </c>
      <c r="R21" s="18">
        <v>1989900</v>
      </c>
      <c r="S21" s="18"/>
      <c r="T21" s="18">
        <v>0</v>
      </c>
      <c r="U21" s="18">
        <f t="shared" si="29"/>
        <v>400000</v>
      </c>
      <c r="V21" s="18">
        <v>400000</v>
      </c>
      <c r="W21" s="18">
        <v>9395000</v>
      </c>
      <c r="X21" s="18">
        <v>18500000</v>
      </c>
      <c r="Y21" s="18">
        <f t="shared" si="30"/>
        <v>0</v>
      </c>
      <c r="Z21" s="18">
        <v>18500000</v>
      </c>
      <c r="AA21" s="18"/>
      <c r="AB21" s="18">
        <v>596653</v>
      </c>
      <c r="AC21" s="18">
        <f t="shared" si="31"/>
        <v>3664</v>
      </c>
      <c r="AD21" s="18">
        <v>600317</v>
      </c>
      <c r="AE21" s="18">
        <v>2491000</v>
      </c>
      <c r="AF21" s="18">
        <v>3959999</v>
      </c>
      <c r="AG21" s="18">
        <f t="shared" si="32"/>
        <v>0</v>
      </c>
      <c r="AH21" s="18">
        <v>3959999</v>
      </c>
      <c r="AI21" s="18"/>
      <c r="AJ21" s="18"/>
      <c r="AK21" s="18">
        <f t="shared" si="33"/>
        <v>0</v>
      </c>
      <c r="AL21" s="18"/>
      <c r="AM21" s="18">
        <v>408000</v>
      </c>
      <c r="AN21" s="18">
        <v>500611</v>
      </c>
      <c r="AO21" s="18">
        <f t="shared" si="34"/>
        <v>0</v>
      </c>
      <c r="AP21" s="18">
        <v>500611</v>
      </c>
      <c r="AQ21" s="18"/>
      <c r="AR21" s="18">
        <v>0</v>
      </c>
      <c r="AS21" s="18">
        <f t="shared" si="35"/>
        <v>0</v>
      </c>
      <c r="AT21" s="18">
        <v>0</v>
      </c>
      <c r="AU21" s="18">
        <v>4223000</v>
      </c>
      <c r="AV21" s="18">
        <v>7920000</v>
      </c>
      <c r="AW21" s="18">
        <f t="shared" si="36"/>
        <v>0</v>
      </c>
      <c r="AX21" s="18">
        <v>7920000</v>
      </c>
      <c r="AY21" s="18"/>
      <c r="AZ21" s="18">
        <v>3940000</v>
      </c>
      <c r="BA21" s="18">
        <f t="shared" si="37"/>
        <v>0</v>
      </c>
      <c r="BB21" s="18">
        <v>3940000</v>
      </c>
      <c r="BC21" s="18"/>
      <c r="BD21" s="18"/>
      <c r="BE21" s="18"/>
      <c r="BF21" s="18"/>
      <c r="BG21" s="391"/>
      <c r="BH21" s="52">
        <f t="shared" si="1"/>
        <v>0</v>
      </c>
      <c r="BI21" s="52">
        <f t="shared" si="2"/>
        <v>4536653</v>
      </c>
      <c r="BJ21" s="52">
        <f t="shared" si="3"/>
        <v>403664</v>
      </c>
      <c r="BK21" s="52">
        <f t="shared" si="4"/>
        <v>4940317</v>
      </c>
      <c r="BL21" s="52" t="e">
        <f>SUM(#REF!,#REF!,#REF!,#REF!,#REF!,#REF!,#REF!)</f>
        <v>#REF!</v>
      </c>
      <c r="BM21" s="52" t="e">
        <f>SUM(#REF!,#REF!,#REF!,#REF!,#REF!,#REF!,#REF!)</f>
        <v>#REF!</v>
      </c>
      <c r="BN21" s="52"/>
      <c r="BO21" s="52">
        <f t="shared" si="5"/>
        <v>17951000</v>
      </c>
      <c r="BP21" s="52">
        <f t="shared" si="6"/>
        <v>32870510</v>
      </c>
      <c r="BQ21" s="52">
        <f t="shared" si="7"/>
        <v>0</v>
      </c>
      <c r="BR21" s="52">
        <f t="shared" si="8"/>
        <v>32870510</v>
      </c>
      <c r="BS21" s="52" t="e">
        <f>SUM(#REF!,#REF!,#REF!,#REF!,#REF!,#REF!,#REF!)</f>
        <v>#REF!</v>
      </c>
      <c r="BT21" s="52" t="e">
        <f>SUM(#REF!,#REF!,#REF!,#REF!,#REF!,#REF!,#REF!)</f>
        <v>#REF!</v>
      </c>
      <c r="BU21" s="52">
        <f t="shared" si="9"/>
        <v>37810827</v>
      </c>
      <c r="BW21" s="853"/>
    </row>
    <row r="22" spans="1:75" s="19" customFormat="1" ht="12" customHeight="1" thickBot="1">
      <c r="A22" s="21" t="s">
        <v>38</v>
      </c>
      <c r="B22" s="22" t="s">
        <v>177</v>
      </c>
      <c r="C22" s="23"/>
      <c r="D22" s="23"/>
      <c r="E22" s="23">
        <f t="shared" ref="E22" si="39">F22-C22</f>
        <v>0</v>
      </c>
      <c r="F22" s="23"/>
      <c r="G22" s="23"/>
      <c r="H22" s="23"/>
      <c r="I22" s="23">
        <f t="shared" ref="I22" si="40">J22-G22</f>
        <v>0</v>
      </c>
      <c r="J22" s="23"/>
      <c r="K22" s="23"/>
      <c r="L22" s="23"/>
      <c r="M22" s="23">
        <f t="shared" ref="M22" si="41">N22-K22</f>
        <v>0</v>
      </c>
      <c r="N22" s="23"/>
      <c r="O22" s="23"/>
      <c r="P22" s="23"/>
      <c r="Q22" s="23">
        <f t="shared" ref="Q22" si="42">R22-O22</f>
        <v>0</v>
      </c>
      <c r="R22" s="23"/>
      <c r="S22" s="23"/>
      <c r="T22" s="23"/>
      <c r="U22" s="23">
        <f t="shared" ref="U22" si="43">V22-S22</f>
        <v>0</v>
      </c>
      <c r="V22" s="23"/>
      <c r="W22" s="23"/>
      <c r="X22" s="23"/>
      <c r="Y22" s="23">
        <f t="shared" ref="Y22" si="44">Z22-W22</f>
        <v>0</v>
      </c>
      <c r="Z22" s="23"/>
      <c r="AA22" s="23"/>
      <c r="AB22" s="23"/>
      <c r="AC22" s="23">
        <f t="shared" ref="AC22" si="45">AD22-AA22</f>
        <v>0</v>
      </c>
      <c r="AD22" s="23"/>
      <c r="AE22" s="23"/>
      <c r="AF22" s="23"/>
      <c r="AG22" s="23">
        <f t="shared" ref="AG22" si="46">AH22-AE22</f>
        <v>0</v>
      </c>
      <c r="AH22" s="23"/>
      <c r="AI22" s="23"/>
      <c r="AJ22" s="23"/>
      <c r="AK22" s="23">
        <f t="shared" ref="AK22" si="47">AL22-AI22</f>
        <v>0</v>
      </c>
      <c r="AL22" s="23"/>
      <c r="AM22" s="23"/>
      <c r="AN22" s="23"/>
      <c r="AO22" s="23">
        <f t="shared" ref="AO22" si="48">AP22-AM22</f>
        <v>0</v>
      </c>
      <c r="AP22" s="23"/>
      <c r="AQ22" s="23"/>
      <c r="AR22" s="23"/>
      <c r="AS22" s="23">
        <f t="shared" ref="AS22" si="49">AT22-AQ22</f>
        <v>0</v>
      </c>
      <c r="AT22" s="23"/>
      <c r="AU22" s="23"/>
      <c r="AV22" s="23"/>
      <c r="AW22" s="23">
        <f t="shared" ref="AW22" si="50">AX22-AU22</f>
        <v>0</v>
      </c>
      <c r="AX22" s="23"/>
      <c r="AY22" s="23"/>
      <c r="AZ22" s="23"/>
      <c r="BA22" s="23">
        <f t="shared" ref="BA22" si="51">BB22-AY22</f>
        <v>0</v>
      </c>
      <c r="BB22" s="23"/>
      <c r="BC22" s="23"/>
      <c r="BD22" s="23"/>
      <c r="BE22" s="23">
        <f t="shared" si="38"/>
        <v>0</v>
      </c>
      <c r="BF22" s="23"/>
      <c r="BG22" s="392"/>
      <c r="BH22" s="52">
        <f t="shared" si="1"/>
        <v>0</v>
      </c>
      <c r="BI22" s="52">
        <f t="shared" si="2"/>
        <v>0</v>
      </c>
      <c r="BJ22" s="52">
        <f t="shared" si="3"/>
        <v>0</v>
      </c>
      <c r="BK22" s="52">
        <f t="shared" si="4"/>
        <v>0</v>
      </c>
      <c r="BL22" s="52" t="e">
        <f>SUM(#REF!,#REF!,#REF!,#REF!,#REF!,#REF!,#REF!)</f>
        <v>#REF!</v>
      </c>
      <c r="BM22" s="52" t="e">
        <f>SUM(#REF!,#REF!,#REF!,#REF!,#REF!,#REF!,#REF!)</f>
        <v>#REF!</v>
      </c>
      <c r="BN22" s="52"/>
      <c r="BO22" s="52">
        <f t="shared" si="5"/>
        <v>0</v>
      </c>
      <c r="BP22" s="52">
        <f t="shared" si="6"/>
        <v>0</v>
      </c>
      <c r="BQ22" s="52">
        <f t="shared" si="7"/>
        <v>0</v>
      </c>
      <c r="BR22" s="52">
        <f t="shared" si="8"/>
        <v>0</v>
      </c>
      <c r="BS22" s="52" t="e">
        <f>SUM(#REF!,#REF!,#REF!,#REF!,#REF!,#REF!,#REF!)</f>
        <v>#REF!</v>
      </c>
      <c r="BT22" s="52" t="e">
        <f>SUM(#REF!,#REF!,#REF!,#REF!,#REF!,#REF!,#REF!)</f>
        <v>#REF!</v>
      </c>
      <c r="BU22" s="52">
        <f t="shared" si="9"/>
        <v>0</v>
      </c>
      <c r="BW22" s="853"/>
    </row>
    <row r="23" spans="1:75" s="19" customFormat="1" ht="12" customHeight="1" thickBot="1">
      <c r="A23" s="21" t="s">
        <v>150</v>
      </c>
      <c r="B23" s="22" t="s">
        <v>269</v>
      </c>
      <c r="C23" s="14">
        <f>+C24+C28</f>
        <v>0</v>
      </c>
      <c r="D23" s="14">
        <f t="shared" ref="D23:BF23" si="52">+D24+D28</f>
        <v>0</v>
      </c>
      <c r="E23" s="14">
        <f t="shared" si="52"/>
        <v>0</v>
      </c>
      <c r="F23" s="14">
        <f t="shared" si="52"/>
        <v>0</v>
      </c>
      <c r="G23" s="14">
        <f t="shared" si="52"/>
        <v>0</v>
      </c>
      <c r="H23" s="14">
        <f t="shared" si="52"/>
        <v>0</v>
      </c>
      <c r="I23" s="14">
        <f t="shared" si="52"/>
        <v>0</v>
      </c>
      <c r="J23" s="14">
        <f t="shared" si="52"/>
        <v>0</v>
      </c>
      <c r="K23" s="14">
        <f t="shared" si="52"/>
        <v>0</v>
      </c>
      <c r="L23" s="14">
        <f t="shared" si="52"/>
        <v>0</v>
      </c>
      <c r="M23" s="14">
        <f t="shared" si="52"/>
        <v>0</v>
      </c>
      <c r="N23" s="14">
        <f t="shared" si="52"/>
        <v>0</v>
      </c>
      <c r="O23" s="14">
        <f t="shared" si="52"/>
        <v>0</v>
      </c>
      <c r="P23" s="14">
        <f t="shared" si="52"/>
        <v>0</v>
      </c>
      <c r="Q23" s="14">
        <f t="shared" si="52"/>
        <v>0</v>
      </c>
      <c r="R23" s="14">
        <f t="shared" si="52"/>
        <v>0</v>
      </c>
      <c r="S23" s="14">
        <f t="shared" si="52"/>
        <v>0</v>
      </c>
      <c r="T23" s="14">
        <f t="shared" si="52"/>
        <v>0</v>
      </c>
      <c r="U23" s="14">
        <f t="shared" si="52"/>
        <v>0</v>
      </c>
      <c r="V23" s="14">
        <f t="shared" si="52"/>
        <v>0</v>
      </c>
      <c r="W23" s="14">
        <f t="shared" si="52"/>
        <v>0</v>
      </c>
      <c r="X23" s="14">
        <f t="shared" si="52"/>
        <v>0</v>
      </c>
      <c r="Y23" s="14">
        <f t="shared" si="52"/>
        <v>0</v>
      </c>
      <c r="Z23" s="14">
        <f t="shared" si="52"/>
        <v>0</v>
      </c>
      <c r="AA23" s="14">
        <f t="shared" si="52"/>
        <v>0</v>
      </c>
      <c r="AB23" s="14">
        <f t="shared" si="52"/>
        <v>0</v>
      </c>
      <c r="AC23" s="14">
        <f t="shared" si="52"/>
        <v>0</v>
      </c>
      <c r="AD23" s="14">
        <f t="shared" si="52"/>
        <v>0</v>
      </c>
      <c r="AE23" s="14">
        <f t="shared" si="52"/>
        <v>0</v>
      </c>
      <c r="AF23" s="14">
        <f t="shared" si="52"/>
        <v>0</v>
      </c>
      <c r="AG23" s="14">
        <f t="shared" si="52"/>
        <v>0</v>
      </c>
      <c r="AH23" s="14">
        <f t="shared" si="52"/>
        <v>0</v>
      </c>
      <c r="AI23" s="14">
        <f t="shared" si="52"/>
        <v>0</v>
      </c>
      <c r="AJ23" s="14">
        <f t="shared" si="52"/>
        <v>0</v>
      </c>
      <c r="AK23" s="14">
        <f t="shared" si="52"/>
        <v>0</v>
      </c>
      <c r="AL23" s="14">
        <f t="shared" si="52"/>
        <v>0</v>
      </c>
      <c r="AM23" s="14">
        <f t="shared" si="52"/>
        <v>0</v>
      </c>
      <c r="AN23" s="14">
        <f t="shared" si="52"/>
        <v>0</v>
      </c>
      <c r="AO23" s="14">
        <f t="shared" si="52"/>
        <v>0</v>
      </c>
      <c r="AP23" s="14">
        <f t="shared" si="52"/>
        <v>0</v>
      </c>
      <c r="AQ23" s="14">
        <f t="shared" si="52"/>
        <v>0</v>
      </c>
      <c r="AR23" s="14">
        <f t="shared" si="52"/>
        <v>0</v>
      </c>
      <c r="AS23" s="14">
        <f t="shared" si="52"/>
        <v>0</v>
      </c>
      <c r="AT23" s="14">
        <f t="shared" si="52"/>
        <v>0</v>
      </c>
      <c r="AU23" s="14">
        <f t="shared" si="52"/>
        <v>74411122</v>
      </c>
      <c r="AV23" s="14">
        <f t="shared" si="52"/>
        <v>74411122</v>
      </c>
      <c r="AW23" s="14">
        <f t="shared" si="52"/>
        <v>0</v>
      </c>
      <c r="AX23" s="14">
        <f t="shared" si="52"/>
        <v>74411122</v>
      </c>
      <c r="AY23" s="14">
        <f t="shared" si="52"/>
        <v>0</v>
      </c>
      <c r="AZ23" s="14">
        <f t="shared" si="52"/>
        <v>0</v>
      </c>
      <c r="BA23" s="14">
        <f t="shared" si="52"/>
        <v>0</v>
      </c>
      <c r="BB23" s="14">
        <f t="shared" si="52"/>
        <v>0</v>
      </c>
      <c r="BC23" s="14">
        <f t="shared" si="52"/>
        <v>0</v>
      </c>
      <c r="BD23" s="14">
        <f t="shared" si="52"/>
        <v>0</v>
      </c>
      <c r="BE23" s="14">
        <f t="shared" si="52"/>
        <v>0</v>
      </c>
      <c r="BF23" s="14">
        <f t="shared" si="52"/>
        <v>0</v>
      </c>
      <c r="BG23" s="390"/>
      <c r="BH23" s="52">
        <f t="shared" si="1"/>
        <v>0</v>
      </c>
      <c r="BI23" s="52">
        <f t="shared" si="2"/>
        <v>0</v>
      </c>
      <c r="BJ23" s="52">
        <f t="shared" si="3"/>
        <v>0</v>
      </c>
      <c r="BK23" s="52">
        <f t="shared" si="4"/>
        <v>0</v>
      </c>
      <c r="BL23" s="52" t="e">
        <f>SUM(#REF!,#REF!,#REF!,#REF!,#REF!,#REF!,#REF!)</f>
        <v>#REF!</v>
      </c>
      <c r="BM23" s="52" t="e">
        <f>SUM(#REF!,#REF!,#REF!,#REF!,#REF!,#REF!,#REF!)</f>
        <v>#REF!</v>
      </c>
      <c r="BN23" s="52"/>
      <c r="BO23" s="52">
        <f t="shared" si="5"/>
        <v>74411122</v>
      </c>
      <c r="BP23" s="52">
        <f t="shared" si="6"/>
        <v>74411122</v>
      </c>
      <c r="BQ23" s="52">
        <f t="shared" si="7"/>
        <v>0</v>
      </c>
      <c r="BR23" s="52">
        <f t="shared" si="8"/>
        <v>74411122</v>
      </c>
      <c r="BS23" s="52" t="e">
        <f>SUM(#REF!,#REF!,#REF!,#REF!,#REF!,#REF!,#REF!)</f>
        <v>#REF!</v>
      </c>
      <c r="BT23" s="52" t="e">
        <f>SUM(#REF!,#REF!,#REF!,#REF!,#REF!,#REF!,#REF!)</f>
        <v>#REF!</v>
      </c>
      <c r="BU23" s="52">
        <f t="shared" si="9"/>
        <v>74411122</v>
      </c>
      <c r="BW23" s="853"/>
    </row>
    <row r="24" spans="1:75" s="19" customFormat="1" ht="12" customHeight="1">
      <c r="A24" s="24" t="s">
        <v>494</v>
      </c>
      <c r="B24" s="75" t="s">
        <v>41</v>
      </c>
      <c r="C24" s="26"/>
      <c r="D24" s="26">
        <v>0</v>
      </c>
      <c r="E24" s="26">
        <f t="shared" ref="E24:E28" si="53">F24-D24</f>
        <v>0</v>
      </c>
      <c r="F24" s="26">
        <v>0</v>
      </c>
      <c r="G24" s="26"/>
      <c r="H24" s="26"/>
      <c r="I24" s="26">
        <f t="shared" ref="I24:I28" si="54">J24-H24</f>
        <v>0</v>
      </c>
      <c r="J24" s="26"/>
      <c r="K24" s="26"/>
      <c r="L24" s="26">
        <v>0</v>
      </c>
      <c r="M24" s="26">
        <f t="shared" ref="M24:M28" si="55">N24-L24</f>
        <v>0</v>
      </c>
      <c r="N24" s="26">
        <v>0</v>
      </c>
      <c r="O24" s="26"/>
      <c r="P24" s="26">
        <v>0</v>
      </c>
      <c r="Q24" s="26">
        <f t="shared" ref="Q24:Q28" si="56">R24-P24</f>
        <v>0</v>
      </c>
      <c r="R24" s="26">
        <v>0</v>
      </c>
      <c r="S24" s="26"/>
      <c r="T24" s="26">
        <v>0</v>
      </c>
      <c r="U24" s="26">
        <f t="shared" ref="U24:U28" si="57">V24-T24</f>
        <v>0</v>
      </c>
      <c r="V24" s="26">
        <v>0</v>
      </c>
      <c r="W24" s="26"/>
      <c r="X24" s="26">
        <v>0</v>
      </c>
      <c r="Y24" s="26">
        <f t="shared" ref="Y24:Y28" si="58">Z24-X24</f>
        <v>0</v>
      </c>
      <c r="Z24" s="26">
        <v>0</v>
      </c>
      <c r="AA24" s="26"/>
      <c r="AB24" s="26">
        <v>0</v>
      </c>
      <c r="AC24" s="26">
        <f t="shared" ref="AC24:AC28" si="59">AD24-AB24</f>
        <v>0</v>
      </c>
      <c r="AD24" s="26">
        <v>0</v>
      </c>
      <c r="AE24" s="26"/>
      <c r="AF24" s="26">
        <v>0</v>
      </c>
      <c r="AG24" s="26">
        <f t="shared" ref="AG24:AG28" si="60">AH24-AF24</f>
        <v>0</v>
      </c>
      <c r="AH24" s="26">
        <v>0</v>
      </c>
      <c r="AI24" s="26"/>
      <c r="AJ24" s="26"/>
      <c r="AK24" s="26">
        <f t="shared" ref="AK24:AK28" si="61">AL24-AJ24</f>
        <v>0</v>
      </c>
      <c r="AL24" s="26"/>
      <c r="AM24" s="26"/>
      <c r="AN24" s="26">
        <v>0</v>
      </c>
      <c r="AO24" s="26">
        <f t="shared" ref="AO24:AO28" si="62">AP24-AN24</f>
        <v>0</v>
      </c>
      <c r="AP24" s="26">
        <v>0</v>
      </c>
      <c r="AQ24" s="26"/>
      <c r="AR24" s="26">
        <v>0</v>
      </c>
      <c r="AS24" s="26">
        <f t="shared" ref="AS24:AS28" si="63">AT24-AR24</f>
        <v>0</v>
      </c>
      <c r="AT24" s="26">
        <v>0</v>
      </c>
      <c r="AU24" s="26"/>
      <c r="AV24" s="26">
        <v>0</v>
      </c>
      <c r="AW24" s="26">
        <f t="shared" ref="AW24:AW28" si="64">AX24-AV24</f>
        <v>0</v>
      </c>
      <c r="AX24" s="26">
        <v>0</v>
      </c>
      <c r="AY24" s="26"/>
      <c r="AZ24" s="26">
        <v>0</v>
      </c>
      <c r="BA24" s="26">
        <f t="shared" ref="BA24:BA28" si="65">BB24-AZ24</f>
        <v>0</v>
      </c>
      <c r="BB24" s="26">
        <v>0</v>
      </c>
      <c r="BC24" s="26"/>
      <c r="BD24" s="26">
        <v>0</v>
      </c>
      <c r="BE24" s="26">
        <f t="shared" ref="BE24:BE27" si="66">BF24-BC24</f>
        <v>0</v>
      </c>
      <c r="BF24" s="26">
        <v>0</v>
      </c>
      <c r="BG24" s="393"/>
      <c r="BH24" s="52">
        <f t="shared" si="1"/>
        <v>0</v>
      </c>
      <c r="BI24" s="52">
        <f t="shared" si="2"/>
        <v>0</v>
      </c>
      <c r="BJ24" s="52">
        <f t="shared" si="3"/>
        <v>0</v>
      </c>
      <c r="BK24" s="52">
        <f t="shared" si="4"/>
        <v>0</v>
      </c>
      <c r="BL24" s="52" t="e">
        <f>SUM(#REF!,#REF!,#REF!,#REF!,#REF!,#REF!,#REF!)</f>
        <v>#REF!</v>
      </c>
      <c r="BM24" s="52" t="e">
        <f>SUM(#REF!,#REF!,#REF!,#REF!,#REF!,#REF!,#REF!)</f>
        <v>#REF!</v>
      </c>
      <c r="BN24" s="52"/>
      <c r="BO24" s="52">
        <f t="shared" si="5"/>
        <v>0</v>
      </c>
      <c r="BP24" s="52">
        <f t="shared" si="6"/>
        <v>0</v>
      </c>
      <c r="BQ24" s="52">
        <f t="shared" si="7"/>
        <v>0</v>
      </c>
      <c r="BR24" s="52">
        <f t="shared" si="8"/>
        <v>0</v>
      </c>
      <c r="BS24" s="52" t="e">
        <f>SUM(#REF!,#REF!,#REF!,#REF!,#REF!,#REF!,#REF!)</f>
        <v>#REF!</v>
      </c>
      <c r="BT24" s="52" t="e">
        <f>SUM(#REF!,#REF!,#REF!,#REF!,#REF!,#REF!,#REF!)</f>
        <v>#REF!</v>
      </c>
      <c r="BU24" s="52">
        <f t="shared" si="9"/>
        <v>0</v>
      </c>
      <c r="BW24" s="853"/>
    </row>
    <row r="25" spans="1:75" s="19" customFormat="1" ht="12" customHeight="1">
      <c r="A25" s="24" t="s">
        <v>495</v>
      </c>
      <c r="B25" s="78" t="s">
        <v>43</v>
      </c>
      <c r="C25" s="79"/>
      <c r="D25" s="79">
        <v>0</v>
      </c>
      <c r="E25" s="79">
        <f t="shared" si="53"/>
        <v>0</v>
      </c>
      <c r="F25" s="79">
        <v>0</v>
      </c>
      <c r="G25" s="79"/>
      <c r="H25" s="79"/>
      <c r="I25" s="79">
        <f t="shared" si="54"/>
        <v>0</v>
      </c>
      <c r="J25" s="79"/>
      <c r="K25" s="79"/>
      <c r="L25" s="79">
        <v>0</v>
      </c>
      <c r="M25" s="79">
        <f t="shared" si="55"/>
        <v>0</v>
      </c>
      <c r="N25" s="79">
        <v>0</v>
      </c>
      <c r="O25" s="79"/>
      <c r="P25" s="79">
        <v>0</v>
      </c>
      <c r="Q25" s="79">
        <f t="shared" si="56"/>
        <v>0</v>
      </c>
      <c r="R25" s="79">
        <v>0</v>
      </c>
      <c r="S25" s="79"/>
      <c r="T25" s="79">
        <v>0</v>
      </c>
      <c r="U25" s="79">
        <f t="shared" si="57"/>
        <v>0</v>
      </c>
      <c r="V25" s="79">
        <v>0</v>
      </c>
      <c r="W25" s="79"/>
      <c r="X25" s="79">
        <v>0</v>
      </c>
      <c r="Y25" s="79">
        <f t="shared" si="58"/>
        <v>0</v>
      </c>
      <c r="Z25" s="79">
        <v>0</v>
      </c>
      <c r="AA25" s="79"/>
      <c r="AB25" s="79">
        <v>0</v>
      </c>
      <c r="AC25" s="79">
        <f t="shared" si="59"/>
        <v>0</v>
      </c>
      <c r="AD25" s="79">
        <v>0</v>
      </c>
      <c r="AE25" s="79"/>
      <c r="AF25" s="79">
        <v>0</v>
      </c>
      <c r="AG25" s="79">
        <f t="shared" si="60"/>
        <v>0</v>
      </c>
      <c r="AH25" s="79">
        <v>0</v>
      </c>
      <c r="AI25" s="79"/>
      <c r="AJ25" s="79"/>
      <c r="AK25" s="79">
        <f t="shared" si="61"/>
        <v>0</v>
      </c>
      <c r="AL25" s="79"/>
      <c r="AM25" s="79"/>
      <c r="AN25" s="79">
        <v>0</v>
      </c>
      <c r="AO25" s="79">
        <f t="shared" si="62"/>
        <v>0</v>
      </c>
      <c r="AP25" s="79">
        <v>0</v>
      </c>
      <c r="AQ25" s="79"/>
      <c r="AR25" s="79">
        <v>0</v>
      </c>
      <c r="AS25" s="79">
        <f t="shared" si="63"/>
        <v>0</v>
      </c>
      <c r="AT25" s="79">
        <v>0</v>
      </c>
      <c r="AU25" s="79"/>
      <c r="AV25" s="79">
        <v>0</v>
      </c>
      <c r="AW25" s="79">
        <f t="shared" si="64"/>
        <v>0</v>
      </c>
      <c r="AX25" s="79">
        <v>0</v>
      </c>
      <c r="AY25" s="79"/>
      <c r="AZ25" s="79">
        <v>0</v>
      </c>
      <c r="BA25" s="79">
        <f t="shared" si="65"/>
        <v>0</v>
      </c>
      <c r="BB25" s="79">
        <v>0</v>
      </c>
      <c r="BC25" s="79"/>
      <c r="BD25" s="79">
        <v>0</v>
      </c>
      <c r="BE25" s="79">
        <f t="shared" si="66"/>
        <v>0</v>
      </c>
      <c r="BF25" s="79">
        <v>0</v>
      </c>
      <c r="BG25" s="393"/>
      <c r="BH25" s="52">
        <f t="shared" si="1"/>
        <v>0</v>
      </c>
      <c r="BI25" s="52">
        <f t="shared" si="2"/>
        <v>0</v>
      </c>
      <c r="BJ25" s="52">
        <f t="shared" si="3"/>
        <v>0</v>
      </c>
      <c r="BK25" s="52">
        <f t="shared" si="4"/>
        <v>0</v>
      </c>
      <c r="BL25" s="52" t="e">
        <f>SUM(#REF!,#REF!,#REF!,#REF!,#REF!,#REF!,#REF!)</f>
        <v>#REF!</v>
      </c>
      <c r="BM25" s="52" t="e">
        <f>SUM(#REF!,#REF!,#REF!,#REF!,#REF!,#REF!,#REF!)</f>
        <v>#REF!</v>
      </c>
      <c r="BN25" s="52"/>
      <c r="BO25" s="52">
        <f t="shared" si="5"/>
        <v>0</v>
      </c>
      <c r="BP25" s="52">
        <f t="shared" si="6"/>
        <v>0</v>
      </c>
      <c r="BQ25" s="52">
        <f t="shared" si="7"/>
        <v>0</v>
      </c>
      <c r="BR25" s="52">
        <f t="shared" si="8"/>
        <v>0</v>
      </c>
      <c r="BS25" s="52" t="e">
        <f>SUM(#REF!,#REF!,#REF!,#REF!,#REF!,#REF!,#REF!)</f>
        <v>#REF!</v>
      </c>
      <c r="BT25" s="52" t="e">
        <f>SUM(#REF!,#REF!,#REF!,#REF!,#REF!,#REF!,#REF!)</f>
        <v>#REF!</v>
      </c>
      <c r="BU25" s="52">
        <f t="shared" si="9"/>
        <v>0</v>
      </c>
      <c r="BW25" s="853"/>
    </row>
    <row r="26" spans="1:75" s="19" customFormat="1" ht="12" customHeight="1">
      <c r="A26" s="24" t="s">
        <v>496</v>
      </c>
      <c r="B26" s="78" t="s">
        <v>45</v>
      </c>
      <c r="C26" s="79"/>
      <c r="D26" s="79">
        <v>0</v>
      </c>
      <c r="E26" s="79">
        <f t="shared" si="53"/>
        <v>0</v>
      </c>
      <c r="F26" s="79">
        <v>0</v>
      </c>
      <c r="G26" s="79"/>
      <c r="H26" s="79"/>
      <c r="I26" s="79">
        <f t="shared" si="54"/>
        <v>0</v>
      </c>
      <c r="J26" s="79"/>
      <c r="K26" s="79"/>
      <c r="L26" s="79">
        <v>0</v>
      </c>
      <c r="M26" s="79">
        <f t="shared" si="55"/>
        <v>0</v>
      </c>
      <c r="N26" s="79">
        <v>0</v>
      </c>
      <c r="O26" s="79"/>
      <c r="P26" s="79">
        <v>0</v>
      </c>
      <c r="Q26" s="79">
        <f t="shared" si="56"/>
        <v>0</v>
      </c>
      <c r="R26" s="79">
        <v>0</v>
      </c>
      <c r="S26" s="79"/>
      <c r="T26" s="79">
        <v>0</v>
      </c>
      <c r="U26" s="79">
        <f t="shared" si="57"/>
        <v>0</v>
      </c>
      <c r="V26" s="79">
        <v>0</v>
      </c>
      <c r="W26" s="79"/>
      <c r="X26" s="79">
        <v>0</v>
      </c>
      <c r="Y26" s="79">
        <f t="shared" si="58"/>
        <v>0</v>
      </c>
      <c r="Z26" s="79">
        <v>0</v>
      </c>
      <c r="AA26" s="79"/>
      <c r="AB26" s="79">
        <v>0</v>
      </c>
      <c r="AC26" s="79">
        <f t="shared" si="59"/>
        <v>0</v>
      </c>
      <c r="AD26" s="79">
        <v>0</v>
      </c>
      <c r="AE26" s="79"/>
      <c r="AF26" s="79">
        <v>0</v>
      </c>
      <c r="AG26" s="79">
        <f t="shared" si="60"/>
        <v>0</v>
      </c>
      <c r="AH26" s="79">
        <v>0</v>
      </c>
      <c r="AI26" s="79"/>
      <c r="AJ26" s="79"/>
      <c r="AK26" s="79">
        <f t="shared" si="61"/>
        <v>0</v>
      </c>
      <c r="AL26" s="79"/>
      <c r="AM26" s="79"/>
      <c r="AN26" s="79">
        <v>0</v>
      </c>
      <c r="AO26" s="79">
        <f t="shared" si="62"/>
        <v>0</v>
      </c>
      <c r="AP26" s="79">
        <v>0</v>
      </c>
      <c r="AQ26" s="79"/>
      <c r="AR26" s="79">
        <v>0</v>
      </c>
      <c r="AS26" s="79">
        <f t="shared" si="63"/>
        <v>0</v>
      </c>
      <c r="AT26" s="79">
        <v>0</v>
      </c>
      <c r="AU26" s="79"/>
      <c r="AV26" s="79">
        <v>0</v>
      </c>
      <c r="AW26" s="79">
        <f t="shared" si="64"/>
        <v>0</v>
      </c>
      <c r="AX26" s="79">
        <v>0</v>
      </c>
      <c r="AY26" s="79"/>
      <c r="AZ26" s="79">
        <v>0</v>
      </c>
      <c r="BA26" s="79">
        <f t="shared" si="65"/>
        <v>0</v>
      </c>
      <c r="BB26" s="79">
        <v>0</v>
      </c>
      <c r="BC26" s="79"/>
      <c r="BD26" s="79">
        <v>0</v>
      </c>
      <c r="BE26" s="79">
        <f t="shared" si="66"/>
        <v>0</v>
      </c>
      <c r="BF26" s="79">
        <v>0</v>
      </c>
      <c r="BG26" s="393"/>
      <c r="BH26" s="52">
        <f t="shared" si="1"/>
        <v>0</v>
      </c>
      <c r="BI26" s="52">
        <f t="shared" si="2"/>
        <v>0</v>
      </c>
      <c r="BJ26" s="52">
        <f t="shared" si="3"/>
        <v>0</v>
      </c>
      <c r="BK26" s="52">
        <f t="shared" si="4"/>
        <v>0</v>
      </c>
      <c r="BL26" s="52" t="e">
        <f>SUM(#REF!,#REF!,#REF!,#REF!,#REF!,#REF!,#REF!)</f>
        <v>#REF!</v>
      </c>
      <c r="BM26" s="52" t="e">
        <f>SUM(#REF!,#REF!,#REF!,#REF!,#REF!,#REF!,#REF!)</f>
        <v>#REF!</v>
      </c>
      <c r="BN26" s="52"/>
      <c r="BO26" s="52">
        <f t="shared" si="5"/>
        <v>0</v>
      </c>
      <c r="BP26" s="52">
        <f t="shared" si="6"/>
        <v>0</v>
      </c>
      <c r="BQ26" s="52">
        <f t="shared" si="7"/>
        <v>0</v>
      </c>
      <c r="BR26" s="52">
        <f t="shared" si="8"/>
        <v>0</v>
      </c>
      <c r="BS26" s="52" t="e">
        <f>SUM(#REF!,#REF!,#REF!,#REF!,#REF!,#REF!,#REF!)</f>
        <v>#REF!</v>
      </c>
      <c r="BT26" s="52" t="e">
        <f>SUM(#REF!,#REF!,#REF!,#REF!,#REF!,#REF!,#REF!)</f>
        <v>#REF!</v>
      </c>
      <c r="BU26" s="52">
        <f t="shared" si="9"/>
        <v>0</v>
      </c>
      <c r="BW26" s="853"/>
    </row>
    <row r="27" spans="1:75" s="19" customFormat="1" ht="12" customHeight="1">
      <c r="A27" s="24" t="s">
        <v>497</v>
      </c>
      <c r="B27" s="78" t="s">
        <v>47</v>
      </c>
      <c r="C27" s="79"/>
      <c r="D27" s="79">
        <v>0</v>
      </c>
      <c r="E27" s="79">
        <f t="shared" si="53"/>
        <v>0</v>
      </c>
      <c r="F27" s="79">
        <v>0</v>
      </c>
      <c r="G27" s="79"/>
      <c r="H27" s="79"/>
      <c r="I27" s="79">
        <f t="shared" si="54"/>
        <v>0</v>
      </c>
      <c r="J27" s="79"/>
      <c r="K27" s="79"/>
      <c r="L27" s="79">
        <v>0</v>
      </c>
      <c r="M27" s="79">
        <f t="shared" si="55"/>
        <v>0</v>
      </c>
      <c r="N27" s="79">
        <v>0</v>
      </c>
      <c r="O27" s="79"/>
      <c r="P27" s="79">
        <v>0</v>
      </c>
      <c r="Q27" s="79">
        <f t="shared" si="56"/>
        <v>0</v>
      </c>
      <c r="R27" s="79">
        <v>0</v>
      </c>
      <c r="S27" s="79"/>
      <c r="T27" s="79">
        <v>0</v>
      </c>
      <c r="U27" s="79">
        <f t="shared" si="57"/>
        <v>0</v>
      </c>
      <c r="V27" s="79">
        <v>0</v>
      </c>
      <c r="W27" s="79"/>
      <c r="X27" s="79">
        <v>0</v>
      </c>
      <c r="Y27" s="79">
        <f t="shared" si="58"/>
        <v>0</v>
      </c>
      <c r="Z27" s="79">
        <v>0</v>
      </c>
      <c r="AA27" s="79"/>
      <c r="AB27" s="79">
        <v>0</v>
      </c>
      <c r="AC27" s="79">
        <f t="shared" si="59"/>
        <v>0</v>
      </c>
      <c r="AD27" s="79">
        <v>0</v>
      </c>
      <c r="AE27" s="79"/>
      <c r="AF27" s="79">
        <v>0</v>
      </c>
      <c r="AG27" s="79">
        <f t="shared" si="60"/>
        <v>0</v>
      </c>
      <c r="AH27" s="79">
        <v>0</v>
      </c>
      <c r="AI27" s="79"/>
      <c r="AJ27" s="79"/>
      <c r="AK27" s="79">
        <f t="shared" si="61"/>
        <v>0</v>
      </c>
      <c r="AL27" s="79"/>
      <c r="AM27" s="79"/>
      <c r="AN27" s="79">
        <v>0</v>
      </c>
      <c r="AO27" s="79">
        <f t="shared" si="62"/>
        <v>0</v>
      </c>
      <c r="AP27" s="79">
        <v>0</v>
      </c>
      <c r="AQ27" s="79"/>
      <c r="AR27" s="79">
        <v>0</v>
      </c>
      <c r="AS27" s="79">
        <f t="shared" si="63"/>
        <v>0</v>
      </c>
      <c r="AT27" s="79">
        <v>0</v>
      </c>
      <c r="AU27" s="79"/>
      <c r="AV27" s="79">
        <v>0</v>
      </c>
      <c r="AW27" s="79">
        <f t="shared" si="64"/>
        <v>0</v>
      </c>
      <c r="AX27" s="79">
        <v>0</v>
      </c>
      <c r="AY27" s="79"/>
      <c r="AZ27" s="79">
        <v>0</v>
      </c>
      <c r="BA27" s="79">
        <f t="shared" si="65"/>
        <v>0</v>
      </c>
      <c r="BB27" s="79">
        <v>0</v>
      </c>
      <c r="BC27" s="79"/>
      <c r="BD27" s="79">
        <v>0</v>
      </c>
      <c r="BE27" s="79">
        <f t="shared" si="66"/>
        <v>0</v>
      </c>
      <c r="BF27" s="79">
        <v>0</v>
      </c>
      <c r="BG27" s="393"/>
      <c r="BH27" s="52">
        <f t="shared" si="1"/>
        <v>0</v>
      </c>
      <c r="BI27" s="52">
        <f t="shared" si="2"/>
        <v>0</v>
      </c>
      <c r="BJ27" s="52">
        <f t="shared" si="3"/>
        <v>0</v>
      </c>
      <c r="BK27" s="52">
        <f t="shared" si="4"/>
        <v>0</v>
      </c>
      <c r="BL27" s="52" t="e">
        <f>SUM(#REF!,#REF!,#REF!,#REF!,#REF!,#REF!,#REF!)</f>
        <v>#REF!</v>
      </c>
      <c r="BM27" s="52" t="e">
        <f>SUM(#REF!,#REF!,#REF!,#REF!,#REF!,#REF!,#REF!)</f>
        <v>#REF!</v>
      </c>
      <c r="BN27" s="52"/>
      <c r="BO27" s="52">
        <f t="shared" si="5"/>
        <v>0</v>
      </c>
      <c r="BP27" s="52">
        <f t="shared" si="6"/>
        <v>0</v>
      </c>
      <c r="BQ27" s="52">
        <f t="shared" si="7"/>
        <v>0</v>
      </c>
      <c r="BR27" s="52">
        <f t="shared" si="8"/>
        <v>0</v>
      </c>
      <c r="BS27" s="52" t="e">
        <f>SUM(#REF!,#REF!,#REF!,#REF!,#REF!,#REF!,#REF!)</f>
        <v>#REF!</v>
      </c>
      <c r="BT27" s="52" t="e">
        <f>SUM(#REF!,#REF!,#REF!,#REF!,#REF!,#REF!,#REF!)</f>
        <v>#REF!</v>
      </c>
      <c r="BU27" s="52">
        <f t="shared" si="9"/>
        <v>0</v>
      </c>
      <c r="BW27" s="853"/>
    </row>
    <row r="28" spans="1:75" s="19" customFormat="1" ht="12" customHeight="1" thickBot="1">
      <c r="A28" s="24" t="s">
        <v>498</v>
      </c>
      <c r="B28" s="27" t="s">
        <v>270</v>
      </c>
      <c r="C28" s="28"/>
      <c r="D28" s="28">
        <v>0</v>
      </c>
      <c r="E28" s="28">
        <f t="shared" si="53"/>
        <v>0</v>
      </c>
      <c r="F28" s="28">
        <v>0</v>
      </c>
      <c r="G28" s="28"/>
      <c r="H28" s="28"/>
      <c r="I28" s="28">
        <f t="shared" si="54"/>
        <v>0</v>
      </c>
      <c r="J28" s="28"/>
      <c r="K28" s="28"/>
      <c r="L28" s="28">
        <v>0</v>
      </c>
      <c r="M28" s="28">
        <f t="shared" si="55"/>
        <v>0</v>
      </c>
      <c r="N28" s="28">
        <v>0</v>
      </c>
      <c r="O28" s="28"/>
      <c r="P28" s="28">
        <v>0</v>
      </c>
      <c r="Q28" s="28">
        <f t="shared" si="56"/>
        <v>0</v>
      </c>
      <c r="R28" s="28">
        <v>0</v>
      </c>
      <c r="S28" s="28"/>
      <c r="T28" s="28">
        <v>0</v>
      </c>
      <c r="U28" s="28">
        <f t="shared" si="57"/>
        <v>0</v>
      </c>
      <c r="V28" s="28">
        <v>0</v>
      </c>
      <c r="W28" s="28"/>
      <c r="X28" s="28">
        <v>0</v>
      </c>
      <c r="Y28" s="28">
        <f t="shared" si="58"/>
        <v>0</v>
      </c>
      <c r="Z28" s="28">
        <v>0</v>
      </c>
      <c r="AA28" s="28"/>
      <c r="AB28" s="28">
        <v>0</v>
      </c>
      <c r="AC28" s="28">
        <f t="shared" si="59"/>
        <v>0</v>
      </c>
      <c r="AD28" s="28">
        <v>0</v>
      </c>
      <c r="AE28" s="28"/>
      <c r="AF28" s="28">
        <v>0</v>
      </c>
      <c r="AG28" s="28">
        <f t="shared" si="60"/>
        <v>0</v>
      </c>
      <c r="AH28" s="28">
        <v>0</v>
      </c>
      <c r="AI28" s="28"/>
      <c r="AJ28" s="28"/>
      <c r="AK28" s="28">
        <f t="shared" si="61"/>
        <v>0</v>
      </c>
      <c r="AL28" s="28"/>
      <c r="AM28" s="28"/>
      <c r="AN28" s="28">
        <v>0</v>
      </c>
      <c r="AO28" s="28">
        <f t="shared" si="62"/>
        <v>0</v>
      </c>
      <c r="AP28" s="28">
        <v>0</v>
      </c>
      <c r="AQ28" s="28"/>
      <c r="AR28" s="28">
        <v>0</v>
      </c>
      <c r="AS28" s="28">
        <f t="shared" si="63"/>
        <v>0</v>
      </c>
      <c r="AT28" s="28">
        <v>0</v>
      </c>
      <c r="AU28" s="28">
        <v>74411122</v>
      </c>
      <c r="AV28" s="28">
        <v>74411122</v>
      </c>
      <c r="AW28" s="28">
        <f t="shared" si="64"/>
        <v>0</v>
      </c>
      <c r="AX28" s="28">
        <v>74411122</v>
      </c>
      <c r="AY28" s="28"/>
      <c r="AZ28" s="28">
        <v>0</v>
      </c>
      <c r="BA28" s="28">
        <f t="shared" si="65"/>
        <v>0</v>
      </c>
      <c r="BB28" s="28">
        <v>0</v>
      </c>
      <c r="BC28" s="28"/>
      <c r="BD28" s="28"/>
      <c r="BE28" s="28"/>
      <c r="BF28" s="28"/>
      <c r="BG28" s="393"/>
      <c r="BH28" s="52">
        <f t="shared" si="1"/>
        <v>0</v>
      </c>
      <c r="BI28" s="52">
        <f t="shared" si="2"/>
        <v>0</v>
      </c>
      <c r="BJ28" s="52">
        <f t="shared" si="3"/>
        <v>0</v>
      </c>
      <c r="BK28" s="52">
        <f t="shared" si="4"/>
        <v>0</v>
      </c>
      <c r="BL28" s="52" t="e">
        <f>SUM(#REF!,#REF!,#REF!,#REF!,#REF!,#REF!,#REF!)</f>
        <v>#REF!</v>
      </c>
      <c r="BM28" s="52" t="e">
        <f>SUM(#REF!,#REF!,#REF!,#REF!,#REF!,#REF!,#REF!)</f>
        <v>#REF!</v>
      </c>
      <c r="BN28" s="52"/>
      <c r="BO28" s="52">
        <f t="shared" si="5"/>
        <v>74411122</v>
      </c>
      <c r="BP28" s="52">
        <f t="shared" si="6"/>
        <v>74411122</v>
      </c>
      <c r="BQ28" s="52">
        <f t="shared" si="7"/>
        <v>0</v>
      </c>
      <c r="BR28" s="52">
        <f t="shared" si="8"/>
        <v>74411122</v>
      </c>
      <c r="BS28" s="52" t="e">
        <f>SUM(#REF!,#REF!,#REF!,#REF!,#REF!,#REF!,#REF!)</f>
        <v>#REF!</v>
      </c>
      <c r="BT28" s="52" t="e">
        <f>SUM(#REF!,#REF!,#REF!,#REF!,#REF!,#REF!,#REF!)</f>
        <v>#REF!</v>
      </c>
      <c r="BU28" s="52">
        <f t="shared" si="9"/>
        <v>74411122</v>
      </c>
      <c r="BW28" s="853"/>
    </row>
    <row r="29" spans="1:75" s="19" customFormat="1" ht="12" customHeight="1" thickBot="1">
      <c r="A29" s="21" t="s">
        <v>52</v>
      </c>
      <c r="B29" s="22" t="s">
        <v>271</v>
      </c>
      <c r="C29" s="14">
        <f>+C30+C31+C32</f>
        <v>0</v>
      </c>
      <c r="D29" s="14">
        <f t="shared" ref="D29:BF29" si="67">+D30+D31+D32</f>
        <v>0</v>
      </c>
      <c r="E29" s="14">
        <f t="shared" si="67"/>
        <v>0</v>
      </c>
      <c r="F29" s="14">
        <f t="shared" si="67"/>
        <v>0</v>
      </c>
      <c r="G29" s="14">
        <f t="shared" si="67"/>
        <v>0</v>
      </c>
      <c r="H29" s="14">
        <f t="shared" si="67"/>
        <v>0</v>
      </c>
      <c r="I29" s="14">
        <f t="shared" si="67"/>
        <v>0</v>
      </c>
      <c r="J29" s="14">
        <f t="shared" si="67"/>
        <v>0</v>
      </c>
      <c r="K29" s="14">
        <f t="shared" si="67"/>
        <v>0</v>
      </c>
      <c r="L29" s="14">
        <f t="shared" si="67"/>
        <v>0</v>
      </c>
      <c r="M29" s="14">
        <f t="shared" si="67"/>
        <v>0</v>
      </c>
      <c r="N29" s="14">
        <f t="shared" si="67"/>
        <v>0</v>
      </c>
      <c r="O29" s="14">
        <f t="shared" si="67"/>
        <v>0</v>
      </c>
      <c r="P29" s="14">
        <f t="shared" si="67"/>
        <v>0</v>
      </c>
      <c r="Q29" s="14">
        <f t="shared" si="67"/>
        <v>0</v>
      </c>
      <c r="R29" s="14">
        <f t="shared" si="67"/>
        <v>0</v>
      </c>
      <c r="S29" s="14">
        <f t="shared" si="67"/>
        <v>0</v>
      </c>
      <c r="T29" s="14">
        <f t="shared" si="67"/>
        <v>0</v>
      </c>
      <c r="U29" s="14">
        <f t="shared" si="67"/>
        <v>0</v>
      </c>
      <c r="V29" s="14">
        <f t="shared" si="67"/>
        <v>0</v>
      </c>
      <c r="W29" s="14">
        <f t="shared" si="67"/>
        <v>0</v>
      </c>
      <c r="X29" s="14">
        <f t="shared" si="67"/>
        <v>0</v>
      </c>
      <c r="Y29" s="14">
        <f t="shared" si="67"/>
        <v>0</v>
      </c>
      <c r="Z29" s="14">
        <f t="shared" si="67"/>
        <v>0</v>
      </c>
      <c r="AA29" s="14">
        <f t="shared" si="67"/>
        <v>0</v>
      </c>
      <c r="AB29" s="14">
        <f t="shared" si="67"/>
        <v>0</v>
      </c>
      <c r="AC29" s="14">
        <f t="shared" si="67"/>
        <v>0</v>
      </c>
      <c r="AD29" s="14">
        <f t="shared" si="67"/>
        <v>0</v>
      </c>
      <c r="AE29" s="14">
        <f t="shared" si="67"/>
        <v>0</v>
      </c>
      <c r="AF29" s="14">
        <f t="shared" si="67"/>
        <v>0</v>
      </c>
      <c r="AG29" s="14">
        <f t="shared" si="67"/>
        <v>0</v>
      </c>
      <c r="AH29" s="14">
        <f t="shared" si="67"/>
        <v>0</v>
      </c>
      <c r="AI29" s="14">
        <f t="shared" si="67"/>
        <v>0</v>
      </c>
      <c r="AJ29" s="14">
        <f t="shared" si="67"/>
        <v>0</v>
      </c>
      <c r="AK29" s="14">
        <f t="shared" si="67"/>
        <v>0</v>
      </c>
      <c r="AL29" s="14">
        <f t="shared" si="67"/>
        <v>0</v>
      </c>
      <c r="AM29" s="14">
        <f t="shared" si="67"/>
        <v>0</v>
      </c>
      <c r="AN29" s="14">
        <f t="shared" si="67"/>
        <v>0</v>
      </c>
      <c r="AO29" s="14">
        <f t="shared" si="67"/>
        <v>0</v>
      </c>
      <c r="AP29" s="14">
        <f t="shared" si="67"/>
        <v>0</v>
      </c>
      <c r="AQ29" s="14">
        <f t="shared" si="67"/>
        <v>0</v>
      </c>
      <c r="AR29" s="14">
        <f t="shared" si="67"/>
        <v>0</v>
      </c>
      <c r="AS29" s="14">
        <f t="shared" si="67"/>
        <v>0</v>
      </c>
      <c r="AT29" s="14">
        <f t="shared" si="67"/>
        <v>0</v>
      </c>
      <c r="AU29" s="14">
        <f t="shared" si="67"/>
        <v>0</v>
      </c>
      <c r="AV29" s="14">
        <f t="shared" si="67"/>
        <v>0</v>
      </c>
      <c r="AW29" s="14">
        <f t="shared" si="67"/>
        <v>0</v>
      </c>
      <c r="AX29" s="14">
        <f t="shared" si="67"/>
        <v>0</v>
      </c>
      <c r="AY29" s="14">
        <f t="shared" si="67"/>
        <v>0</v>
      </c>
      <c r="AZ29" s="14">
        <f t="shared" si="67"/>
        <v>0</v>
      </c>
      <c r="BA29" s="14">
        <f t="shared" si="67"/>
        <v>0</v>
      </c>
      <c r="BB29" s="14">
        <f t="shared" si="67"/>
        <v>0</v>
      </c>
      <c r="BC29" s="14">
        <f t="shared" si="67"/>
        <v>0</v>
      </c>
      <c r="BD29" s="14">
        <f t="shared" si="67"/>
        <v>0</v>
      </c>
      <c r="BE29" s="14">
        <f t="shared" si="67"/>
        <v>0</v>
      </c>
      <c r="BF29" s="14">
        <f t="shared" si="67"/>
        <v>0</v>
      </c>
      <c r="BG29" s="390"/>
      <c r="BH29" s="52">
        <f t="shared" si="1"/>
        <v>0</v>
      </c>
      <c r="BI29" s="52">
        <f t="shared" si="2"/>
        <v>0</v>
      </c>
      <c r="BJ29" s="52">
        <f t="shared" si="3"/>
        <v>0</v>
      </c>
      <c r="BK29" s="52">
        <f t="shared" si="4"/>
        <v>0</v>
      </c>
      <c r="BL29" s="52" t="e">
        <f>SUM(#REF!,#REF!,#REF!,#REF!,#REF!,#REF!,#REF!)</f>
        <v>#REF!</v>
      </c>
      <c r="BM29" s="52" t="e">
        <f>SUM(#REF!,#REF!,#REF!,#REF!,#REF!,#REF!,#REF!)</f>
        <v>#REF!</v>
      </c>
      <c r="BN29" s="52"/>
      <c r="BO29" s="52">
        <f t="shared" si="5"/>
        <v>0</v>
      </c>
      <c r="BP29" s="52">
        <f t="shared" si="6"/>
        <v>0</v>
      </c>
      <c r="BQ29" s="52">
        <f t="shared" si="7"/>
        <v>0</v>
      </c>
      <c r="BR29" s="52">
        <f t="shared" si="8"/>
        <v>0</v>
      </c>
      <c r="BS29" s="52" t="e">
        <f>SUM(#REF!,#REF!,#REF!,#REF!,#REF!,#REF!,#REF!)</f>
        <v>#REF!</v>
      </c>
      <c r="BT29" s="52" t="e">
        <f>SUM(#REF!,#REF!,#REF!,#REF!,#REF!,#REF!,#REF!)</f>
        <v>#REF!</v>
      </c>
      <c r="BU29" s="52">
        <f t="shared" si="9"/>
        <v>0</v>
      </c>
      <c r="BW29" s="853"/>
    </row>
    <row r="30" spans="1:75" s="19" customFormat="1" ht="12" customHeight="1">
      <c r="A30" s="24" t="s">
        <v>54</v>
      </c>
      <c r="B30" s="25" t="s">
        <v>77</v>
      </c>
      <c r="C30" s="26"/>
      <c r="D30" s="26">
        <v>0</v>
      </c>
      <c r="E30" s="26">
        <f t="shared" ref="E30:E32" si="68">F30-D30</f>
        <v>0</v>
      </c>
      <c r="F30" s="26">
        <v>0</v>
      </c>
      <c r="G30" s="26"/>
      <c r="H30" s="26"/>
      <c r="I30" s="26">
        <f t="shared" ref="I30:I32" si="69">J30-H30</f>
        <v>0</v>
      </c>
      <c r="J30" s="26"/>
      <c r="K30" s="26"/>
      <c r="L30" s="26">
        <v>0</v>
      </c>
      <c r="M30" s="26">
        <f t="shared" ref="M30:M32" si="70">N30-L30</f>
        <v>0</v>
      </c>
      <c r="N30" s="26">
        <v>0</v>
      </c>
      <c r="O30" s="26"/>
      <c r="P30" s="26">
        <v>0</v>
      </c>
      <c r="Q30" s="26">
        <f t="shared" ref="Q30:Q32" si="71">R30-P30</f>
        <v>0</v>
      </c>
      <c r="R30" s="26">
        <v>0</v>
      </c>
      <c r="S30" s="26"/>
      <c r="T30" s="26">
        <v>0</v>
      </c>
      <c r="U30" s="26">
        <f t="shared" ref="U30:U32" si="72">V30-T30</f>
        <v>0</v>
      </c>
      <c r="V30" s="26">
        <v>0</v>
      </c>
      <c r="W30" s="26"/>
      <c r="X30" s="26">
        <v>0</v>
      </c>
      <c r="Y30" s="26">
        <f t="shared" ref="Y30:Y32" si="73">Z30-X30</f>
        <v>0</v>
      </c>
      <c r="Z30" s="26">
        <v>0</v>
      </c>
      <c r="AA30" s="26"/>
      <c r="AB30" s="26">
        <v>0</v>
      </c>
      <c r="AC30" s="26">
        <f t="shared" ref="AC30:AC32" si="74">AD30-AB30</f>
        <v>0</v>
      </c>
      <c r="AD30" s="26">
        <v>0</v>
      </c>
      <c r="AE30" s="26"/>
      <c r="AF30" s="26">
        <v>0</v>
      </c>
      <c r="AG30" s="26">
        <f t="shared" ref="AG30:AG32" si="75">AH30-AF30</f>
        <v>0</v>
      </c>
      <c r="AH30" s="26">
        <v>0</v>
      </c>
      <c r="AI30" s="26"/>
      <c r="AJ30" s="26"/>
      <c r="AK30" s="26">
        <f t="shared" ref="AK30:AK32" si="76">AL30-AJ30</f>
        <v>0</v>
      </c>
      <c r="AL30" s="26"/>
      <c r="AM30" s="26"/>
      <c r="AN30" s="26">
        <v>0</v>
      </c>
      <c r="AO30" s="26">
        <f t="shared" ref="AO30:AO32" si="77">AP30-AN30</f>
        <v>0</v>
      </c>
      <c r="AP30" s="26">
        <v>0</v>
      </c>
      <c r="AQ30" s="26"/>
      <c r="AR30" s="26">
        <v>0</v>
      </c>
      <c r="AS30" s="26">
        <f t="shared" ref="AS30:AS32" si="78">AT30-AR30</f>
        <v>0</v>
      </c>
      <c r="AT30" s="26">
        <v>0</v>
      </c>
      <c r="AU30" s="26"/>
      <c r="AV30" s="26">
        <v>0</v>
      </c>
      <c r="AW30" s="26">
        <f t="shared" ref="AW30:AW32" si="79">AX30-AV30</f>
        <v>0</v>
      </c>
      <c r="AX30" s="26">
        <v>0</v>
      </c>
      <c r="AY30" s="26"/>
      <c r="AZ30" s="26">
        <v>0</v>
      </c>
      <c r="BA30" s="26">
        <f t="shared" ref="BA30:BA32" si="80">BB30-AZ30</f>
        <v>0</v>
      </c>
      <c r="BB30" s="26">
        <v>0</v>
      </c>
      <c r="BC30" s="26"/>
      <c r="BD30" s="26">
        <v>0</v>
      </c>
      <c r="BE30" s="26">
        <f t="shared" ref="BE30:BE32" si="81">BF30-BC30</f>
        <v>0</v>
      </c>
      <c r="BF30" s="26">
        <v>0</v>
      </c>
      <c r="BG30" s="393"/>
      <c r="BH30" s="52">
        <f t="shared" si="1"/>
        <v>0</v>
      </c>
      <c r="BI30" s="52">
        <f t="shared" si="2"/>
        <v>0</v>
      </c>
      <c r="BJ30" s="52">
        <f t="shared" si="3"/>
        <v>0</v>
      </c>
      <c r="BK30" s="52">
        <f t="shared" si="4"/>
        <v>0</v>
      </c>
      <c r="BL30" s="52" t="e">
        <f>SUM(#REF!,#REF!,#REF!,#REF!,#REF!,#REF!,#REF!)</f>
        <v>#REF!</v>
      </c>
      <c r="BM30" s="52" t="e">
        <f>SUM(#REF!,#REF!,#REF!,#REF!,#REF!,#REF!,#REF!)</f>
        <v>#REF!</v>
      </c>
      <c r="BN30" s="52"/>
      <c r="BO30" s="52">
        <f t="shared" si="5"/>
        <v>0</v>
      </c>
      <c r="BP30" s="52">
        <f t="shared" si="6"/>
        <v>0</v>
      </c>
      <c r="BQ30" s="52">
        <f t="shared" si="7"/>
        <v>0</v>
      </c>
      <c r="BR30" s="52">
        <f t="shared" si="8"/>
        <v>0</v>
      </c>
      <c r="BS30" s="52" t="e">
        <f>SUM(#REF!,#REF!,#REF!,#REF!,#REF!,#REF!,#REF!)</f>
        <v>#REF!</v>
      </c>
      <c r="BT30" s="52" t="e">
        <f>SUM(#REF!,#REF!,#REF!,#REF!,#REF!,#REF!,#REF!)</f>
        <v>#REF!</v>
      </c>
      <c r="BU30" s="52">
        <f t="shared" si="9"/>
        <v>0</v>
      </c>
      <c r="BW30" s="853"/>
    </row>
    <row r="31" spans="1:75" s="19" customFormat="1" ht="12" customHeight="1">
      <c r="A31" s="24" t="s">
        <v>56</v>
      </c>
      <c r="B31" s="27" t="s">
        <v>79</v>
      </c>
      <c r="C31" s="28"/>
      <c r="D31" s="28">
        <v>0</v>
      </c>
      <c r="E31" s="28">
        <f t="shared" si="68"/>
        <v>0</v>
      </c>
      <c r="F31" s="28">
        <v>0</v>
      </c>
      <c r="G31" s="28"/>
      <c r="H31" s="28"/>
      <c r="I31" s="28">
        <f t="shared" si="69"/>
        <v>0</v>
      </c>
      <c r="J31" s="28"/>
      <c r="K31" s="28"/>
      <c r="L31" s="28">
        <v>0</v>
      </c>
      <c r="M31" s="28">
        <f t="shared" si="70"/>
        <v>0</v>
      </c>
      <c r="N31" s="28">
        <v>0</v>
      </c>
      <c r="O31" s="28"/>
      <c r="P31" s="28">
        <v>0</v>
      </c>
      <c r="Q31" s="28">
        <f t="shared" si="71"/>
        <v>0</v>
      </c>
      <c r="R31" s="28">
        <v>0</v>
      </c>
      <c r="S31" s="28"/>
      <c r="T31" s="28">
        <v>0</v>
      </c>
      <c r="U31" s="28">
        <f t="shared" si="72"/>
        <v>0</v>
      </c>
      <c r="V31" s="28">
        <v>0</v>
      </c>
      <c r="W31" s="28"/>
      <c r="X31" s="28">
        <v>0</v>
      </c>
      <c r="Y31" s="28">
        <f t="shared" si="73"/>
        <v>0</v>
      </c>
      <c r="Z31" s="28">
        <v>0</v>
      </c>
      <c r="AA31" s="28"/>
      <c r="AB31" s="28">
        <v>0</v>
      </c>
      <c r="AC31" s="28">
        <f t="shared" si="74"/>
        <v>0</v>
      </c>
      <c r="AD31" s="28">
        <v>0</v>
      </c>
      <c r="AE31" s="28"/>
      <c r="AF31" s="28">
        <v>0</v>
      </c>
      <c r="AG31" s="28">
        <f t="shared" si="75"/>
        <v>0</v>
      </c>
      <c r="AH31" s="28">
        <v>0</v>
      </c>
      <c r="AI31" s="28"/>
      <c r="AJ31" s="28"/>
      <c r="AK31" s="28">
        <f t="shared" si="76"/>
        <v>0</v>
      </c>
      <c r="AL31" s="28"/>
      <c r="AM31" s="28"/>
      <c r="AN31" s="28">
        <v>0</v>
      </c>
      <c r="AO31" s="28">
        <f t="shared" si="77"/>
        <v>0</v>
      </c>
      <c r="AP31" s="28">
        <v>0</v>
      </c>
      <c r="AQ31" s="28"/>
      <c r="AR31" s="28">
        <v>0</v>
      </c>
      <c r="AS31" s="28">
        <f t="shared" si="78"/>
        <v>0</v>
      </c>
      <c r="AT31" s="28">
        <v>0</v>
      </c>
      <c r="AU31" s="28"/>
      <c r="AV31" s="28">
        <v>0</v>
      </c>
      <c r="AW31" s="28">
        <f t="shared" si="79"/>
        <v>0</v>
      </c>
      <c r="AX31" s="28">
        <v>0</v>
      </c>
      <c r="AY31" s="28"/>
      <c r="AZ31" s="28">
        <v>0</v>
      </c>
      <c r="BA31" s="28">
        <f t="shared" si="80"/>
        <v>0</v>
      </c>
      <c r="BB31" s="28">
        <v>0</v>
      </c>
      <c r="BC31" s="28"/>
      <c r="BD31" s="28">
        <v>0</v>
      </c>
      <c r="BE31" s="28">
        <f t="shared" si="81"/>
        <v>0</v>
      </c>
      <c r="BF31" s="28">
        <v>0</v>
      </c>
      <c r="BG31" s="393"/>
      <c r="BH31" s="52">
        <f t="shared" si="1"/>
        <v>0</v>
      </c>
      <c r="BI31" s="52">
        <f t="shared" si="2"/>
        <v>0</v>
      </c>
      <c r="BJ31" s="52">
        <f t="shared" si="3"/>
        <v>0</v>
      </c>
      <c r="BK31" s="52">
        <f t="shared" si="4"/>
        <v>0</v>
      </c>
      <c r="BL31" s="52" t="e">
        <f>SUM(#REF!,#REF!,#REF!,#REF!,#REF!,#REF!,#REF!)</f>
        <v>#REF!</v>
      </c>
      <c r="BM31" s="52" t="e">
        <f>SUM(#REF!,#REF!,#REF!,#REF!,#REF!,#REF!,#REF!)</f>
        <v>#REF!</v>
      </c>
      <c r="BN31" s="52"/>
      <c r="BO31" s="52">
        <f t="shared" si="5"/>
        <v>0</v>
      </c>
      <c r="BP31" s="52">
        <f t="shared" si="6"/>
        <v>0</v>
      </c>
      <c r="BQ31" s="52">
        <f t="shared" si="7"/>
        <v>0</v>
      </c>
      <c r="BR31" s="52">
        <f t="shared" si="8"/>
        <v>0</v>
      </c>
      <c r="BS31" s="52" t="e">
        <f>SUM(#REF!,#REF!,#REF!,#REF!,#REF!,#REF!,#REF!)</f>
        <v>#REF!</v>
      </c>
      <c r="BT31" s="52" t="e">
        <f>SUM(#REF!,#REF!,#REF!,#REF!,#REF!,#REF!,#REF!)</f>
        <v>#REF!</v>
      </c>
      <c r="BU31" s="52">
        <f t="shared" si="9"/>
        <v>0</v>
      </c>
      <c r="BW31" s="853"/>
    </row>
    <row r="32" spans="1:75" s="19" customFormat="1" ht="12" customHeight="1" thickBot="1">
      <c r="A32" s="16" t="s">
        <v>58</v>
      </c>
      <c r="B32" s="30" t="s">
        <v>81</v>
      </c>
      <c r="C32" s="29"/>
      <c r="D32" s="29">
        <v>0</v>
      </c>
      <c r="E32" s="29">
        <f t="shared" si="68"/>
        <v>0</v>
      </c>
      <c r="F32" s="29">
        <v>0</v>
      </c>
      <c r="G32" s="29"/>
      <c r="H32" s="29"/>
      <c r="I32" s="29">
        <f t="shared" si="69"/>
        <v>0</v>
      </c>
      <c r="J32" s="29"/>
      <c r="K32" s="29"/>
      <c r="L32" s="29">
        <v>0</v>
      </c>
      <c r="M32" s="29">
        <f t="shared" si="70"/>
        <v>0</v>
      </c>
      <c r="N32" s="29">
        <v>0</v>
      </c>
      <c r="O32" s="29"/>
      <c r="P32" s="29">
        <v>0</v>
      </c>
      <c r="Q32" s="29">
        <f t="shared" si="71"/>
        <v>0</v>
      </c>
      <c r="R32" s="29">
        <v>0</v>
      </c>
      <c r="S32" s="29"/>
      <c r="T32" s="29">
        <v>0</v>
      </c>
      <c r="U32" s="29">
        <f t="shared" si="72"/>
        <v>0</v>
      </c>
      <c r="V32" s="29">
        <v>0</v>
      </c>
      <c r="W32" s="29"/>
      <c r="X32" s="29">
        <v>0</v>
      </c>
      <c r="Y32" s="29">
        <f t="shared" si="73"/>
        <v>0</v>
      </c>
      <c r="Z32" s="29">
        <v>0</v>
      </c>
      <c r="AA32" s="29"/>
      <c r="AB32" s="29">
        <v>0</v>
      </c>
      <c r="AC32" s="29">
        <f t="shared" si="74"/>
        <v>0</v>
      </c>
      <c r="AD32" s="29">
        <v>0</v>
      </c>
      <c r="AE32" s="29"/>
      <c r="AF32" s="29">
        <v>0</v>
      </c>
      <c r="AG32" s="29">
        <f t="shared" si="75"/>
        <v>0</v>
      </c>
      <c r="AH32" s="29">
        <v>0</v>
      </c>
      <c r="AI32" s="29"/>
      <c r="AJ32" s="29"/>
      <c r="AK32" s="29">
        <f t="shared" si="76"/>
        <v>0</v>
      </c>
      <c r="AL32" s="29"/>
      <c r="AM32" s="29"/>
      <c r="AN32" s="29">
        <v>0</v>
      </c>
      <c r="AO32" s="29">
        <f t="shared" si="77"/>
        <v>0</v>
      </c>
      <c r="AP32" s="29">
        <v>0</v>
      </c>
      <c r="AQ32" s="29"/>
      <c r="AR32" s="29">
        <v>0</v>
      </c>
      <c r="AS32" s="29">
        <f t="shared" si="78"/>
        <v>0</v>
      </c>
      <c r="AT32" s="29">
        <v>0</v>
      </c>
      <c r="AU32" s="29"/>
      <c r="AV32" s="29">
        <v>0</v>
      </c>
      <c r="AW32" s="29">
        <f t="shared" si="79"/>
        <v>0</v>
      </c>
      <c r="AX32" s="29">
        <v>0</v>
      </c>
      <c r="AY32" s="29"/>
      <c r="AZ32" s="29">
        <v>0</v>
      </c>
      <c r="BA32" s="29">
        <f t="shared" si="80"/>
        <v>0</v>
      </c>
      <c r="BB32" s="29">
        <v>0</v>
      </c>
      <c r="BC32" s="29"/>
      <c r="BD32" s="29">
        <v>0</v>
      </c>
      <c r="BE32" s="29">
        <f t="shared" si="81"/>
        <v>0</v>
      </c>
      <c r="BF32" s="29">
        <v>0</v>
      </c>
      <c r="BG32" s="393"/>
      <c r="BH32" s="52">
        <f t="shared" si="1"/>
        <v>0</v>
      </c>
      <c r="BI32" s="52">
        <f t="shared" si="2"/>
        <v>0</v>
      </c>
      <c r="BJ32" s="52">
        <f t="shared" si="3"/>
        <v>0</v>
      </c>
      <c r="BK32" s="52">
        <f t="shared" si="4"/>
        <v>0</v>
      </c>
      <c r="BL32" s="52" t="e">
        <f>SUM(#REF!,#REF!,#REF!,#REF!,#REF!,#REF!,#REF!)</f>
        <v>#REF!</v>
      </c>
      <c r="BM32" s="52" t="e">
        <f>SUM(#REF!,#REF!,#REF!,#REF!,#REF!,#REF!,#REF!)</f>
        <v>#REF!</v>
      </c>
      <c r="BN32" s="52"/>
      <c r="BO32" s="52">
        <f t="shared" si="5"/>
        <v>0</v>
      </c>
      <c r="BP32" s="52">
        <f t="shared" si="6"/>
        <v>0</v>
      </c>
      <c r="BQ32" s="52">
        <f t="shared" si="7"/>
        <v>0</v>
      </c>
      <c r="BR32" s="52">
        <f t="shared" si="8"/>
        <v>0</v>
      </c>
      <c r="BS32" s="52" t="e">
        <f>SUM(#REF!,#REF!,#REF!,#REF!,#REF!,#REF!,#REF!)</f>
        <v>#REF!</v>
      </c>
      <c r="BT32" s="52" t="e">
        <f>SUM(#REF!,#REF!,#REF!,#REF!,#REF!,#REF!,#REF!)</f>
        <v>#REF!</v>
      </c>
      <c r="BU32" s="52">
        <f t="shared" si="9"/>
        <v>0</v>
      </c>
      <c r="BW32" s="853"/>
    </row>
    <row r="33" spans="1:75" s="15" customFormat="1" ht="12" customHeight="1" thickBot="1">
      <c r="A33" s="21" t="s">
        <v>74</v>
      </c>
      <c r="B33" s="22" t="s">
        <v>178</v>
      </c>
      <c r="C33" s="23">
        <f t="shared" ref="C33:BF33" si="82">SUM(C34:C38)</f>
        <v>0</v>
      </c>
      <c r="D33" s="23">
        <f t="shared" si="82"/>
        <v>0</v>
      </c>
      <c r="E33" s="23">
        <f t="shared" si="82"/>
        <v>0</v>
      </c>
      <c r="F33" s="23">
        <f t="shared" si="82"/>
        <v>0</v>
      </c>
      <c r="G33" s="23">
        <f t="shared" si="82"/>
        <v>0</v>
      </c>
      <c r="H33" s="23">
        <f t="shared" si="82"/>
        <v>0</v>
      </c>
      <c r="I33" s="23">
        <f t="shared" si="82"/>
        <v>0</v>
      </c>
      <c r="J33" s="23">
        <f t="shared" si="82"/>
        <v>0</v>
      </c>
      <c r="K33" s="23">
        <f t="shared" si="82"/>
        <v>0</v>
      </c>
      <c r="L33" s="23">
        <f t="shared" si="82"/>
        <v>0</v>
      </c>
      <c r="M33" s="23">
        <f t="shared" si="82"/>
        <v>0</v>
      </c>
      <c r="N33" s="23">
        <f t="shared" si="82"/>
        <v>0</v>
      </c>
      <c r="O33" s="23">
        <f t="shared" si="82"/>
        <v>0</v>
      </c>
      <c r="P33" s="23">
        <f t="shared" si="82"/>
        <v>0</v>
      </c>
      <c r="Q33" s="23">
        <f t="shared" si="82"/>
        <v>0</v>
      </c>
      <c r="R33" s="23">
        <f t="shared" si="82"/>
        <v>0</v>
      </c>
      <c r="S33" s="23">
        <f t="shared" si="82"/>
        <v>0</v>
      </c>
      <c r="T33" s="23">
        <f t="shared" si="82"/>
        <v>0</v>
      </c>
      <c r="U33" s="23">
        <f t="shared" si="82"/>
        <v>0</v>
      </c>
      <c r="V33" s="23">
        <f t="shared" si="82"/>
        <v>0</v>
      </c>
      <c r="W33" s="23">
        <f t="shared" si="82"/>
        <v>0</v>
      </c>
      <c r="X33" s="23">
        <f t="shared" si="82"/>
        <v>0</v>
      </c>
      <c r="Y33" s="23">
        <f t="shared" si="82"/>
        <v>0</v>
      </c>
      <c r="Z33" s="23">
        <f t="shared" si="82"/>
        <v>0</v>
      </c>
      <c r="AA33" s="23">
        <f t="shared" si="82"/>
        <v>0</v>
      </c>
      <c r="AB33" s="23">
        <f t="shared" si="82"/>
        <v>0</v>
      </c>
      <c r="AC33" s="23">
        <f t="shared" si="82"/>
        <v>0</v>
      </c>
      <c r="AD33" s="23">
        <f t="shared" si="82"/>
        <v>0</v>
      </c>
      <c r="AE33" s="23">
        <f t="shared" si="82"/>
        <v>0</v>
      </c>
      <c r="AF33" s="23">
        <f t="shared" si="82"/>
        <v>0</v>
      </c>
      <c r="AG33" s="23">
        <f t="shared" si="82"/>
        <v>0</v>
      </c>
      <c r="AH33" s="23">
        <f t="shared" si="82"/>
        <v>0</v>
      </c>
      <c r="AI33" s="23">
        <f t="shared" si="82"/>
        <v>0</v>
      </c>
      <c r="AJ33" s="23">
        <f t="shared" si="82"/>
        <v>0</v>
      </c>
      <c r="AK33" s="23">
        <f t="shared" si="82"/>
        <v>0</v>
      </c>
      <c r="AL33" s="23">
        <f t="shared" si="82"/>
        <v>0</v>
      </c>
      <c r="AM33" s="23">
        <f t="shared" si="82"/>
        <v>0</v>
      </c>
      <c r="AN33" s="23">
        <f t="shared" si="82"/>
        <v>0</v>
      </c>
      <c r="AO33" s="23">
        <f t="shared" si="82"/>
        <v>0</v>
      </c>
      <c r="AP33" s="23">
        <f t="shared" si="82"/>
        <v>0</v>
      </c>
      <c r="AQ33" s="23">
        <f t="shared" si="82"/>
        <v>0</v>
      </c>
      <c r="AR33" s="23">
        <f t="shared" si="82"/>
        <v>0</v>
      </c>
      <c r="AS33" s="23">
        <f t="shared" si="82"/>
        <v>0</v>
      </c>
      <c r="AT33" s="23">
        <f t="shared" si="82"/>
        <v>0</v>
      </c>
      <c r="AU33" s="23">
        <f t="shared" si="82"/>
        <v>0</v>
      </c>
      <c r="AV33" s="23">
        <f t="shared" si="82"/>
        <v>0</v>
      </c>
      <c r="AW33" s="23">
        <f t="shared" si="82"/>
        <v>0</v>
      </c>
      <c r="AX33" s="23">
        <f t="shared" si="82"/>
        <v>0</v>
      </c>
      <c r="AY33" s="23">
        <f t="shared" si="82"/>
        <v>0</v>
      </c>
      <c r="AZ33" s="23">
        <f t="shared" si="82"/>
        <v>0</v>
      </c>
      <c r="BA33" s="23">
        <f t="shared" si="82"/>
        <v>0</v>
      </c>
      <c r="BB33" s="23">
        <f t="shared" si="82"/>
        <v>0</v>
      </c>
      <c r="BC33" s="23">
        <f t="shared" si="82"/>
        <v>0</v>
      </c>
      <c r="BD33" s="23">
        <f t="shared" si="82"/>
        <v>0</v>
      </c>
      <c r="BE33" s="23">
        <f t="shared" si="82"/>
        <v>0</v>
      </c>
      <c r="BF33" s="23">
        <f t="shared" si="82"/>
        <v>0</v>
      </c>
      <c r="BG33" s="392"/>
      <c r="BH33" s="52">
        <f t="shared" si="1"/>
        <v>0</v>
      </c>
      <c r="BI33" s="52">
        <f t="shared" si="2"/>
        <v>0</v>
      </c>
      <c r="BJ33" s="52">
        <f t="shared" si="3"/>
        <v>0</v>
      </c>
      <c r="BK33" s="52">
        <f t="shared" si="4"/>
        <v>0</v>
      </c>
      <c r="BL33" s="52" t="e">
        <f>SUM(#REF!,#REF!,#REF!,#REF!,#REF!,#REF!,#REF!)</f>
        <v>#REF!</v>
      </c>
      <c r="BM33" s="52" t="e">
        <f>SUM(#REF!,#REF!,#REF!,#REF!,#REF!,#REF!,#REF!)</f>
        <v>#REF!</v>
      </c>
      <c r="BN33" s="52"/>
      <c r="BO33" s="52">
        <f t="shared" si="5"/>
        <v>0</v>
      </c>
      <c r="BP33" s="52">
        <f t="shared" si="6"/>
        <v>0</v>
      </c>
      <c r="BQ33" s="52">
        <f t="shared" si="7"/>
        <v>0</v>
      </c>
      <c r="BR33" s="52">
        <f t="shared" si="8"/>
        <v>0</v>
      </c>
      <c r="BS33" s="52" t="e">
        <f>SUM(#REF!,#REF!,#REF!,#REF!,#REF!,#REF!,#REF!)</f>
        <v>#REF!</v>
      </c>
      <c r="BT33" s="52" t="e">
        <f>SUM(#REF!,#REF!,#REF!,#REF!,#REF!,#REF!,#REF!)</f>
        <v>#REF!</v>
      </c>
      <c r="BU33" s="52">
        <f t="shared" si="9"/>
        <v>0</v>
      </c>
      <c r="BW33" s="852"/>
    </row>
    <row r="34" spans="1:75" s="73" customFormat="1" ht="22.5">
      <c r="A34" s="24" t="s">
        <v>500</v>
      </c>
      <c r="B34" s="75" t="s">
        <v>663</v>
      </c>
      <c r="C34" s="76"/>
      <c r="D34" s="76">
        <v>0</v>
      </c>
      <c r="E34" s="76">
        <f t="shared" ref="E34:E38" si="83">F34-D34</f>
        <v>0</v>
      </c>
      <c r="F34" s="76">
        <v>0</v>
      </c>
      <c r="G34" s="76"/>
      <c r="H34" s="76"/>
      <c r="I34" s="76">
        <f t="shared" ref="I34:I38" si="84">J34-H34</f>
        <v>0</v>
      </c>
      <c r="J34" s="76"/>
      <c r="K34" s="76"/>
      <c r="L34" s="76">
        <v>0</v>
      </c>
      <c r="M34" s="76">
        <f t="shared" ref="M34:M38" si="85">N34-L34</f>
        <v>0</v>
      </c>
      <c r="N34" s="76">
        <v>0</v>
      </c>
      <c r="O34" s="76"/>
      <c r="P34" s="76">
        <v>0</v>
      </c>
      <c r="Q34" s="76">
        <f t="shared" ref="Q34:Q38" si="86">R34-P34</f>
        <v>0</v>
      </c>
      <c r="R34" s="76">
        <v>0</v>
      </c>
      <c r="S34" s="76"/>
      <c r="T34" s="76">
        <v>0</v>
      </c>
      <c r="U34" s="76">
        <f t="shared" ref="U34:U38" si="87">V34-T34</f>
        <v>0</v>
      </c>
      <c r="V34" s="76">
        <v>0</v>
      </c>
      <c r="W34" s="76"/>
      <c r="X34" s="76">
        <v>0</v>
      </c>
      <c r="Y34" s="76">
        <f t="shared" ref="Y34:Y38" si="88">Z34-X34</f>
        <v>0</v>
      </c>
      <c r="Z34" s="76">
        <v>0</v>
      </c>
      <c r="AA34" s="76"/>
      <c r="AB34" s="76">
        <v>0</v>
      </c>
      <c r="AC34" s="76">
        <f t="shared" ref="AC34:AC38" si="89">AD34-AB34</f>
        <v>0</v>
      </c>
      <c r="AD34" s="76">
        <v>0</v>
      </c>
      <c r="AE34" s="76"/>
      <c r="AF34" s="76">
        <v>0</v>
      </c>
      <c r="AG34" s="76">
        <f t="shared" ref="AG34:AG38" si="90">AH34-AF34</f>
        <v>0</v>
      </c>
      <c r="AH34" s="76">
        <v>0</v>
      </c>
      <c r="AI34" s="76"/>
      <c r="AJ34" s="76"/>
      <c r="AK34" s="76">
        <f t="shared" ref="AK34:AK38" si="91">AL34-AJ34</f>
        <v>0</v>
      </c>
      <c r="AL34" s="76"/>
      <c r="AM34" s="76"/>
      <c r="AN34" s="76">
        <v>0</v>
      </c>
      <c r="AO34" s="76">
        <f t="shared" ref="AO34:AO38" si="92">AP34-AN34</f>
        <v>0</v>
      </c>
      <c r="AP34" s="76">
        <v>0</v>
      </c>
      <c r="AQ34" s="76"/>
      <c r="AR34" s="76">
        <v>0</v>
      </c>
      <c r="AS34" s="76">
        <f t="shared" ref="AS34:AS38" si="93">AT34-AR34</f>
        <v>0</v>
      </c>
      <c r="AT34" s="76">
        <v>0</v>
      </c>
      <c r="AU34" s="76"/>
      <c r="AV34" s="76">
        <v>0</v>
      </c>
      <c r="AW34" s="76">
        <f t="shared" ref="AW34:AW38" si="94">AX34-AV34</f>
        <v>0</v>
      </c>
      <c r="AX34" s="76">
        <v>0</v>
      </c>
      <c r="AY34" s="76"/>
      <c r="AZ34" s="76">
        <v>0</v>
      </c>
      <c r="BA34" s="76">
        <f t="shared" ref="BA34:BA38" si="95">BB34-AZ34</f>
        <v>0</v>
      </c>
      <c r="BB34" s="76">
        <v>0</v>
      </c>
      <c r="BC34" s="76"/>
      <c r="BD34" s="76">
        <v>0</v>
      </c>
      <c r="BE34" s="76">
        <f t="shared" ref="BE34:BE38" si="96">BF34-BC34</f>
        <v>0</v>
      </c>
      <c r="BF34" s="76">
        <v>0</v>
      </c>
      <c r="BH34" s="52">
        <f t="shared" si="1"/>
        <v>0</v>
      </c>
      <c r="BI34" s="52">
        <f t="shared" si="2"/>
        <v>0</v>
      </c>
      <c r="BJ34" s="52">
        <f t="shared" si="3"/>
        <v>0</v>
      </c>
      <c r="BK34" s="52">
        <f t="shared" si="4"/>
        <v>0</v>
      </c>
      <c r="BL34" s="52" t="e">
        <f>SUM(#REF!,#REF!,#REF!,#REF!,#REF!,#REF!,#REF!)</f>
        <v>#REF!</v>
      </c>
      <c r="BM34" s="52" t="e">
        <f>SUM(#REF!,#REF!,#REF!,#REF!,#REF!,#REF!,#REF!)</f>
        <v>#REF!</v>
      </c>
      <c r="BN34" s="52"/>
      <c r="BO34" s="52">
        <f t="shared" si="5"/>
        <v>0</v>
      </c>
      <c r="BP34" s="52">
        <f t="shared" si="6"/>
        <v>0</v>
      </c>
      <c r="BQ34" s="52">
        <f t="shared" si="7"/>
        <v>0</v>
      </c>
      <c r="BR34" s="52">
        <f t="shared" si="8"/>
        <v>0</v>
      </c>
      <c r="BS34" s="52" t="e">
        <f>SUM(#REF!,#REF!,#REF!,#REF!,#REF!,#REF!,#REF!)</f>
        <v>#REF!</v>
      </c>
      <c r="BT34" s="52" t="e">
        <f>SUM(#REF!,#REF!,#REF!,#REF!,#REF!,#REF!,#REF!)</f>
        <v>#REF!</v>
      </c>
      <c r="BU34" s="52">
        <f t="shared" si="9"/>
        <v>0</v>
      </c>
      <c r="BW34" s="717"/>
    </row>
    <row r="35" spans="1:75" s="73" customFormat="1" ht="22.5">
      <c r="A35" s="24" t="s">
        <v>501</v>
      </c>
      <c r="B35" s="78" t="s">
        <v>699</v>
      </c>
      <c r="C35" s="79"/>
      <c r="D35" s="79">
        <v>0</v>
      </c>
      <c r="E35" s="79">
        <f t="shared" si="83"/>
        <v>0</v>
      </c>
      <c r="F35" s="79">
        <v>0</v>
      </c>
      <c r="G35" s="79"/>
      <c r="H35" s="79"/>
      <c r="I35" s="79">
        <f t="shared" si="84"/>
        <v>0</v>
      </c>
      <c r="J35" s="79"/>
      <c r="K35" s="79"/>
      <c r="L35" s="79">
        <v>0</v>
      </c>
      <c r="M35" s="79">
        <f t="shared" si="85"/>
        <v>0</v>
      </c>
      <c r="N35" s="79">
        <v>0</v>
      </c>
      <c r="O35" s="79"/>
      <c r="P35" s="79">
        <v>0</v>
      </c>
      <c r="Q35" s="79">
        <f t="shared" si="86"/>
        <v>0</v>
      </c>
      <c r="R35" s="79">
        <v>0</v>
      </c>
      <c r="S35" s="79"/>
      <c r="T35" s="79">
        <v>0</v>
      </c>
      <c r="U35" s="79">
        <f t="shared" si="87"/>
        <v>0</v>
      </c>
      <c r="V35" s="79">
        <v>0</v>
      </c>
      <c r="W35" s="79"/>
      <c r="X35" s="79">
        <v>0</v>
      </c>
      <c r="Y35" s="79">
        <f t="shared" si="88"/>
        <v>0</v>
      </c>
      <c r="Z35" s="79">
        <v>0</v>
      </c>
      <c r="AA35" s="79"/>
      <c r="AB35" s="79">
        <v>0</v>
      </c>
      <c r="AC35" s="79">
        <f t="shared" si="89"/>
        <v>0</v>
      </c>
      <c r="AD35" s="79">
        <v>0</v>
      </c>
      <c r="AE35" s="79"/>
      <c r="AF35" s="79">
        <v>0</v>
      </c>
      <c r="AG35" s="79">
        <f t="shared" si="90"/>
        <v>0</v>
      </c>
      <c r="AH35" s="79">
        <v>0</v>
      </c>
      <c r="AI35" s="79"/>
      <c r="AJ35" s="79"/>
      <c r="AK35" s="79">
        <f t="shared" si="91"/>
        <v>0</v>
      </c>
      <c r="AL35" s="79"/>
      <c r="AM35" s="79"/>
      <c r="AN35" s="79">
        <v>0</v>
      </c>
      <c r="AO35" s="79">
        <f t="shared" si="92"/>
        <v>0</v>
      </c>
      <c r="AP35" s="79">
        <v>0</v>
      </c>
      <c r="AQ35" s="79"/>
      <c r="AR35" s="79">
        <v>0</v>
      </c>
      <c r="AS35" s="79">
        <f t="shared" si="93"/>
        <v>0</v>
      </c>
      <c r="AT35" s="79">
        <v>0</v>
      </c>
      <c r="AU35" s="79"/>
      <c r="AV35" s="79">
        <v>0</v>
      </c>
      <c r="AW35" s="79">
        <f t="shared" si="94"/>
        <v>0</v>
      </c>
      <c r="AX35" s="79">
        <v>0</v>
      </c>
      <c r="AY35" s="79"/>
      <c r="AZ35" s="79">
        <v>0</v>
      </c>
      <c r="BA35" s="79">
        <f t="shared" si="95"/>
        <v>0</v>
      </c>
      <c r="BB35" s="79">
        <v>0</v>
      </c>
      <c r="BC35" s="79"/>
      <c r="BD35" s="79">
        <v>0</v>
      </c>
      <c r="BE35" s="79">
        <f t="shared" si="96"/>
        <v>0</v>
      </c>
      <c r="BF35" s="79">
        <v>0</v>
      </c>
      <c r="BH35" s="52">
        <f t="shared" si="1"/>
        <v>0</v>
      </c>
      <c r="BI35" s="52">
        <f t="shared" si="2"/>
        <v>0</v>
      </c>
      <c r="BJ35" s="52">
        <f t="shared" si="3"/>
        <v>0</v>
      </c>
      <c r="BK35" s="52">
        <f t="shared" si="4"/>
        <v>0</v>
      </c>
      <c r="BL35" s="52" t="e">
        <f>SUM(#REF!,#REF!,#REF!,#REF!,#REF!,#REF!,#REF!)</f>
        <v>#REF!</v>
      </c>
      <c r="BM35" s="52" t="e">
        <f>SUM(#REF!,#REF!,#REF!,#REF!,#REF!,#REF!,#REF!)</f>
        <v>#REF!</v>
      </c>
      <c r="BN35" s="52"/>
      <c r="BO35" s="52">
        <f t="shared" si="5"/>
        <v>0</v>
      </c>
      <c r="BP35" s="52">
        <f t="shared" si="6"/>
        <v>0</v>
      </c>
      <c r="BQ35" s="52">
        <f t="shared" si="7"/>
        <v>0</v>
      </c>
      <c r="BR35" s="52">
        <f t="shared" si="8"/>
        <v>0</v>
      </c>
      <c r="BS35" s="52" t="e">
        <f>SUM(#REF!,#REF!,#REF!,#REF!,#REF!,#REF!,#REF!)</f>
        <v>#REF!</v>
      </c>
      <c r="BT35" s="52" t="e">
        <f>SUM(#REF!,#REF!,#REF!,#REF!,#REF!,#REF!,#REF!)</f>
        <v>#REF!</v>
      </c>
      <c r="BU35" s="52">
        <f t="shared" si="9"/>
        <v>0</v>
      </c>
      <c r="BW35" s="717"/>
    </row>
    <row r="36" spans="1:75" s="73" customFormat="1" ht="22.5">
      <c r="A36" s="24" t="s">
        <v>502</v>
      </c>
      <c r="B36" s="78" t="s">
        <v>694</v>
      </c>
      <c r="C36" s="79"/>
      <c r="D36" s="79">
        <v>0</v>
      </c>
      <c r="E36" s="79">
        <f t="shared" si="83"/>
        <v>0</v>
      </c>
      <c r="F36" s="79">
        <v>0</v>
      </c>
      <c r="G36" s="79"/>
      <c r="H36" s="79"/>
      <c r="I36" s="79">
        <f t="shared" si="84"/>
        <v>0</v>
      </c>
      <c r="J36" s="79"/>
      <c r="K36" s="79"/>
      <c r="L36" s="79">
        <v>0</v>
      </c>
      <c r="M36" s="79">
        <f t="shared" si="85"/>
        <v>0</v>
      </c>
      <c r="N36" s="79">
        <v>0</v>
      </c>
      <c r="O36" s="79"/>
      <c r="P36" s="79">
        <v>0</v>
      </c>
      <c r="Q36" s="79">
        <f t="shared" si="86"/>
        <v>0</v>
      </c>
      <c r="R36" s="79">
        <v>0</v>
      </c>
      <c r="S36" s="79"/>
      <c r="T36" s="79">
        <v>0</v>
      </c>
      <c r="U36" s="79">
        <f t="shared" si="87"/>
        <v>0</v>
      </c>
      <c r="V36" s="79">
        <v>0</v>
      </c>
      <c r="W36" s="79"/>
      <c r="X36" s="79">
        <v>0</v>
      </c>
      <c r="Y36" s="79">
        <f t="shared" si="88"/>
        <v>0</v>
      </c>
      <c r="Z36" s="79">
        <v>0</v>
      </c>
      <c r="AA36" s="79"/>
      <c r="AB36" s="79">
        <v>0</v>
      </c>
      <c r="AC36" s="79">
        <f t="shared" si="89"/>
        <v>0</v>
      </c>
      <c r="AD36" s="79">
        <v>0</v>
      </c>
      <c r="AE36" s="79"/>
      <c r="AF36" s="79">
        <v>0</v>
      </c>
      <c r="AG36" s="79">
        <f t="shared" si="90"/>
        <v>0</v>
      </c>
      <c r="AH36" s="79">
        <v>0</v>
      </c>
      <c r="AI36" s="79"/>
      <c r="AJ36" s="79"/>
      <c r="AK36" s="79">
        <f t="shared" si="91"/>
        <v>0</v>
      </c>
      <c r="AL36" s="79"/>
      <c r="AM36" s="79"/>
      <c r="AN36" s="79">
        <v>0</v>
      </c>
      <c r="AO36" s="79">
        <f t="shared" si="92"/>
        <v>0</v>
      </c>
      <c r="AP36" s="79">
        <v>0</v>
      </c>
      <c r="AQ36" s="79"/>
      <c r="AR36" s="79">
        <v>0</v>
      </c>
      <c r="AS36" s="79">
        <f t="shared" si="93"/>
        <v>0</v>
      </c>
      <c r="AT36" s="79">
        <v>0</v>
      </c>
      <c r="AU36" s="79"/>
      <c r="AV36" s="79">
        <v>0</v>
      </c>
      <c r="AW36" s="79">
        <f t="shared" si="94"/>
        <v>0</v>
      </c>
      <c r="AX36" s="79">
        <v>0</v>
      </c>
      <c r="AY36" s="79"/>
      <c r="AZ36" s="79">
        <v>0</v>
      </c>
      <c r="BA36" s="79">
        <f t="shared" si="95"/>
        <v>0</v>
      </c>
      <c r="BB36" s="79">
        <v>0</v>
      </c>
      <c r="BC36" s="79"/>
      <c r="BD36" s="79">
        <v>0</v>
      </c>
      <c r="BE36" s="79">
        <f t="shared" si="96"/>
        <v>0</v>
      </c>
      <c r="BF36" s="79">
        <v>0</v>
      </c>
      <c r="BH36" s="52">
        <f t="shared" ref="BH36:BH62" si="97">SUM(C36,K36,S36,AA36,AI36,AQ36,AY36)</f>
        <v>0</v>
      </c>
      <c r="BI36" s="52">
        <f t="shared" ref="BI36:BI62" si="98">SUM(D36,L36,T36,AB36,AJ36,AR36,AZ36)</f>
        <v>0</v>
      </c>
      <c r="BJ36" s="52">
        <f t="shared" ref="BJ36:BJ62" si="99">SUM(E36,M36,U36,AC36,AK36,AS36,BA36)</f>
        <v>0</v>
      </c>
      <c r="BK36" s="52">
        <f t="shared" ref="BK36:BK62" si="100">SUM(F36,N36,V36,AD36,AL36,AT36,BB36)</f>
        <v>0</v>
      </c>
      <c r="BL36" s="52" t="e">
        <f>SUM(#REF!,#REF!,#REF!,#REF!,#REF!,#REF!,#REF!)</f>
        <v>#REF!</v>
      </c>
      <c r="BM36" s="52" t="e">
        <f>SUM(#REF!,#REF!,#REF!,#REF!,#REF!,#REF!,#REF!)</f>
        <v>#REF!</v>
      </c>
      <c r="BN36" s="52"/>
      <c r="BO36" s="52">
        <f t="shared" ref="BO36:BO62" si="101">SUM(G36,O36,W36,AE36,AM36,AU36,BC36)</f>
        <v>0</v>
      </c>
      <c r="BP36" s="52">
        <f t="shared" ref="BP36:BP62" si="102">SUM(H36,P36,X36,AF36,AN36,AV36,BD36)</f>
        <v>0</v>
      </c>
      <c r="BQ36" s="52">
        <f t="shared" ref="BQ36:BQ62" si="103">SUM(I36,Q36,Y36,AG36,AO36,AW36,BE36)</f>
        <v>0</v>
      </c>
      <c r="BR36" s="52">
        <f t="shared" ref="BR36:BR62" si="104">SUM(J36,R36,Z36,AH36,AP36,AX36,BF36)</f>
        <v>0</v>
      </c>
      <c r="BS36" s="52" t="e">
        <f>SUM(#REF!,#REF!,#REF!,#REF!,#REF!,#REF!,#REF!)</f>
        <v>#REF!</v>
      </c>
      <c r="BT36" s="52" t="e">
        <f>SUM(#REF!,#REF!,#REF!,#REF!,#REF!,#REF!,#REF!)</f>
        <v>#REF!</v>
      </c>
      <c r="BU36" s="52">
        <f t="shared" si="9"/>
        <v>0</v>
      </c>
      <c r="BW36" s="717"/>
    </row>
    <row r="37" spans="1:75" s="73" customFormat="1" ht="22.5">
      <c r="A37" s="24" t="s">
        <v>503</v>
      </c>
      <c r="B37" s="81" t="s">
        <v>671</v>
      </c>
      <c r="C37" s="83"/>
      <c r="D37" s="83">
        <v>0</v>
      </c>
      <c r="E37" s="83">
        <f t="shared" si="83"/>
        <v>0</v>
      </c>
      <c r="F37" s="83">
        <v>0</v>
      </c>
      <c r="G37" s="83"/>
      <c r="H37" s="83"/>
      <c r="I37" s="83">
        <f t="shared" si="84"/>
        <v>0</v>
      </c>
      <c r="J37" s="83"/>
      <c r="K37" s="83"/>
      <c r="L37" s="83">
        <v>0</v>
      </c>
      <c r="M37" s="83">
        <f t="shared" si="85"/>
        <v>0</v>
      </c>
      <c r="N37" s="83">
        <v>0</v>
      </c>
      <c r="O37" s="83"/>
      <c r="P37" s="83">
        <v>0</v>
      </c>
      <c r="Q37" s="83">
        <f t="shared" si="86"/>
        <v>0</v>
      </c>
      <c r="R37" s="83">
        <v>0</v>
      </c>
      <c r="S37" s="83"/>
      <c r="T37" s="83">
        <v>0</v>
      </c>
      <c r="U37" s="83">
        <f t="shared" si="87"/>
        <v>0</v>
      </c>
      <c r="V37" s="83">
        <v>0</v>
      </c>
      <c r="W37" s="83"/>
      <c r="X37" s="83">
        <v>0</v>
      </c>
      <c r="Y37" s="83">
        <f t="shared" si="88"/>
        <v>0</v>
      </c>
      <c r="Z37" s="83">
        <v>0</v>
      </c>
      <c r="AA37" s="83"/>
      <c r="AB37" s="83">
        <v>0</v>
      </c>
      <c r="AC37" s="83">
        <f t="shared" si="89"/>
        <v>0</v>
      </c>
      <c r="AD37" s="83">
        <v>0</v>
      </c>
      <c r="AE37" s="83"/>
      <c r="AF37" s="83">
        <v>0</v>
      </c>
      <c r="AG37" s="83">
        <f t="shared" si="90"/>
        <v>0</v>
      </c>
      <c r="AH37" s="83">
        <v>0</v>
      </c>
      <c r="AI37" s="83"/>
      <c r="AJ37" s="83"/>
      <c r="AK37" s="83">
        <f t="shared" si="91"/>
        <v>0</v>
      </c>
      <c r="AL37" s="83"/>
      <c r="AM37" s="83"/>
      <c r="AN37" s="83">
        <v>0</v>
      </c>
      <c r="AO37" s="83">
        <f t="shared" si="92"/>
        <v>0</v>
      </c>
      <c r="AP37" s="83">
        <v>0</v>
      </c>
      <c r="AQ37" s="83"/>
      <c r="AR37" s="83">
        <v>0</v>
      </c>
      <c r="AS37" s="83">
        <f t="shared" si="93"/>
        <v>0</v>
      </c>
      <c r="AT37" s="83">
        <v>0</v>
      </c>
      <c r="AU37" s="83"/>
      <c r="AV37" s="83">
        <v>0</v>
      </c>
      <c r="AW37" s="83">
        <f t="shared" si="94"/>
        <v>0</v>
      </c>
      <c r="AX37" s="83">
        <v>0</v>
      </c>
      <c r="AY37" s="83"/>
      <c r="AZ37" s="83">
        <v>0</v>
      </c>
      <c r="BA37" s="83">
        <f t="shared" si="95"/>
        <v>0</v>
      </c>
      <c r="BB37" s="83">
        <v>0</v>
      </c>
      <c r="BC37" s="83"/>
      <c r="BD37" s="83">
        <v>0</v>
      </c>
      <c r="BE37" s="83">
        <f t="shared" si="96"/>
        <v>0</v>
      </c>
      <c r="BF37" s="83">
        <v>0</v>
      </c>
      <c r="BH37" s="52">
        <f t="shared" si="97"/>
        <v>0</v>
      </c>
      <c r="BI37" s="52">
        <f t="shared" si="98"/>
        <v>0</v>
      </c>
      <c r="BJ37" s="52">
        <f t="shared" si="99"/>
        <v>0</v>
      </c>
      <c r="BK37" s="52">
        <f t="shared" si="100"/>
        <v>0</v>
      </c>
      <c r="BL37" s="52" t="e">
        <f>SUM(#REF!,#REF!,#REF!,#REF!,#REF!,#REF!,#REF!)</f>
        <v>#REF!</v>
      </c>
      <c r="BM37" s="52" t="e">
        <f>SUM(#REF!,#REF!,#REF!,#REF!,#REF!,#REF!,#REF!)</f>
        <v>#REF!</v>
      </c>
      <c r="BN37" s="52"/>
      <c r="BO37" s="52">
        <f t="shared" si="101"/>
        <v>0</v>
      </c>
      <c r="BP37" s="52">
        <f t="shared" si="102"/>
        <v>0</v>
      </c>
      <c r="BQ37" s="52">
        <f t="shared" si="103"/>
        <v>0</v>
      </c>
      <c r="BR37" s="52">
        <f t="shared" si="104"/>
        <v>0</v>
      </c>
      <c r="BS37" s="52" t="e">
        <f>SUM(#REF!,#REF!,#REF!,#REF!,#REF!,#REF!,#REF!)</f>
        <v>#REF!</v>
      </c>
      <c r="BT37" s="52" t="e">
        <f>SUM(#REF!,#REF!,#REF!,#REF!,#REF!,#REF!,#REF!)</f>
        <v>#REF!</v>
      </c>
      <c r="BU37" s="52">
        <f t="shared" si="9"/>
        <v>0</v>
      </c>
      <c r="BW37" s="717"/>
    </row>
    <row r="38" spans="1:75" s="73" customFormat="1" ht="12" customHeight="1" thickBot="1">
      <c r="A38" s="24" t="s">
        <v>698</v>
      </c>
      <c r="B38" s="81" t="s">
        <v>672</v>
      </c>
      <c r="C38" s="83"/>
      <c r="D38" s="83">
        <v>0</v>
      </c>
      <c r="E38" s="83">
        <f t="shared" si="83"/>
        <v>0</v>
      </c>
      <c r="F38" s="83">
        <v>0</v>
      </c>
      <c r="G38" s="83"/>
      <c r="H38" s="83"/>
      <c r="I38" s="83">
        <f t="shared" si="84"/>
        <v>0</v>
      </c>
      <c r="J38" s="83"/>
      <c r="K38" s="83"/>
      <c r="L38" s="83">
        <v>0</v>
      </c>
      <c r="M38" s="83">
        <f t="shared" si="85"/>
        <v>0</v>
      </c>
      <c r="N38" s="83">
        <v>0</v>
      </c>
      <c r="O38" s="83"/>
      <c r="P38" s="83">
        <v>0</v>
      </c>
      <c r="Q38" s="83">
        <f t="shared" si="86"/>
        <v>0</v>
      </c>
      <c r="R38" s="83">
        <v>0</v>
      </c>
      <c r="S38" s="83"/>
      <c r="T38" s="83">
        <v>0</v>
      </c>
      <c r="U38" s="83">
        <f t="shared" si="87"/>
        <v>0</v>
      </c>
      <c r="V38" s="83">
        <v>0</v>
      </c>
      <c r="W38" s="83"/>
      <c r="X38" s="83">
        <v>0</v>
      </c>
      <c r="Y38" s="83">
        <f t="shared" si="88"/>
        <v>0</v>
      </c>
      <c r="Z38" s="83">
        <v>0</v>
      </c>
      <c r="AA38" s="83"/>
      <c r="AB38" s="83">
        <v>0</v>
      </c>
      <c r="AC38" s="83">
        <f t="shared" si="89"/>
        <v>0</v>
      </c>
      <c r="AD38" s="83">
        <v>0</v>
      </c>
      <c r="AE38" s="83"/>
      <c r="AF38" s="83">
        <v>0</v>
      </c>
      <c r="AG38" s="83">
        <f t="shared" si="90"/>
        <v>0</v>
      </c>
      <c r="AH38" s="83">
        <v>0</v>
      </c>
      <c r="AI38" s="83"/>
      <c r="AJ38" s="83"/>
      <c r="AK38" s="83">
        <f t="shared" si="91"/>
        <v>0</v>
      </c>
      <c r="AL38" s="83"/>
      <c r="AM38" s="83"/>
      <c r="AN38" s="83">
        <v>0</v>
      </c>
      <c r="AO38" s="83">
        <f t="shared" si="92"/>
        <v>0</v>
      </c>
      <c r="AP38" s="83">
        <v>0</v>
      </c>
      <c r="AQ38" s="83"/>
      <c r="AR38" s="83">
        <v>0</v>
      </c>
      <c r="AS38" s="83">
        <f t="shared" si="93"/>
        <v>0</v>
      </c>
      <c r="AT38" s="83">
        <v>0</v>
      </c>
      <c r="AU38" s="83"/>
      <c r="AV38" s="83">
        <v>0</v>
      </c>
      <c r="AW38" s="83">
        <f t="shared" si="94"/>
        <v>0</v>
      </c>
      <c r="AX38" s="83">
        <v>0</v>
      </c>
      <c r="AY38" s="83"/>
      <c r="AZ38" s="83">
        <v>0</v>
      </c>
      <c r="BA38" s="83">
        <f t="shared" si="95"/>
        <v>0</v>
      </c>
      <c r="BB38" s="83">
        <v>0</v>
      </c>
      <c r="BC38" s="83"/>
      <c r="BD38" s="83">
        <v>0</v>
      </c>
      <c r="BE38" s="83">
        <f t="shared" si="96"/>
        <v>0</v>
      </c>
      <c r="BF38" s="83">
        <v>0</v>
      </c>
      <c r="BH38" s="52">
        <f t="shared" si="97"/>
        <v>0</v>
      </c>
      <c r="BI38" s="52">
        <f t="shared" si="98"/>
        <v>0</v>
      </c>
      <c r="BJ38" s="52">
        <f t="shared" si="99"/>
        <v>0</v>
      </c>
      <c r="BK38" s="52">
        <f t="shared" si="100"/>
        <v>0</v>
      </c>
      <c r="BL38" s="52" t="e">
        <f>SUM(#REF!,#REF!,#REF!,#REF!,#REF!,#REF!,#REF!)</f>
        <v>#REF!</v>
      </c>
      <c r="BM38" s="52" t="e">
        <f>SUM(#REF!,#REF!,#REF!,#REF!,#REF!,#REF!,#REF!)</f>
        <v>#REF!</v>
      </c>
      <c r="BN38" s="52"/>
      <c r="BO38" s="52">
        <f t="shared" si="101"/>
        <v>0</v>
      </c>
      <c r="BP38" s="52">
        <f t="shared" si="102"/>
        <v>0</v>
      </c>
      <c r="BQ38" s="52">
        <f t="shared" si="103"/>
        <v>0</v>
      </c>
      <c r="BR38" s="52">
        <f t="shared" si="104"/>
        <v>0</v>
      </c>
      <c r="BS38" s="52" t="e">
        <f>SUM(#REF!,#REF!,#REF!,#REF!,#REF!,#REF!,#REF!)</f>
        <v>#REF!</v>
      </c>
      <c r="BT38" s="52" t="e">
        <f>SUM(#REF!,#REF!,#REF!,#REF!,#REF!,#REF!,#REF!)</f>
        <v>#REF!</v>
      </c>
      <c r="BU38" s="52">
        <f t="shared" si="9"/>
        <v>0</v>
      </c>
      <c r="BW38" s="717"/>
    </row>
    <row r="39" spans="1:75" s="15" customFormat="1" ht="12" customHeight="1" thickBot="1">
      <c r="A39" s="21" t="s">
        <v>157</v>
      </c>
      <c r="B39" s="22" t="s">
        <v>272</v>
      </c>
      <c r="C39" s="31"/>
      <c r="D39" s="31"/>
      <c r="E39" s="31">
        <f>F39-C39</f>
        <v>0</v>
      </c>
      <c r="F39" s="31"/>
      <c r="G39" s="31"/>
      <c r="H39" s="31"/>
      <c r="I39" s="31">
        <f>J39-G39</f>
        <v>0</v>
      </c>
      <c r="J39" s="31"/>
      <c r="K39" s="31"/>
      <c r="L39" s="31"/>
      <c r="M39" s="31">
        <f>N39-K39</f>
        <v>0</v>
      </c>
      <c r="N39" s="31"/>
      <c r="O39" s="31"/>
      <c r="P39" s="31"/>
      <c r="Q39" s="31">
        <f>R39-O39</f>
        <v>0</v>
      </c>
      <c r="R39" s="31"/>
      <c r="S39" s="31"/>
      <c r="T39" s="31"/>
      <c r="U39" s="31">
        <f>V39-S39</f>
        <v>0</v>
      </c>
      <c r="V39" s="31"/>
      <c r="W39" s="31"/>
      <c r="X39" s="31"/>
      <c r="Y39" s="31">
        <f>Z39-W39</f>
        <v>0</v>
      </c>
      <c r="Z39" s="31"/>
      <c r="AA39" s="31"/>
      <c r="AB39" s="31"/>
      <c r="AC39" s="31">
        <f>AD39-AA39</f>
        <v>0</v>
      </c>
      <c r="AD39" s="31"/>
      <c r="AE39" s="31"/>
      <c r="AF39" s="31"/>
      <c r="AG39" s="31">
        <f>AH39-AE39</f>
        <v>0</v>
      </c>
      <c r="AH39" s="31"/>
      <c r="AI39" s="31"/>
      <c r="AJ39" s="31"/>
      <c r="AK39" s="31">
        <f>AL39-AI39</f>
        <v>0</v>
      </c>
      <c r="AL39" s="31"/>
      <c r="AM39" s="31"/>
      <c r="AN39" s="31"/>
      <c r="AO39" s="31">
        <f>AP39-AM39</f>
        <v>0</v>
      </c>
      <c r="AP39" s="31"/>
      <c r="AQ39" s="31"/>
      <c r="AR39" s="31"/>
      <c r="AS39" s="31">
        <f>AT39-AQ39</f>
        <v>0</v>
      </c>
      <c r="AT39" s="31"/>
      <c r="AU39" s="31"/>
      <c r="AV39" s="31"/>
      <c r="AW39" s="31">
        <f>AX39-AU39</f>
        <v>0</v>
      </c>
      <c r="AX39" s="31"/>
      <c r="AY39" s="31"/>
      <c r="AZ39" s="31"/>
      <c r="BA39" s="31">
        <f>BB39-AY39</f>
        <v>0</v>
      </c>
      <c r="BB39" s="31"/>
      <c r="BC39" s="31"/>
      <c r="BD39" s="31"/>
      <c r="BE39" s="31">
        <f>BF39-BC39</f>
        <v>0</v>
      </c>
      <c r="BF39" s="31"/>
      <c r="BG39" s="392"/>
      <c r="BH39" s="52">
        <f t="shared" si="97"/>
        <v>0</v>
      </c>
      <c r="BI39" s="52">
        <f t="shared" si="98"/>
        <v>0</v>
      </c>
      <c r="BJ39" s="52">
        <f t="shared" si="99"/>
        <v>0</v>
      </c>
      <c r="BK39" s="52">
        <f t="shared" si="100"/>
        <v>0</v>
      </c>
      <c r="BL39" s="52" t="e">
        <f>SUM(#REF!,#REF!,#REF!,#REF!,#REF!,#REF!,#REF!)</f>
        <v>#REF!</v>
      </c>
      <c r="BM39" s="52" t="e">
        <f>SUM(#REF!,#REF!,#REF!,#REF!,#REF!,#REF!,#REF!)</f>
        <v>#REF!</v>
      </c>
      <c r="BN39" s="52"/>
      <c r="BO39" s="52">
        <f t="shared" si="101"/>
        <v>0</v>
      </c>
      <c r="BP39" s="52">
        <f t="shared" si="102"/>
        <v>0</v>
      </c>
      <c r="BQ39" s="52">
        <f t="shared" si="103"/>
        <v>0</v>
      </c>
      <c r="BR39" s="52">
        <f t="shared" si="104"/>
        <v>0</v>
      </c>
      <c r="BS39" s="52" t="e">
        <f>SUM(#REF!,#REF!,#REF!,#REF!,#REF!,#REF!,#REF!)</f>
        <v>#REF!</v>
      </c>
      <c r="BT39" s="52" t="e">
        <f>SUM(#REF!,#REF!,#REF!,#REF!,#REF!,#REF!,#REF!)</f>
        <v>#REF!</v>
      </c>
      <c r="BU39" s="52">
        <f t="shared" si="9"/>
        <v>0</v>
      </c>
      <c r="BW39" s="852"/>
    </row>
    <row r="40" spans="1:75" s="15" customFormat="1" ht="12" customHeight="1" thickBot="1">
      <c r="A40" s="8" t="s">
        <v>92</v>
      </c>
      <c r="B40" s="22" t="s">
        <v>273</v>
      </c>
      <c r="C40" s="32">
        <f t="shared" ref="C40" si="105">+C4+C16+C22+C23+C29+C33+C39</f>
        <v>50328000</v>
      </c>
      <c r="D40" s="32">
        <f t="shared" ref="D40:BF40" si="106">+D4+D16+D22+D23+D29+D33+D39</f>
        <v>27504000</v>
      </c>
      <c r="E40" s="32">
        <f t="shared" si="106"/>
        <v>375000</v>
      </c>
      <c r="F40" s="32">
        <f t="shared" si="106"/>
        <v>27879000</v>
      </c>
      <c r="G40" s="32">
        <f t="shared" si="106"/>
        <v>0</v>
      </c>
      <c r="H40" s="32">
        <f t="shared" si="106"/>
        <v>0</v>
      </c>
      <c r="I40" s="32">
        <f t="shared" si="106"/>
        <v>0</v>
      </c>
      <c r="J40" s="32">
        <f t="shared" si="106"/>
        <v>0</v>
      </c>
      <c r="K40" s="32">
        <f t="shared" si="106"/>
        <v>12507000</v>
      </c>
      <c r="L40" s="32">
        <f t="shared" si="106"/>
        <v>8871000</v>
      </c>
      <c r="M40" s="32">
        <f t="shared" si="106"/>
        <v>0</v>
      </c>
      <c r="N40" s="32">
        <f t="shared" si="106"/>
        <v>8871000</v>
      </c>
      <c r="O40" s="32">
        <f t="shared" si="106"/>
        <v>1434000</v>
      </c>
      <c r="P40" s="32">
        <f t="shared" si="106"/>
        <v>1989900</v>
      </c>
      <c r="Q40" s="32">
        <f t="shared" si="106"/>
        <v>0</v>
      </c>
      <c r="R40" s="32">
        <f t="shared" si="106"/>
        <v>1989900</v>
      </c>
      <c r="S40" s="32">
        <f t="shared" si="106"/>
        <v>10000000</v>
      </c>
      <c r="T40" s="32">
        <f t="shared" si="106"/>
        <v>4060000</v>
      </c>
      <c r="U40" s="32">
        <f t="shared" si="106"/>
        <v>400000</v>
      </c>
      <c r="V40" s="32">
        <f t="shared" si="106"/>
        <v>4460000</v>
      </c>
      <c r="W40" s="32">
        <f t="shared" si="106"/>
        <v>9395000</v>
      </c>
      <c r="X40" s="32">
        <f t="shared" si="106"/>
        <v>18500900</v>
      </c>
      <c r="Y40" s="32">
        <f t="shared" si="106"/>
        <v>0</v>
      </c>
      <c r="Z40" s="32">
        <f t="shared" si="106"/>
        <v>18500900</v>
      </c>
      <c r="AA40" s="32">
        <f t="shared" si="106"/>
        <v>1050000</v>
      </c>
      <c r="AB40" s="32">
        <f t="shared" si="106"/>
        <v>1246653</v>
      </c>
      <c r="AC40" s="32">
        <f t="shared" si="106"/>
        <v>3664</v>
      </c>
      <c r="AD40" s="32">
        <f t="shared" si="106"/>
        <v>1250317</v>
      </c>
      <c r="AE40" s="32">
        <f t="shared" si="106"/>
        <v>2491000</v>
      </c>
      <c r="AF40" s="32">
        <f t="shared" si="106"/>
        <v>4000855</v>
      </c>
      <c r="AG40" s="32">
        <f t="shared" si="106"/>
        <v>0</v>
      </c>
      <c r="AH40" s="32">
        <f t="shared" si="106"/>
        <v>4000855</v>
      </c>
      <c r="AI40" s="32">
        <f t="shared" si="106"/>
        <v>0</v>
      </c>
      <c r="AJ40" s="32">
        <f t="shared" si="106"/>
        <v>0</v>
      </c>
      <c r="AK40" s="32">
        <f t="shared" si="106"/>
        <v>0</v>
      </c>
      <c r="AL40" s="32">
        <f t="shared" si="106"/>
        <v>0</v>
      </c>
      <c r="AM40" s="32">
        <f t="shared" si="106"/>
        <v>1258000</v>
      </c>
      <c r="AN40" s="32">
        <f t="shared" si="106"/>
        <v>1000611</v>
      </c>
      <c r="AO40" s="32">
        <f t="shared" si="106"/>
        <v>0</v>
      </c>
      <c r="AP40" s="32">
        <f t="shared" si="106"/>
        <v>1000611</v>
      </c>
      <c r="AQ40" s="32">
        <f t="shared" si="106"/>
        <v>34797000</v>
      </c>
      <c r="AR40" s="32">
        <f t="shared" si="106"/>
        <v>13971000</v>
      </c>
      <c r="AS40" s="32">
        <f t="shared" si="106"/>
        <v>1800000</v>
      </c>
      <c r="AT40" s="32">
        <f t="shared" si="106"/>
        <v>15771000</v>
      </c>
      <c r="AU40" s="32">
        <f t="shared" si="106"/>
        <v>78634122</v>
      </c>
      <c r="AV40" s="32">
        <f t="shared" si="106"/>
        <v>95804888</v>
      </c>
      <c r="AW40" s="32">
        <f t="shared" si="106"/>
        <v>-1800000</v>
      </c>
      <c r="AX40" s="32">
        <f t="shared" si="106"/>
        <v>94004888</v>
      </c>
      <c r="AY40" s="32">
        <f t="shared" si="106"/>
        <v>0</v>
      </c>
      <c r="AZ40" s="32">
        <f t="shared" si="106"/>
        <v>3940000</v>
      </c>
      <c r="BA40" s="32">
        <f t="shared" si="106"/>
        <v>0</v>
      </c>
      <c r="BB40" s="32">
        <f t="shared" si="106"/>
        <v>3940000</v>
      </c>
      <c r="BC40" s="32">
        <f t="shared" si="106"/>
        <v>0</v>
      </c>
      <c r="BD40" s="32">
        <f t="shared" si="106"/>
        <v>0</v>
      </c>
      <c r="BE40" s="32">
        <f t="shared" si="106"/>
        <v>0</v>
      </c>
      <c r="BF40" s="32">
        <f t="shared" si="106"/>
        <v>0</v>
      </c>
      <c r="BG40" s="390"/>
      <c r="BH40" s="52">
        <f t="shared" si="97"/>
        <v>108682000</v>
      </c>
      <c r="BI40" s="52">
        <f t="shared" si="98"/>
        <v>59592653</v>
      </c>
      <c r="BJ40" s="52">
        <f t="shared" si="99"/>
        <v>2578664</v>
      </c>
      <c r="BK40" s="52">
        <f t="shared" si="100"/>
        <v>62171317</v>
      </c>
      <c r="BL40" s="52" t="e">
        <f>SUM(#REF!,#REF!,#REF!,#REF!,#REF!,#REF!,#REF!)</f>
        <v>#REF!</v>
      </c>
      <c r="BM40" s="52" t="e">
        <f>SUM(#REF!,#REF!,#REF!,#REF!,#REF!,#REF!,#REF!)</f>
        <v>#REF!</v>
      </c>
      <c r="BN40" s="52"/>
      <c r="BO40" s="52">
        <f t="shared" si="101"/>
        <v>93212122</v>
      </c>
      <c r="BP40" s="52">
        <f t="shared" si="102"/>
        <v>121297154</v>
      </c>
      <c r="BQ40" s="52">
        <f t="shared" si="103"/>
        <v>-1800000</v>
      </c>
      <c r="BR40" s="52">
        <f t="shared" si="104"/>
        <v>119497154</v>
      </c>
      <c r="BS40" s="52" t="e">
        <f>SUM(#REF!,#REF!,#REF!,#REF!,#REF!,#REF!,#REF!)</f>
        <v>#REF!</v>
      </c>
      <c r="BT40" s="52" t="e">
        <f>SUM(#REF!,#REF!,#REF!,#REF!,#REF!,#REF!,#REF!)</f>
        <v>#REF!</v>
      </c>
      <c r="BU40" s="52">
        <f t="shared" si="9"/>
        <v>181668471</v>
      </c>
      <c r="BW40" s="852"/>
    </row>
    <row r="41" spans="1:75" s="15" customFormat="1" ht="12" customHeight="1" thickBot="1">
      <c r="A41" s="33" t="s">
        <v>94</v>
      </c>
      <c r="B41" s="22" t="s">
        <v>274</v>
      </c>
      <c r="C41" s="32">
        <f>+C42+C43+C44</f>
        <v>65523437</v>
      </c>
      <c r="D41" s="32">
        <f t="shared" ref="D41:BF41" si="107">+D42+D43+D44</f>
        <v>47491540</v>
      </c>
      <c r="E41" s="32">
        <f t="shared" si="107"/>
        <v>25640</v>
      </c>
      <c r="F41" s="32">
        <f t="shared" si="107"/>
        <v>47517180</v>
      </c>
      <c r="G41" s="32">
        <f t="shared" si="107"/>
        <v>0</v>
      </c>
      <c r="H41" s="32">
        <f t="shared" si="107"/>
        <v>0</v>
      </c>
      <c r="I41" s="32">
        <f t="shared" si="107"/>
        <v>0</v>
      </c>
      <c r="J41" s="32">
        <f t="shared" si="107"/>
        <v>0</v>
      </c>
      <c r="K41" s="32">
        <f t="shared" si="107"/>
        <v>465765497</v>
      </c>
      <c r="L41" s="32">
        <f t="shared" si="107"/>
        <v>448827123</v>
      </c>
      <c r="M41" s="32">
        <f t="shared" si="107"/>
        <v>27255</v>
      </c>
      <c r="N41" s="32">
        <f t="shared" si="107"/>
        <v>448854378</v>
      </c>
      <c r="O41" s="32">
        <f t="shared" si="107"/>
        <v>0</v>
      </c>
      <c r="P41" s="32">
        <f t="shared" si="107"/>
        <v>0</v>
      </c>
      <c r="Q41" s="32">
        <f t="shared" si="107"/>
        <v>0</v>
      </c>
      <c r="R41" s="32">
        <f t="shared" si="107"/>
        <v>0</v>
      </c>
      <c r="S41" s="32">
        <f t="shared" si="107"/>
        <v>59696820</v>
      </c>
      <c r="T41" s="32">
        <f t="shared" si="107"/>
        <v>53493409</v>
      </c>
      <c r="U41" s="32">
        <f t="shared" si="107"/>
        <v>448604</v>
      </c>
      <c r="V41" s="32">
        <f t="shared" si="107"/>
        <v>53942013</v>
      </c>
      <c r="W41" s="32">
        <f t="shared" si="107"/>
        <v>5315681</v>
      </c>
      <c r="X41" s="32">
        <f t="shared" si="107"/>
        <v>5315681</v>
      </c>
      <c r="Y41" s="32">
        <f t="shared" si="107"/>
        <v>0</v>
      </c>
      <c r="Z41" s="32">
        <f t="shared" si="107"/>
        <v>5315681</v>
      </c>
      <c r="AA41" s="32">
        <f t="shared" si="107"/>
        <v>29418139</v>
      </c>
      <c r="AB41" s="32">
        <f t="shared" si="107"/>
        <v>28851419</v>
      </c>
      <c r="AC41" s="32">
        <f t="shared" si="107"/>
        <v>482980</v>
      </c>
      <c r="AD41" s="32">
        <f t="shared" si="107"/>
        <v>29334399</v>
      </c>
      <c r="AE41" s="32">
        <f t="shared" si="107"/>
        <v>4352351</v>
      </c>
      <c r="AF41" s="32">
        <f t="shared" si="107"/>
        <v>4352351</v>
      </c>
      <c r="AG41" s="32">
        <f t="shared" si="107"/>
        <v>0</v>
      </c>
      <c r="AH41" s="32">
        <f t="shared" si="107"/>
        <v>4352351</v>
      </c>
      <c r="AI41" s="32">
        <f t="shared" si="107"/>
        <v>0</v>
      </c>
      <c r="AJ41" s="32">
        <f t="shared" si="107"/>
        <v>0</v>
      </c>
      <c r="AK41" s="32">
        <f t="shared" si="107"/>
        <v>0</v>
      </c>
      <c r="AL41" s="32">
        <f t="shared" si="107"/>
        <v>0</v>
      </c>
      <c r="AM41" s="32">
        <f t="shared" si="107"/>
        <v>18919500</v>
      </c>
      <c r="AN41" s="32">
        <f t="shared" si="107"/>
        <v>25240409</v>
      </c>
      <c r="AO41" s="32">
        <f t="shared" si="107"/>
        <v>187918</v>
      </c>
      <c r="AP41" s="32">
        <f t="shared" si="107"/>
        <v>25428327</v>
      </c>
      <c r="AQ41" s="32">
        <f t="shared" si="107"/>
        <v>29232452</v>
      </c>
      <c r="AR41" s="32">
        <f t="shared" si="107"/>
        <v>22544979</v>
      </c>
      <c r="AS41" s="32">
        <f t="shared" si="107"/>
        <v>0</v>
      </c>
      <c r="AT41" s="32">
        <f t="shared" si="107"/>
        <v>22544979</v>
      </c>
      <c r="AU41" s="32">
        <f t="shared" si="107"/>
        <v>43387100</v>
      </c>
      <c r="AV41" s="32">
        <f t="shared" si="107"/>
        <v>51543800</v>
      </c>
      <c r="AW41" s="32">
        <f t="shared" si="107"/>
        <v>0</v>
      </c>
      <c r="AX41" s="32">
        <f t="shared" si="107"/>
        <v>51543800</v>
      </c>
      <c r="AY41" s="32">
        <f t="shared" si="107"/>
        <v>0</v>
      </c>
      <c r="AZ41" s="32">
        <f t="shared" si="107"/>
        <v>0</v>
      </c>
      <c r="BA41" s="32">
        <f t="shared" si="107"/>
        <v>0</v>
      </c>
      <c r="BB41" s="32">
        <f t="shared" si="107"/>
        <v>0</v>
      </c>
      <c r="BC41" s="32">
        <f t="shared" si="107"/>
        <v>0</v>
      </c>
      <c r="BD41" s="32">
        <f t="shared" si="107"/>
        <v>0</v>
      </c>
      <c r="BE41" s="32">
        <f t="shared" si="107"/>
        <v>0</v>
      </c>
      <c r="BF41" s="32">
        <f t="shared" si="107"/>
        <v>0</v>
      </c>
      <c r="BG41" s="390"/>
      <c r="BH41" s="52">
        <f t="shared" si="97"/>
        <v>649636345</v>
      </c>
      <c r="BI41" s="52">
        <f t="shared" si="98"/>
        <v>601208470</v>
      </c>
      <c r="BJ41" s="52">
        <f t="shared" si="99"/>
        <v>984479</v>
      </c>
      <c r="BK41" s="52">
        <f t="shared" si="100"/>
        <v>602192949</v>
      </c>
      <c r="BL41" s="52" t="e">
        <f>SUM(#REF!,#REF!,#REF!,#REF!,#REF!,#REF!,#REF!)</f>
        <v>#REF!</v>
      </c>
      <c r="BM41" s="52" t="e">
        <f>SUM(#REF!,#REF!,#REF!,#REF!,#REF!,#REF!,#REF!)</f>
        <v>#REF!</v>
      </c>
      <c r="BN41" s="52"/>
      <c r="BO41" s="52">
        <f t="shared" si="101"/>
        <v>71974632</v>
      </c>
      <c r="BP41" s="52">
        <f t="shared" si="102"/>
        <v>86452241</v>
      </c>
      <c r="BQ41" s="52">
        <f t="shared" si="103"/>
        <v>187918</v>
      </c>
      <c r="BR41" s="52">
        <f t="shared" si="104"/>
        <v>86640159</v>
      </c>
      <c r="BS41" s="52" t="e">
        <f>SUM(#REF!,#REF!,#REF!,#REF!,#REF!,#REF!,#REF!)</f>
        <v>#REF!</v>
      </c>
      <c r="BT41" s="52" t="e">
        <f>SUM(#REF!,#REF!,#REF!,#REF!,#REF!,#REF!,#REF!)</f>
        <v>#REF!</v>
      </c>
      <c r="BU41" s="52">
        <f t="shared" si="9"/>
        <v>688833108</v>
      </c>
      <c r="BW41" s="852"/>
    </row>
    <row r="42" spans="1:75" s="15" customFormat="1" ht="12" customHeight="1">
      <c r="A42" s="24" t="s">
        <v>275</v>
      </c>
      <c r="B42" s="25" t="s">
        <v>231</v>
      </c>
      <c r="C42" s="26">
        <v>884437</v>
      </c>
      <c r="D42" s="26">
        <v>884437</v>
      </c>
      <c r="E42" s="26">
        <f t="shared" ref="E42:E43" si="108">F42-D42</f>
        <v>0</v>
      </c>
      <c r="F42" s="26">
        <v>884437</v>
      </c>
      <c r="G42" s="26"/>
      <c r="H42" s="26"/>
      <c r="I42" s="26">
        <f t="shared" ref="I42:I43" si="109">J42-H42</f>
        <v>0</v>
      </c>
      <c r="J42" s="26"/>
      <c r="K42" s="26">
        <v>2665497</v>
      </c>
      <c r="L42" s="26">
        <v>2665497</v>
      </c>
      <c r="M42" s="26">
        <f t="shared" ref="M42:M43" si="110">N42-L42</f>
        <v>0</v>
      </c>
      <c r="N42" s="26">
        <v>2665497</v>
      </c>
      <c r="O42" s="26"/>
      <c r="P42" s="26">
        <v>0</v>
      </c>
      <c r="Q42" s="26">
        <f t="shared" ref="Q42:Q43" si="111">R42-P42</f>
        <v>0</v>
      </c>
      <c r="R42" s="26">
        <v>0</v>
      </c>
      <c r="S42" s="26">
        <v>2413820</v>
      </c>
      <c r="T42" s="26">
        <v>2413820</v>
      </c>
      <c r="U42" s="26">
        <f t="shared" ref="U42:U43" si="112">V42-T42</f>
        <v>0</v>
      </c>
      <c r="V42" s="26">
        <v>2413820</v>
      </c>
      <c r="W42" s="26">
        <v>5315681</v>
      </c>
      <c r="X42" s="26">
        <v>5315681</v>
      </c>
      <c r="Y42" s="26">
        <f t="shared" ref="Y42:Y43" si="113">Z42-X42</f>
        <v>0</v>
      </c>
      <c r="Z42" s="26">
        <v>5315681</v>
      </c>
      <c r="AA42" s="26">
        <v>542139</v>
      </c>
      <c r="AB42" s="26">
        <v>542139</v>
      </c>
      <c r="AC42" s="26">
        <f t="shared" ref="AC42:AC43" si="114">AD42-AB42</f>
        <v>0</v>
      </c>
      <c r="AD42" s="26">
        <v>542139</v>
      </c>
      <c r="AE42" s="26">
        <v>4352351</v>
      </c>
      <c r="AF42" s="26">
        <v>4352351</v>
      </c>
      <c r="AG42" s="26">
        <f t="shared" ref="AG42:AG43" si="115">AH42-AF42</f>
        <v>0</v>
      </c>
      <c r="AH42" s="26">
        <v>4352351</v>
      </c>
      <c r="AI42" s="26"/>
      <c r="AJ42" s="26"/>
      <c r="AK42" s="26">
        <f t="shared" ref="AK42:AK43" si="116">AL42-AJ42</f>
        <v>0</v>
      </c>
      <c r="AL42" s="26"/>
      <c r="AM42" s="26">
        <v>1983500</v>
      </c>
      <c r="AN42" s="26">
        <v>1983500</v>
      </c>
      <c r="AO42" s="26">
        <f t="shared" ref="AO42:AO43" si="117">AP42-AN42</f>
        <v>0</v>
      </c>
      <c r="AP42" s="26">
        <v>1983500</v>
      </c>
      <c r="AQ42" s="26">
        <v>1576452</v>
      </c>
      <c r="AR42" s="26">
        <v>1576452</v>
      </c>
      <c r="AS42" s="26">
        <f t="shared" ref="AS42:AS43" si="118">AT42-AR42</f>
        <v>0</v>
      </c>
      <c r="AT42" s="26">
        <v>1576452</v>
      </c>
      <c r="AU42" s="26"/>
      <c r="AV42" s="26">
        <v>0</v>
      </c>
      <c r="AW42" s="26">
        <f t="shared" ref="AW42:AW43" si="119">AX42-AV42</f>
        <v>0</v>
      </c>
      <c r="AX42" s="26">
        <v>0</v>
      </c>
      <c r="AY42" s="26"/>
      <c r="AZ42" s="26">
        <v>0</v>
      </c>
      <c r="BA42" s="26">
        <f t="shared" ref="BA42:BA43" si="120">BB42-AZ42</f>
        <v>0</v>
      </c>
      <c r="BB42" s="26">
        <v>0</v>
      </c>
      <c r="BC42" s="26"/>
      <c r="BD42" s="26">
        <v>0</v>
      </c>
      <c r="BE42" s="26">
        <f t="shared" ref="BE42:BE43" si="121">BF42-BC42</f>
        <v>0</v>
      </c>
      <c r="BF42" s="26">
        <v>0</v>
      </c>
      <c r="BG42" s="393"/>
      <c r="BH42" s="52">
        <f t="shared" si="97"/>
        <v>8082345</v>
      </c>
      <c r="BI42" s="52">
        <f t="shared" si="98"/>
        <v>8082345</v>
      </c>
      <c r="BJ42" s="52">
        <f t="shared" si="99"/>
        <v>0</v>
      </c>
      <c r="BK42" s="52">
        <f t="shared" si="100"/>
        <v>8082345</v>
      </c>
      <c r="BL42" s="52" t="e">
        <f>SUM(#REF!,#REF!,#REF!,#REF!,#REF!,#REF!,#REF!)</f>
        <v>#REF!</v>
      </c>
      <c r="BM42" s="52" t="e">
        <f>SUM(#REF!,#REF!,#REF!,#REF!,#REF!,#REF!,#REF!)</f>
        <v>#REF!</v>
      </c>
      <c r="BN42" s="52"/>
      <c r="BO42" s="52">
        <f t="shared" si="101"/>
        <v>11651532</v>
      </c>
      <c r="BP42" s="52">
        <f t="shared" si="102"/>
        <v>11651532</v>
      </c>
      <c r="BQ42" s="52">
        <f t="shared" si="103"/>
        <v>0</v>
      </c>
      <c r="BR42" s="52">
        <f t="shared" si="104"/>
        <v>11651532</v>
      </c>
      <c r="BS42" s="52" t="e">
        <f>SUM(#REF!,#REF!,#REF!,#REF!,#REF!,#REF!,#REF!)</f>
        <v>#REF!</v>
      </c>
      <c r="BT42" s="52" t="e">
        <f>SUM(#REF!,#REF!,#REF!,#REF!,#REF!,#REF!,#REF!)</f>
        <v>#REF!</v>
      </c>
      <c r="BU42" s="52">
        <f t="shared" si="9"/>
        <v>19733877</v>
      </c>
      <c r="BW42" s="852"/>
    </row>
    <row r="43" spans="1:75" s="15" customFormat="1" ht="12" customHeight="1">
      <c r="A43" s="24" t="s">
        <v>276</v>
      </c>
      <c r="B43" s="27" t="s">
        <v>277</v>
      </c>
      <c r="C43" s="28"/>
      <c r="D43" s="28">
        <v>0</v>
      </c>
      <c r="E43" s="28">
        <f t="shared" si="108"/>
        <v>0</v>
      </c>
      <c r="F43" s="28">
        <v>0</v>
      </c>
      <c r="G43" s="28"/>
      <c r="H43" s="28"/>
      <c r="I43" s="28">
        <f t="shared" si="109"/>
        <v>0</v>
      </c>
      <c r="J43" s="28"/>
      <c r="K43" s="28"/>
      <c r="L43" s="28">
        <v>0</v>
      </c>
      <c r="M43" s="28">
        <f t="shared" si="110"/>
        <v>0</v>
      </c>
      <c r="N43" s="28">
        <v>0</v>
      </c>
      <c r="O43" s="28"/>
      <c r="P43" s="28">
        <v>0</v>
      </c>
      <c r="Q43" s="28">
        <f t="shared" si="111"/>
        <v>0</v>
      </c>
      <c r="R43" s="28">
        <v>0</v>
      </c>
      <c r="S43" s="28"/>
      <c r="T43" s="28">
        <v>0</v>
      </c>
      <c r="U43" s="28">
        <f t="shared" si="112"/>
        <v>0</v>
      </c>
      <c r="V43" s="28">
        <v>0</v>
      </c>
      <c r="W43" s="28"/>
      <c r="X43" s="28">
        <v>0</v>
      </c>
      <c r="Y43" s="28">
        <f t="shared" si="113"/>
        <v>0</v>
      </c>
      <c r="Z43" s="28">
        <v>0</v>
      </c>
      <c r="AA43" s="28"/>
      <c r="AB43" s="28">
        <v>0</v>
      </c>
      <c r="AC43" s="28">
        <f t="shared" si="114"/>
        <v>0</v>
      </c>
      <c r="AD43" s="28">
        <v>0</v>
      </c>
      <c r="AE43" s="28"/>
      <c r="AF43" s="28">
        <v>0</v>
      </c>
      <c r="AG43" s="28">
        <f t="shared" si="115"/>
        <v>0</v>
      </c>
      <c r="AH43" s="28">
        <v>0</v>
      </c>
      <c r="AI43" s="28"/>
      <c r="AJ43" s="28"/>
      <c r="AK43" s="28">
        <f t="shared" si="116"/>
        <v>0</v>
      </c>
      <c r="AL43" s="28"/>
      <c r="AM43" s="28"/>
      <c r="AN43" s="28">
        <v>0</v>
      </c>
      <c r="AO43" s="28">
        <f t="shared" si="117"/>
        <v>0</v>
      </c>
      <c r="AP43" s="28">
        <v>0</v>
      </c>
      <c r="AQ43" s="28"/>
      <c r="AR43" s="28">
        <v>0</v>
      </c>
      <c r="AS43" s="28">
        <f t="shared" si="118"/>
        <v>0</v>
      </c>
      <c r="AT43" s="28">
        <v>0</v>
      </c>
      <c r="AU43" s="28"/>
      <c r="AV43" s="28">
        <v>0</v>
      </c>
      <c r="AW43" s="28">
        <f t="shared" si="119"/>
        <v>0</v>
      </c>
      <c r="AX43" s="28">
        <v>0</v>
      </c>
      <c r="AY43" s="28"/>
      <c r="AZ43" s="28">
        <v>0</v>
      </c>
      <c r="BA43" s="28">
        <f t="shared" si="120"/>
        <v>0</v>
      </c>
      <c r="BB43" s="28">
        <v>0</v>
      </c>
      <c r="BC43" s="28"/>
      <c r="BD43" s="28">
        <v>0</v>
      </c>
      <c r="BE43" s="28">
        <f t="shared" si="121"/>
        <v>0</v>
      </c>
      <c r="BF43" s="28">
        <v>0</v>
      </c>
      <c r="BG43" s="393"/>
      <c r="BH43" s="52">
        <f t="shared" si="97"/>
        <v>0</v>
      </c>
      <c r="BI43" s="52">
        <f t="shared" si="98"/>
        <v>0</v>
      </c>
      <c r="BJ43" s="52">
        <f t="shared" si="99"/>
        <v>0</v>
      </c>
      <c r="BK43" s="52">
        <f t="shared" si="100"/>
        <v>0</v>
      </c>
      <c r="BL43" s="52" t="e">
        <f>SUM(#REF!,#REF!,#REF!,#REF!,#REF!,#REF!,#REF!)</f>
        <v>#REF!</v>
      </c>
      <c r="BM43" s="52" t="e">
        <f>SUM(#REF!,#REF!,#REF!,#REF!,#REF!,#REF!,#REF!)</f>
        <v>#REF!</v>
      </c>
      <c r="BN43" s="52"/>
      <c r="BO43" s="52">
        <f t="shared" si="101"/>
        <v>0</v>
      </c>
      <c r="BP43" s="52">
        <f t="shared" si="102"/>
        <v>0</v>
      </c>
      <c r="BQ43" s="52">
        <f t="shared" si="103"/>
        <v>0</v>
      </c>
      <c r="BR43" s="52">
        <f t="shared" si="104"/>
        <v>0</v>
      </c>
      <c r="BS43" s="52" t="e">
        <f>SUM(#REF!,#REF!,#REF!,#REF!,#REF!,#REF!,#REF!)</f>
        <v>#REF!</v>
      </c>
      <c r="BT43" s="52" t="e">
        <f>SUM(#REF!,#REF!,#REF!,#REF!,#REF!,#REF!,#REF!)</f>
        <v>#REF!</v>
      </c>
      <c r="BU43" s="52">
        <f t="shared" si="9"/>
        <v>0</v>
      </c>
      <c r="BW43" s="852"/>
    </row>
    <row r="44" spans="1:75" s="19" customFormat="1" ht="12" customHeight="1" thickBot="1">
      <c r="A44" s="16" t="s">
        <v>278</v>
      </c>
      <c r="B44" s="30" t="s">
        <v>279</v>
      </c>
      <c r="C44" s="29">
        <f t="shared" ref="C44:BF44" si="122">C62-(C40+C42+C43)</f>
        <v>64639000</v>
      </c>
      <c r="D44" s="29">
        <f t="shared" si="122"/>
        <v>46607103</v>
      </c>
      <c r="E44" s="29">
        <f t="shared" si="122"/>
        <v>25640</v>
      </c>
      <c r="F44" s="29">
        <f t="shared" si="122"/>
        <v>46632743</v>
      </c>
      <c r="G44" s="29">
        <f t="shared" si="122"/>
        <v>0</v>
      </c>
      <c r="H44" s="29">
        <f t="shared" si="122"/>
        <v>0</v>
      </c>
      <c r="I44" s="29">
        <f t="shared" si="122"/>
        <v>0</v>
      </c>
      <c r="J44" s="29">
        <f t="shared" si="122"/>
        <v>0</v>
      </c>
      <c r="K44" s="29">
        <f t="shared" si="122"/>
        <v>463100000</v>
      </c>
      <c r="L44" s="29">
        <f t="shared" si="122"/>
        <v>446161626</v>
      </c>
      <c r="M44" s="29">
        <f t="shared" si="122"/>
        <v>27255</v>
      </c>
      <c r="N44" s="29">
        <f t="shared" si="122"/>
        <v>446188881</v>
      </c>
      <c r="O44" s="29">
        <f t="shared" si="122"/>
        <v>0</v>
      </c>
      <c r="P44" s="29">
        <f t="shared" si="122"/>
        <v>0</v>
      </c>
      <c r="Q44" s="29">
        <f t="shared" si="122"/>
        <v>0</v>
      </c>
      <c r="R44" s="29">
        <f t="shared" si="122"/>
        <v>0</v>
      </c>
      <c r="S44" s="29">
        <f t="shared" si="122"/>
        <v>57283000</v>
      </c>
      <c r="T44" s="29">
        <f t="shared" si="122"/>
        <v>51079589</v>
      </c>
      <c r="U44" s="29">
        <f t="shared" si="122"/>
        <v>448604</v>
      </c>
      <c r="V44" s="29">
        <f t="shared" si="122"/>
        <v>51528193</v>
      </c>
      <c r="W44" s="29">
        <f t="shared" si="122"/>
        <v>0</v>
      </c>
      <c r="X44" s="29">
        <f t="shared" si="122"/>
        <v>0</v>
      </c>
      <c r="Y44" s="29">
        <f t="shared" si="122"/>
        <v>0</v>
      </c>
      <c r="Z44" s="29">
        <f t="shared" si="122"/>
        <v>0</v>
      </c>
      <c r="AA44" s="29">
        <f t="shared" si="122"/>
        <v>28876000</v>
      </c>
      <c r="AB44" s="29">
        <f t="shared" si="122"/>
        <v>28309280</v>
      </c>
      <c r="AC44" s="29">
        <f t="shared" si="122"/>
        <v>482980</v>
      </c>
      <c r="AD44" s="29">
        <f t="shared" si="122"/>
        <v>28792260</v>
      </c>
      <c r="AE44" s="29">
        <f t="shared" si="122"/>
        <v>0</v>
      </c>
      <c r="AF44" s="29">
        <f t="shared" si="122"/>
        <v>0</v>
      </c>
      <c r="AG44" s="29">
        <f t="shared" si="122"/>
        <v>0</v>
      </c>
      <c r="AH44" s="29">
        <f t="shared" si="122"/>
        <v>0</v>
      </c>
      <c r="AI44" s="29">
        <f t="shared" si="122"/>
        <v>0</v>
      </c>
      <c r="AJ44" s="29">
        <f t="shared" si="122"/>
        <v>0</v>
      </c>
      <c r="AK44" s="29">
        <f t="shared" si="122"/>
        <v>0</v>
      </c>
      <c r="AL44" s="29">
        <f t="shared" si="122"/>
        <v>0</v>
      </c>
      <c r="AM44" s="29">
        <f t="shared" si="122"/>
        <v>16936000</v>
      </c>
      <c r="AN44" s="29">
        <f t="shared" si="122"/>
        <v>23256909</v>
      </c>
      <c r="AO44" s="29">
        <f t="shared" si="122"/>
        <v>187918</v>
      </c>
      <c r="AP44" s="29">
        <f t="shared" si="122"/>
        <v>23444827</v>
      </c>
      <c r="AQ44" s="29">
        <f t="shared" si="122"/>
        <v>27656000</v>
      </c>
      <c r="AR44" s="29">
        <f t="shared" si="122"/>
        <v>20968527</v>
      </c>
      <c r="AS44" s="29">
        <f t="shared" si="122"/>
        <v>0</v>
      </c>
      <c r="AT44" s="29">
        <f t="shared" si="122"/>
        <v>20968527</v>
      </c>
      <c r="AU44" s="29">
        <f t="shared" si="122"/>
        <v>43387100</v>
      </c>
      <c r="AV44" s="29">
        <f t="shared" si="122"/>
        <v>51543800</v>
      </c>
      <c r="AW44" s="29">
        <f t="shared" si="122"/>
        <v>0</v>
      </c>
      <c r="AX44" s="29">
        <f t="shared" si="122"/>
        <v>51543800</v>
      </c>
      <c r="AY44" s="29">
        <f t="shared" si="122"/>
        <v>0</v>
      </c>
      <c r="AZ44" s="29">
        <f t="shared" si="122"/>
        <v>0</v>
      </c>
      <c r="BA44" s="29">
        <f t="shared" si="122"/>
        <v>0</v>
      </c>
      <c r="BB44" s="29">
        <f t="shared" si="122"/>
        <v>0</v>
      </c>
      <c r="BC44" s="29">
        <f t="shared" si="122"/>
        <v>0</v>
      </c>
      <c r="BD44" s="29">
        <f t="shared" si="122"/>
        <v>0</v>
      </c>
      <c r="BE44" s="29">
        <f t="shared" si="122"/>
        <v>0</v>
      </c>
      <c r="BF44" s="29">
        <f t="shared" si="122"/>
        <v>0</v>
      </c>
      <c r="BG44" s="393"/>
      <c r="BH44" s="52">
        <f t="shared" si="97"/>
        <v>641554000</v>
      </c>
      <c r="BI44" s="52">
        <f t="shared" si="98"/>
        <v>593126125</v>
      </c>
      <c r="BJ44" s="52">
        <f t="shared" si="99"/>
        <v>984479</v>
      </c>
      <c r="BK44" s="52">
        <f t="shared" si="100"/>
        <v>594110604</v>
      </c>
      <c r="BL44" s="52" t="e">
        <f>SUM(#REF!,#REF!,#REF!,#REF!,#REF!,#REF!,#REF!)</f>
        <v>#REF!</v>
      </c>
      <c r="BM44" s="52" t="e">
        <f>SUM(#REF!,#REF!,#REF!,#REF!,#REF!,#REF!,#REF!)</f>
        <v>#REF!</v>
      </c>
      <c r="BN44" s="52"/>
      <c r="BO44" s="52">
        <f t="shared" si="101"/>
        <v>60323100</v>
      </c>
      <c r="BP44" s="52">
        <f t="shared" si="102"/>
        <v>74800709</v>
      </c>
      <c r="BQ44" s="52">
        <f t="shared" si="103"/>
        <v>187918</v>
      </c>
      <c r="BR44" s="52">
        <f t="shared" si="104"/>
        <v>74988627</v>
      </c>
      <c r="BS44" s="52" t="e">
        <f>SUM(#REF!,#REF!,#REF!,#REF!,#REF!,#REF!,#REF!)</f>
        <v>#REF!</v>
      </c>
      <c r="BT44" s="52" t="e">
        <f>SUM(#REF!,#REF!,#REF!,#REF!,#REF!,#REF!,#REF!)</f>
        <v>#REF!</v>
      </c>
      <c r="BU44" s="52">
        <f t="shared" si="9"/>
        <v>669099231</v>
      </c>
      <c r="BW44" s="853"/>
    </row>
    <row r="45" spans="1:75" s="19" customFormat="1" ht="15" customHeight="1" thickBot="1">
      <c r="A45" s="33" t="s">
        <v>163</v>
      </c>
      <c r="B45" s="34" t="s">
        <v>280</v>
      </c>
      <c r="C45" s="35">
        <f>+C40+C41</f>
        <v>115851437</v>
      </c>
      <c r="D45" s="35">
        <f t="shared" ref="D45:BF45" si="123">+D40+D41</f>
        <v>74995540</v>
      </c>
      <c r="E45" s="35">
        <f t="shared" si="123"/>
        <v>400640</v>
      </c>
      <c r="F45" s="35">
        <f t="shared" si="123"/>
        <v>75396180</v>
      </c>
      <c r="G45" s="35">
        <f t="shared" si="123"/>
        <v>0</v>
      </c>
      <c r="H45" s="35">
        <f t="shared" si="123"/>
        <v>0</v>
      </c>
      <c r="I45" s="35">
        <f t="shared" si="123"/>
        <v>0</v>
      </c>
      <c r="J45" s="35">
        <f t="shared" si="123"/>
        <v>0</v>
      </c>
      <c r="K45" s="35">
        <f t="shared" si="123"/>
        <v>478272497</v>
      </c>
      <c r="L45" s="35">
        <f t="shared" si="123"/>
        <v>457698123</v>
      </c>
      <c r="M45" s="35">
        <f t="shared" si="123"/>
        <v>27255</v>
      </c>
      <c r="N45" s="35">
        <f t="shared" si="123"/>
        <v>457725378</v>
      </c>
      <c r="O45" s="35">
        <f t="shared" si="123"/>
        <v>1434000</v>
      </c>
      <c r="P45" s="35">
        <f t="shared" si="123"/>
        <v>1989900</v>
      </c>
      <c r="Q45" s="35">
        <f t="shared" si="123"/>
        <v>0</v>
      </c>
      <c r="R45" s="35">
        <f t="shared" si="123"/>
        <v>1989900</v>
      </c>
      <c r="S45" s="35">
        <f t="shared" si="123"/>
        <v>69696820</v>
      </c>
      <c r="T45" s="35">
        <f t="shared" si="123"/>
        <v>57553409</v>
      </c>
      <c r="U45" s="35">
        <f t="shared" si="123"/>
        <v>848604</v>
      </c>
      <c r="V45" s="35">
        <f t="shared" si="123"/>
        <v>58402013</v>
      </c>
      <c r="W45" s="35">
        <f t="shared" si="123"/>
        <v>14710681</v>
      </c>
      <c r="X45" s="35">
        <f t="shared" si="123"/>
        <v>23816581</v>
      </c>
      <c r="Y45" s="35">
        <f t="shared" si="123"/>
        <v>0</v>
      </c>
      <c r="Z45" s="35">
        <f t="shared" si="123"/>
        <v>23816581</v>
      </c>
      <c r="AA45" s="35">
        <f t="shared" si="123"/>
        <v>30468139</v>
      </c>
      <c r="AB45" s="35">
        <f t="shared" si="123"/>
        <v>30098072</v>
      </c>
      <c r="AC45" s="35">
        <f t="shared" si="123"/>
        <v>486644</v>
      </c>
      <c r="AD45" s="35">
        <f t="shared" si="123"/>
        <v>30584716</v>
      </c>
      <c r="AE45" s="35">
        <f t="shared" si="123"/>
        <v>6843351</v>
      </c>
      <c r="AF45" s="35">
        <f t="shared" si="123"/>
        <v>8353206</v>
      </c>
      <c r="AG45" s="35">
        <f t="shared" si="123"/>
        <v>0</v>
      </c>
      <c r="AH45" s="35">
        <f t="shared" si="123"/>
        <v>8353206</v>
      </c>
      <c r="AI45" s="35">
        <f t="shared" si="123"/>
        <v>0</v>
      </c>
      <c r="AJ45" s="35">
        <f t="shared" si="123"/>
        <v>0</v>
      </c>
      <c r="AK45" s="35">
        <f t="shared" si="123"/>
        <v>0</v>
      </c>
      <c r="AL45" s="35">
        <f t="shared" si="123"/>
        <v>0</v>
      </c>
      <c r="AM45" s="35">
        <f t="shared" si="123"/>
        <v>20177500</v>
      </c>
      <c r="AN45" s="35">
        <f t="shared" si="123"/>
        <v>26241020</v>
      </c>
      <c r="AO45" s="35">
        <f t="shared" si="123"/>
        <v>187918</v>
      </c>
      <c r="AP45" s="35">
        <f t="shared" si="123"/>
        <v>26428938</v>
      </c>
      <c r="AQ45" s="35">
        <f t="shared" si="123"/>
        <v>64029452</v>
      </c>
      <c r="AR45" s="35">
        <f t="shared" si="123"/>
        <v>36515979</v>
      </c>
      <c r="AS45" s="35">
        <f t="shared" si="123"/>
        <v>1800000</v>
      </c>
      <c r="AT45" s="35">
        <f t="shared" si="123"/>
        <v>38315979</v>
      </c>
      <c r="AU45" s="35">
        <f t="shared" si="123"/>
        <v>122021222</v>
      </c>
      <c r="AV45" s="35">
        <f t="shared" si="123"/>
        <v>147348688</v>
      </c>
      <c r="AW45" s="35">
        <f t="shared" si="123"/>
        <v>-1800000</v>
      </c>
      <c r="AX45" s="35">
        <f t="shared" si="123"/>
        <v>145548688</v>
      </c>
      <c r="AY45" s="35">
        <f t="shared" si="123"/>
        <v>0</v>
      </c>
      <c r="AZ45" s="35">
        <f t="shared" si="123"/>
        <v>3940000</v>
      </c>
      <c r="BA45" s="35">
        <f t="shared" si="123"/>
        <v>0</v>
      </c>
      <c r="BB45" s="35">
        <f t="shared" si="123"/>
        <v>3940000</v>
      </c>
      <c r="BC45" s="35">
        <f t="shared" si="123"/>
        <v>0</v>
      </c>
      <c r="BD45" s="35">
        <f t="shared" si="123"/>
        <v>0</v>
      </c>
      <c r="BE45" s="35">
        <f t="shared" si="123"/>
        <v>0</v>
      </c>
      <c r="BF45" s="35">
        <f t="shared" si="123"/>
        <v>0</v>
      </c>
      <c r="BG45" s="38"/>
      <c r="BH45" s="52">
        <f t="shared" si="97"/>
        <v>758318345</v>
      </c>
      <c r="BI45" s="52">
        <f t="shared" si="98"/>
        <v>660801123</v>
      </c>
      <c r="BJ45" s="52">
        <f t="shared" si="99"/>
        <v>3563143</v>
      </c>
      <c r="BK45" s="52">
        <f t="shared" si="100"/>
        <v>664364266</v>
      </c>
      <c r="BL45" s="52" t="e">
        <f>SUM(#REF!,#REF!,#REF!,#REF!,#REF!,#REF!,#REF!)</f>
        <v>#REF!</v>
      </c>
      <c r="BM45" s="52" t="e">
        <f>SUM(#REF!,#REF!,#REF!,#REF!,#REF!,#REF!,#REF!)</f>
        <v>#REF!</v>
      </c>
      <c r="BN45" s="52"/>
      <c r="BO45" s="52">
        <f t="shared" si="101"/>
        <v>165186754</v>
      </c>
      <c r="BP45" s="52">
        <f t="shared" si="102"/>
        <v>207749395</v>
      </c>
      <c r="BQ45" s="52">
        <f t="shared" si="103"/>
        <v>-1612082</v>
      </c>
      <c r="BR45" s="52">
        <f t="shared" si="104"/>
        <v>206137313</v>
      </c>
      <c r="BS45" s="52" t="e">
        <f>SUM(#REF!,#REF!,#REF!,#REF!,#REF!,#REF!,#REF!)</f>
        <v>#REF!</v>
      </c>
      <c r="BT45" s="52" t="e">
        <f>SUM(#REF!,#REF!,#REF!,#REF!,#REF!,#REF!,#REF!)</f>
        <v>#REF!</v>
      </c>
      <c r="BU45" s="52">
        <f t="shared" si="9"/>
        <v>870501579</v>
      </c>
      <c r="BW45" s="853"/>
    </row>
    <row r="46" spans="1:75" s="19" customFormat="1" ht="6.75" customHeight="1" thickBot="1">
      <c r="A46" s="36"/>
      <c r="B46" s="37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  <c r="AM46" s="655"/>
      <c r="AN46" s="655"/>
      <c r="AO46" s="655"/>
      <c r="AP46" s="655"/>
      <c r="AQ46" s="655"/>
      <c r="AR46" s="655"/>
      <c r="AS46" s="655"/>
      <c r="AT46" s="655"/>
      <c r="AU46" s="655"/>
      <c r="AV46" s="655"/>
      <c r="AW46" s="655"/>
      <c r="AX46" s="655"/>
      <c r="AY46" s="655"/>
      <c r="AZ46" s="655"/>
      <c r="BA46" s="655"/>
      <c r="BB46" s="655"/>
      <c r="BC46" s="655"/>
      <c r="BD46" s="655"/>
      <c r="BE46" s="655"/>
      <c r="BF46" s="655"/>
      <c r="BG46" s="38"/>
      <c r="BH46" s="52">
        <f t="shared" si="97"/>
        <v>0</v>
      </c>
      <c r="BI46" s="52">
        <f t="shared" si="98"/>
        <v>0</v>
      </c>
      <c r="BJ46" s="52">
        <f t="shared" si="99"/>
        <v>0</v>
      </c>
      <c r="BK46" s="52">
        <f t="shared" si="100"/>
        <v>0</v>
      </c>
      <c r="BL46" s="52" t="e">
        <f>SUM(#REF!,#REF!,#REF!,#REF!,#REF!,#REF!,#REF!)</f>
        <v>#REF!</v>
      </c>
      <c r="BM46" s="52" t="e">
        <f>SUM(#REF!,#REF!,#REF!,#REF!,#REF!,#REF!,#REF!)</f>
        <v>#REF!</v>
      </c>
      <c r="BN46" s="52"/>
      <c r="BO46" s="52">
        <f t="shared" si="101"/>
        <v>0</v>
      </c>
      <c r="BP46" s="52">
        <f t="shared" si="102"/>
        <v>0</v>
      </c>
      <c r="BQ46" s="52">
        <f t="shared" si="103"/>
        <v>0</v>
      </c>
      <c r="BR46" s="52">
        <f t="shared" si="104"/>
        <v>0</v>
      </c>
      <c r="BS46" s="52" t="e">
        <f>SUM(#REF!,#REF!,#REF!,#REF!,#REF!,#REF!,#REF!)</f>
        <v>#REF!</v>
      </c>
      <c r="BT46" s="52" t="e">
        <f>SUM(#REF!,#REF!,#REF!,#REF!,#REF!,#REF!,#REF!)</f>
        <v>#REF!</v>
      </c>
      <c r="BU46" s="52">
        <f t="shared" si="9"/>
        <v>0</v>
      </c>
      <c r="BW46" s="853"/>
    </row>
    <row r="47" spans="1:75" s="10" customFormat="1" ht="16.5" customHeight="1" thickBot="1">
      <c r="A47" s="41"/>
      <c r="B47" s="382" t="s">
        <v>171</v>
      </c>
      <c r="C47" s="865" t="s">
        <v>257</v>
      </c>
      <c r="D47" s="866"/>
      <c r="E47" s="866"/>
      <c r="F47" s="866"/>
      <c r="G47" s="866"/>
      <c r="H47" s="866"/>
      <c r="I47" s="866"/>
      <c r="J47" s="866"/>
      <c r="K47" s="865" t="s">
        <v>258</v>
      </c>
      <c r="L47" s="866"/>
      <c r="M47" s="866"/>
      <c r="N47" s="866"/>
      <c r="O47" s="866"/>
      <c r="P47" s="866"/>
      <c r="Q47" s="866"/>
      <c r="R47" s="866"/>
      <c r="S47" s="865" t="s">
        <v>259</v>
      </c>
      <c r="T47" s="866"/>
      <c r="U47" s="866"/>
      <c r="V47" s="866"/>
      <c r="W47" s="866"/>
      <c r="X47" s="866"/>
      <c r="Y47" s="866"/>
      <c r="Z47" s="866"/>
      <c r="AA47" s="865" t="s">
        <v>260</v>
      </c>
      <c r="AB47" s="866"/>
      <c r="AC47" s="866"/>
      <c r="AD47" s="866"/>
      <c r="AE47" s="866"/>
      <c r="AF47" s="866"/>
      <c r="AG47" s="866"/>
      <c r="AH47" s="866"/>
      <c r="AI47" s="865" t="s">
        <v>261</v>
      </c>
      <c r="AJ47" s="866"/>
      <c r="AK47" s="866"/>
      <c r="AL47" s="866"/>
      <c r="AM47" s="866"/>
      <c r="AN47" s="866"/>
      <c r="AO47" s="866"/>
      <c r="AP47" s="866"/>
      <c r="AQ47" s="865" t="s">
        <v>1075</v>
      </c>
      <c r="AR47" s="866"/>
      <c r="AS47" s="866"/>
      <c r="AT47" s="866"/>
      <c r="AU47" s="866"/>
      <c r="AV47" s="866"/>
      <c r="AW47" s="866"/>
      <c r="AX47" s="866"/>
      <c r="AY47" s="865" t="s">
        <v>1319</v>
      </c>
      <c r="AZ47" s="866"/>
      <c r="BA47" s="866"/>
      <c r="BB47" s="866"/>
      <c r="BC47" s="866"/>
      <c r="BD47" s="866"/>
      <c r="BE47" s="866"/>
      <c r="BF47" s="866"/>
      <c r="BG47" s="38"/>
      <c r="BH47" s="52">
        <f t="shared" si="97"/>
        <v>0</v>
      </c>
      <c r="BI47" s="52">
        <f t="shared" si="98"/>
        <v>0</v>
      </c>
      <c r="BJ47" s="52">
        <f t="shared" si="99"/>
        <v>0</v>
      </c>
      <c r="BK47" s="52">
        <f t="shared" si="100"/>
        <v>0</v>
      </c>
      <c r="BL47" s="52" t="e">
        <f>SUM(#REF!,#REF!,#REF!,#REF!,#REF!,#REF!,#REF!)</f>
        <v>#REF!</v>
      </c>
      <c r="BM47" s="52" t="e">
        <f>SUM(#REF!,#REF!,#REF!,#REF!,#REF!,#REF!,#REF!)</f>
        <v>#REF!</v>
      </c>
      <c r="BN47" s="52"/>
      <c r="BO47" s="52">
        <f t="shared" si="101"/>
        <v>0</v>
      </c>
      <c r="BP47" s="52">
        <f t="shared" si="102"/>
        <v>0</v>
      </c>
      <c r="BQ47" s="52">
        <f t="shared" si="103"/>
        <v>0</v>
      </c>
      <c r="BR47" s="52">
        <f t="shared" si="104"/>
        <v>0</v>
      </c>
      <c r="BS47" s="52" t="e">
        <f>SUM(#REF!,#REF!,#REF!,#REF!,#REF!,#REF!,#REF!)</f>
        <v>#REF!</v>
      </c>
      <c r="BT47" s="52" t="e">
        <f>SUM(#REF!,#REF!,#REF!,#REF!,#REF!,#REF!,#REF!)</f>
        <v>#REF!</v>
      </c>
      <c r="BU47" s="52">
        <f t="shared" si="9"/>
        <v>0</v>
      </c>
      <c r="BW47" s="851"/>
    </row>
    <row r="48" spans="1:75" s="42" customFormat="1" ht="12" customHeight="1" thickBot="1">
      <c r="A48" s="21" t="s">
        <v>13</v>
      </c>
      <c r="B48" s="22" t="s">
        <v>281</v>
      </c>
      <c r="C48" s="14">
        <f>SUM(C49:C53)</f>
        <v>115406437</v>
      </c>
      <c r="D48" s="14">
        <f t="shared" ref="D48:BF48" si="124">SUM(D49:D53)</f>
        <v>74270540</v>
      </c>
      <c r="E48" s="14">
        <f t="shared" si="124"/>
        <v>400640</v>
      </c>
      <c r="F48" s="14">
        <f t="shared" si="124"/>
        <v>74671180</v>
      </c>
      <c r="G48" s="14">
        <f t="shared" si="124"/>
        <v>0</v>
      </c>
      <c r="H48" s="14">
        <f t="shared" si="124"/>
        <v>0</v>
      </c>
      <c r="I48" s="14">
        <f t="shared" si="124"/>
        <v>0</v>
      </c>
      <c r="J48" s="14">
        <f t="shared" si="124"/>
        <v>0</v>
      </c>
      <c r="K48" s="14">
        <f t="shared" si="124"/>
        <v>472026497</v>
      </c>
      <c r="L48" s="14">
        <f t="shared" si="124"/>
        <v>455262123</v>
      </c>
      <c r="M48" s="14">
        <f t="shared" si="124"/>
        <v>27255</v>
      </c>
      <c r="N48" s="14">
        <f t="shared" si="124"/>
        <v>455289378</v>
      </c>
      <c r="O48" s="14">
        <f t="shared" si="124"/>
        <v>1434000</v>
      </c>
      <c r="P48" s="14">
        <f t="shared" si="124"/>
        <v>1989900</v>
      </c>
      <c r="Q48" s="14">
        <f t="shared" si="124"/>
        <v>0</v>
      </c>
      <c r="R48" s="14">
        <f t="shared" si="124"/>
        <v>1989900</v>
      </c>
      <c r="S48" s="14">
        <f t="shared" si="124"/>
        <v>67948820</v>
      </c>
      <c r="T48" s="14">
        <f t="shared" si="124"/>
        <v>54372409</v>
      </c>
      <c r="U48" s="14">
        <f t="shared" si="124"/>
        <v>761614</v>
      </c>
      <c r="V48" s="14">
        <f t="shared" si="124"/>
        <v>55134023</v>
      </c>
      <c r="W48" s="14">
        <f t="shared" si="124"/>
        <v>14710681</v>
      </c>
      <c r="X48" s="14">
        <f t="shared" si="124"/>
        <v>23576614</v>
      </c>
      <c r="Y48" s="14">
        <f t="shared" si="124"/>
        <v>0</v>
      </c>
      <c r="Z48" s="14">
        <f t="shared" si="124"/>
        <v>23576614</v>
      </c>
      <c r="AA48" s="14">
        <f t="shared" si="124"/>
        <v>28301139</v>
      </c>
      <c r="AB48" s="14">
        <f t="shared" si="124"/>
        <v>27502280</v>
      </c>
      <c r="AC48" s="14">
        <f t="shared" si="124"/>
        <v>193980</v>
      </c>
      <c r="AD48" s="14">
        <f t="shared" si="124"/>
        <v>27696260</v>
      </c>
      <c r="AE48" s="14">
        <f t="shared" si="124"/>
        <v>6439001</v>
      </c>
      <c r="AF48" s="14">
        <f t="shared" si="124"/>
        <v>7948856</v>
      </c>
      <c r="AG48" s="14">
        <f t="shared" si="124"/>
        <v>0</v>
      </c>
      <c r="AH48" s="14">
        <f t="shared" si="124"/>
        <v>7948856</v>
      </c>
      <c r="AI48" s="14">
        <f t="shared" si="124"/>
        <v>0</v>
      </c>
      <c r="AJ48" s="14">
        <f t="shared" si="124"/>
        <v>0</v>
      </c>
      <c r="AK48" s="14">
        <f t="shared" si="124"/>
        <v>0</v>
      </c>
      <c r="AL48" s="14">
        <f t="shared" si="124"/>
        <v>0</v>
      </c>
      <c r="AM48" s="14">
        <f t="shared" si="124"/>
        <v>19827500</v>
      </c>
      <c r="AN48" s="14">
        <f t="shared" si="124"/>
        <v>25735934</v>
      </c>
      <c r="AO48" s="14">
        <f t="shared" si="124"/>
        <v>187918</v>
      </c>
      <c r="AP48" s="14">
        <f t="shared" si="124"/>
        <v>25923852</v>
      </c>
      <c r="AQ48" s="14">
        <f t="shared" si="124"/>
        <v>56148452</v>
      </c>
      <c r="AR48" s="14">
        <f t="shared" si="124"/>
        <v>34560329</v>
      </c>
      <c r="AS48" s="14">
        <f t="shared" si="124"/>
        <v>1800000</v>
      </c>
      <c r="AT48" s="14">
        <f t="shared" si="124"/>
        <v>36360329</v>
      </c>
      <c r="AU48" s="14">
        <f t="shared" si="124"/>
        <v>5266222</v>
      </c>
      <c r="AV48" s="14">
        <f t="shared" si="124"/>
        <v>22966688</v>
      </c>
      <c r="AW48" s="14">
        <f t="shared" si="124"/>
        <v>-1800000</v>
      </c>
      <c r="AX48" s="14">
        <f t="shared" si="124"/>
        <v>21166688</v>
      </c>
      <c r="AY48" s="14">
        <f t="shared" si="124"/>
        <v>0</v>
      </c>
      <c r="AZ48" s="14">
        <f t="shared" si="124"/>
        <v>3940000</v>
      </c>
      <c r="BA48" s="14">
        <f t="shared" si="124"/>
        <v>-47787</v>
      </c>
      <c r="BB48" s="14">
        <f t="shared" si="124"/>
        <v>3892213</v>
      </c>
      <c r="BC48" s="14">
        <f t="shared" si="124"/>
        <v>0</v>
      </c>
      <c r="BD48" s="14">
        <f t="shared" si="124"/>
        <v>0</v>
      </c>
      <c r="BE48" s="14">
        <f t="shared" si="124"/>
        <v>0</v>
      </c>
      <c r="BF48" s="14">
        <f t="shared" si="124"/>
        <v>0</v>
      </c>
      <c r="BG48" s="390"/>
      <c r="BH48" s="52">
        <f t="shared" si="97"/>
        <v>739831345</v>
      </c>
      <c r="BI48" s="52">
        <f t="shared" si="98"/>
        <v>649907681</v>
      </c>
      <c r="BJ48" s="52">
        <f t="shared" si="99"/>
        <v>3135702</v>
      </c>
      <c r="BK48" s="52">
        <f t="shared" si="100"/>
        <v>653043383</v>
      </c>
      <c r="BL48" s="52" t="e">
        <f>SUM(#REF!,#REF!,#REF!,#REF!,#REF!,#REF!,#REF!)</f>
        <v>#REF!</v>
      </c>
      <c r="BM48" s="52" t="e">
        <f>SUM(#REF!,#REF!,#REF!,#REF!,#REF!,#REF!,#REF!)</f>
        <v>#REF!</v>
      </c>
      <c r="BN48" s="52">
        <f t="shared" ref="BN48:BN62" si="125">SUM(G48,O48,W48,AE48,AM48,AU48)</f>
        <v>47677404</v>
      </c>
      <c r="BO48" s="52">
        <f t="shared" si="101"/>
        <v>47677404</v>
      </c>
      <c r="BP48" s="52">
        <f t="shared" si="102"/>
        <v>82217992</v>
      </c>
      <c r="BQ48" s="52">
        <f t="shared" si="103"/>
        <v>-1612082</v>
      </c>
      <c r="BR48" s="52">
        <f t="shared" si="104"/>
        <v>80605910</v>
      </c>
      <c r="BS48" s="52" t="e">
        <f>SUM(#REF!,#REF!,#REF!,#REF!,#REF!,#REF!,#REF!)</f>
        <v>#REF!</v>
      </c>
      <c r="BT48" s="52" t="e">
        <f>SUM(#REF!,#REF!,#REF!,#REF!,#REF!,#REF!,#REF!)</f>
        <v>#REF!</v>
      </c>
      <c r="BU48" s="52">
        <f t="shared" si="9"/>
        <v>733649293</v>
      </c>
      <c r="BW48" s="854"/>
    </row>
    <row r="49" spans="1:76" ht="12" customHeight="1">
      <c r="A49" s="16" t="s">
        <v>15</v>
      </c>
      <c r="B49" s="20" t="s">
        <v>138</v>
      </c>
      <c r="C49" s="26">
        <v>27939000</v>
      </c>
      <c r="D49" s="26">
        <v>27597100</v>
      </c>
      <c r="E49" s="26">
        <f t="shared" ref="E49:E53" si="126">F49-D49</f>
        <v>22200</v>
      </c>
      <c r="F49" s="26">
        <v>27619300</v>
      </c>
      <c r="G49" s="26"/>
      <c r="H49" s="26"/>
      <c r="I49" s="26">
        <f t="shared" ref="I49:I53" si="127">J49-H49</f>
        <v>0</v>
      </c>
      <c r="J49" s="26"/>
      <c r="K49" s="26">
        <v>307307000</v>
      </c>
      <c r="L49" s="26">
        <v>306500558</v>
      </c>
      <c r="M49" s="26">
        <f t="shared" ref="M49:M53" si="128">N49-L49</f>
        <v>23600</v>
      </c>
      <c r="N49" s="26">
        <v>306524158</v>
      </c>
      <c r="O49" s="26">
        <v>194000</v>
      </c>
      <c r="P49" s="26">
        <v>194000</v>
      </c>
      <c r="Q49" s="26">
        <f t="shared" ref="Q49:Q53" si="129">R49-P49</f>
        <v>0</v>
      </c>
      <c r="R49" s="26">
        <v>194000</v>
      </c>
      <c r="S49" s="26">
        <v>37139000</v>
      </c>
      <c r="T49" s="26">
        <v>36506684</v>
      </c>
      <c r="U49" s="26">
        <f t="shared" ref="U49:U53" si="130">V49-T49</f>
        <v>388400</v>
      </c>
      <c r="V49" s="26">
        <v>36895084</v>
      </c>
      <c r="W49" s="26">
        <v>37000</v>
      </c>
      <c r="X49" s="26">
        <v>37000</v>
      </c>
      <c r="Y49" s="26">
        <f t="shared" ref="Y49:Y53" si="131">Z49-X49</f>
        <v>0</v>
      </c>
      <c r="Z49" s="26">
        <v>37000</v>
      </c>
      <c r="AA49" s="26">
        <v>17285000</v>
      </c>
      <c r="AB49" s="26">
        <v>17062768</v>
      </c>
      <c r="AC49" s="26">
        <f t="shared" ref="AC49:AC53" si="132">AD49-AB49</f>
        <v>168602</v>
      </c>
      <c r="AD49" s="26">
        <v>17231370</v>
      </c>
      <c r="AE49" s="26">
        <v>198000</v>
      </c>
      <c r="AF49" s="26">
        <v>198000</v>
      </c>
      <c r="AG49" s="26">
        <f t="shared" ref="AG49:AG53" si="133">AH49-AF49</f>
        <v>0</v>
      </c>
      <c r="AH49" s="26">
        <v>198000</v>
      </c>
      <c r="AI49" s="26"/>
      <c r="AJ49" s="26"/>
      <c r="AK49" s="26">
        <f t="shared" ref="AK49:AK53" si="134">AL49-AJ49</f>
        <v>0</v>
      </c>
      <c r="AL49" s="26"/>
      <c r="AM49" s="26">
        <v>11894000</v>
      </c>
      <c r="AN49" s="26">
        <v>17394046</v>
      </c>
      <c r="AO49" s="26">
        <f t="shared" ref="AO49:AO53" si="135">AP49-AN49</f>
        <v>162698</v>
      </c>
      <c r="AP49" s="26">
        <v>17556744</v>
      </c>
      <c r="AQ49" s="26">
        <v>25284000</v>
      </c>
      <c r="AR49" s="26">
        <v>20000300</v>
      </c>
      <c r="AS49" s="26">
        <f t="shared" ref="AS49:AS53" si="136">AT49-AR49</f>
        <v>0</v>
      </c>
      <c r="AT49" s="26">
        <v>20000300</v>
      </c>
      <c r="AU49" s="26">
        <v>509000</v>
      </c>
      <c r="AV49" s="26">
        <v>5398000</v>
      </c>
      <c r="AW49" s="26">
        <f t="shared" ref="AW49:AW53" si="137">AX49-AV49</f>
        <v>0</v>
      </c>
      <c r="AX49" s="26">
        <v>5398000</v>
      </c>
      <c r="AY49" s="26"/>
      <c r="AZ49" s="26">
        <v>3100000</v>
      </c>
      <c r="BA49" s="26">
        <f t="shared" ref="BA49:BA53" si="138">BB49-AZ49</f>
        <v>25000</v>
      </c>
      <c r="BB49" s="26">
        <v>3125000</v>
      </c>
      <c r="BC49" s="26"/>
      <c r="BD49" s="26"/>
      <c r="BE49" s="26">
        <f t="shared" ref="BE49:BE53" si="139">BF49-BC49</f>
        <v>0</v>
      </c>
      <c r="BF49" s="26"/>
      <c r="BG49" s="393"/>
      <c r="BH49" s="52">
        <f t="shared" si="97"/>
        <v>414954000</v>
      </c>
      <c r="BI49" s="52">
        <f t="shared" si="98"/>
        <v>410767410</v>
      </c>
      <c r="BJ49" s="52">
        <f t="shared" si="99"/>
        <v>627802</v>
      </c>
      <c r="BK49" s="52">
        <f t="shared" si="100"/>
        <v>411395212</v>
      </c>
      <c r="BL49" s="52" t="e">
        <f>SUM(#REF!,#REF!,#REF!,#REF!,#REF!,#REF!,#REF!)</f>
        <v>#REF!</v>
      </c>
      <c r="BM49" s="52" t="e">
        <f>SUM(#REF!,#REF!,#REF!,#REF!,#REF!,#REF!,#REF!)</f>
        <v>#REF!</v>
      </c>
      <c r="BN49" s="52">
        <f t="shared" si="125"/>
        <v>12832000</v>
      </c>
      <c r="BO49" s="52">
        <f t="shared" si="101"/>
        <v>12832000</v>
      </c>
      <c r="BP49" s="52">
        <f t="shared" si="102"/>
        <v>23221046</v>
      </c>
      <c r="BQ49" s="52">
        <f t="shared" si="103"/>
        <v>162698</v>
      </c>
      <c r="BR49" s="52">
        <f t="shared" si="104"/>
        <v>23383744</v>
      </c>
      <c r="BS49" s="52" t="e">
        <f>SUM(#REF!,#REF!,#REF!,#REF!,#REF!,#REF!,#REF!)</f>
        <v>#REF!</v>
      </c>
      <c r="BT49" s="52" t="e">
        <f>SUM(#REF!,#REF!,#REF!,#REF!,#REF!,#REF!,#REF!)</f>
        <v>#REF!</v>
      </c>
      <c r="BU49" s="52">
        <f t="shared" si="9"/>
        <v>434778956</v>
      </c>
      <c r="BW49" s="850">
        <v>434778956</v>
      </c>
      <c r="BX49" s="855">
        <f>BW49-BU49</f>
        <v>0</v>
      </c>
    </row>
    <row r="50" spans="1:76" ht="12" customHeight="1">
      <c r="A50" s="16" t="s">
        <v>17</v>
      </c>
      <c r="B50" s="17" t="s">
        <v>139</v>
      </c>
      <c r="C50" s="43">
        <v>5052000</v>
      </c>
      <c r="D50" s="43">
        <v>4749003</v>
      </c>
      <c r="E50" s="43">
        <f t="shared" si="126"/>
        <v>3440</v>
      </c>
      <c r="F50" s="43">
        <v>4752443</v>
      </c>
      <c r="G50" s="43"/>
      <c r="H50" s="43"/>
      <c r="I50" s="43">
        <f t="shared" si="127"/>
        <v>0</v>
      </c>
      <c r="J50" s="43"/>
      <c r="K50" s="43">
        <v>55677000</v>
      </c>
      <c r="L50" s="43">
        <v>53127068</v>
      </c>
      <c r="M50" s="43">
        <f t="shared" si="128"/>
        <v>3655</v>
      </c>
      <c r="N50" s="43">
        <v>53130723</v>
      </c>
      <c r="O50" s="43">
        <v>34000</v>
      </c>
      <c r="P50" s="43">
        <v>34000</v>
      </c>
      <c r="Q50" s="43">
        <f t="shared" si="129"/>
        <v>0</v>
      </c>
      <c r="R50" s="43">
        <v>34000</v>
      </c>
      <c r="S50" s="43">
        <v>6615000</v>
      </c>
      <c r="T50" s="43">
        <v>6077725</v>
      </c>
      <c r="U50" s="43">
        <f t="shared" si="130"/>
        <v>60204</v>
      </c>
      <c r="V50" s="43">
        <v>6137929</v>
      </c>
      <c r="W50" s="43">
        <v>7000</v>
      </c>
      <c r="X50" s="43">
        <v>7000</v>
      </c>
      <c r="Y50" s="43">
        <f t="shared" si="131"/>
        <v>0</v>
      </c>
      <c r="Z50" s="43">
        <v>7000</v>
      </c>
      <c r="AA50" s="43">
        <v>3387000</v>
      </c>
      <c r="AB50" s="43">
        <v>3048512</v>
      </c>
      <c r="AC50" s="43">
        <f t="shared" si="132"/>
        <v>25378</v>
      </c>
      <c r="AD50" s="43">
        <v>3073890</v>
      </c>
      <c r="AE50" s="43">
        <v>35000</v>
      </c>
      <c r="AF50" s="43">
        <v>35000</v>
      </c>
      <c r="AG50" s="43">
        <f t="shared" si="133"/>
        <v>0</v>
      </c>
      <c r="AH50" s="43">
        <v>35000</v>
      </c>
      <c r="AI50" s="43"/>
      <c r="AJ50" s="43"/>
      <c r="AK50" s="43">
        <f t="shared" si="134"/>
        <v>0</v>
      </c>
      <c r="AL50" s="43"/>
      <c r="AM50" s="43">
        <v>2103000</v>
      </c>
      <c r="AN50" s="43">
        <v>2873863</v>
      </c>
      <c r="AO50" s="43">
        <f t="shared" si="135"/>
        <v>25220</v>
      </c>
      <c r="AP50" s="43">
        <v>2899083</v>
      </c>
      <c r="AQ50" s="43">
        <v>4543000</v>
      </c>
      <c r="AR50" s="43">
        <v>3325227</v>
      </c>
      <c r="AS50" s="43">
        <f t="shared" si="136"/>
        <v>0</v>
      </c>
      <c r="AT50" s="43">
        <v>3325227</v>
      </c>
      <c r="AU50" s="43">
        <v>89000</v>
      </c>
      <c r="AV50" s="43">
        <v>901700</v>
      </c>
      <c r="AW50" s="43">
        <f t="shared" si="137"/>
        <v>0</v>
      </c>
      <c r="AX50" s="43">
        <v>901700</v>
      </c>
      <c r="AY50" s="43"/>
      <c r="AZ50" s="43">
        <v>490000</v>
      </c>
      <c r="BA50" s="43">
        <f t="shared" si="138"/>
        <v>-8000</v>
      </c>
      <c r="BB50" s="43">
        <v>482000</v>
      </c>
      <c r="BC50" s="43"/>
      <c r="BD50" s="43"/>
      <c r="BE50" s="43">
        <f t="shared" si="139"/>
        <v>0</v>
      </c>
      <c r="BF50" s="43"/>
      <c r="BG50" s="393"/>
      <c r="BH50" s="52">
        <f t="shared" si="97"/>
        <v>75274000</v>
      </c>
      <c r="BI50" s="52">
        <f t="shared" si="98"/>
        <v>70817535</v>
      </c>
      <c r="BJ50" s="52">
        <f t="shared" si="99"/>
        <v>84677</v>
      </c>
      <c r="BK50" s="52">
        <f t="shared" si="100"/>
        <v>70902212</v>
      </c>
      <c r="BL50" s="52" t="e">
        <f>SUM(#REF!,#REF!,#REF!,#REF!,#REF!,#REF!,#REF!)</f>
        <v>#REF!</v>
      </c>
      <c r="BM50" s="52" t="e">
        <f>SUM(#REF!,#REF!,#REF!,#REF!,#REF!,#REF!,#REF!)</f>
        <v>#REF!</v>
      </c>
      <c r="BN50" s="52">
        <f t="shared" si="125"/>
        <v>2268000</v>
      </c>
      <c r="BO50" s="52">
        <f t="shared" si="101"/>
        <v>2268000</v>
      </c>
      <c r="BP50" s="52">
        <f t="shared" si="102"/>
        <v>3851563</v>
      </c>
      <c r="BQ50" s="52">
        <f t="shared" si="103"/>
        <v>25220</v>
      </c>
      <c r="BR50" s="52">
        <f t="shared" si="104"/>
        <v>3876783</v>
      </c>
      <c r="BS50" s="52" t="e">
        <f>SUM(#REF!,#REF!,#REF!,#REF!,#REF!,#REF!,#REF!)</f>
        <v>#REF!</v>
      </c>
      <c r="BT50" s="52" t="e">
        <f>SUM(#REF!,#REF!,#REF!,#REF!,#REF!,#REF!,#REF!)</f>
        <v>#REF!</v>
      </c>
      <c r="BU50" s="52">
        <f t="shared" si="9"/>
        <v>74778995</v>
      </c>
      <c r="BW50" s="850">
        <v>74778995</v>
      </c>
      <c r="BX50" s="855">
        <f>BW50-BU50</f>
        <v>0</v>
      </c>
    </row>
    <row r="51" spans="1:76" ht="12" customHeight="1">
      <c r="A51" s="16" t="s">
        <v>19</v>
      </c>
      <c r="B51" s="17" t="s">
        <v>140</v>
      </c>
      <c r="C51" s="43">
        <v>81915000</v>
      </c>
      <c r="D51" s="43">
        <v>41924437</v>
      </c>
      <c r="E51" s="43">
        <f t="shared" si="126"/>
        <v>375000</v>
      </c>
      <c r="F51" s="43">
        <v>42299437</v>
      </c>
      <c r="G51" s="43"/>
      <c r="H51" s="43"/>
      <c r="I51" s="43">
        <f t="shared" si="127"/>
        <v>0</v>
      </c>
      <c r="J51" s="43"/>
      <c r="K51" s="43">
        <v>106377000</v>
      </c>
      <c r="L51" s="43">
        <v>95634497</v>
      </c>
      <c r="M51" s="43">
        <f t="shared" si="128"/>
        <v>0</v>
      </c>
      <c r="N51" s="43">
        <v>95634497</v>
      </c>
      <c r="O51" s="43">
        <v>1206000</v>
      </c>
      <c r="P51" s="43">
        <v>1546900</v>
      </c>
      <c r="Q51" s="43">
        <f t="shared" si="129"/>
        <v>0</v>
      </c>
      <c r="R51" s="43">
        <v>1546900</v>
      </c>
      <c r="S51" s="43">
        <v>22081000</v>
      </c>
      <c r="T51" s="43">
        <v>11788000</v>
      </c>
      <c r="U51" s="43">
        <f t="shared" si="130"/>
        <v>313010</v>
      </c>
      <c r="V51" s="43">
        <v>12101010</v>
      </c>
      <c r="W51" s="43">
        <v>11651000</v>
      </c>
      <c r="X51" s="43">
        <v>11651000</v>
      </c>
      <c r="Y51" s="43">
        <f t="shared" si="131"/>
        <v>0</v>
      </c>
      <c r="Z51" s="43">
        <v>11651000</v>
      </c>
      <c r="AA51" s="43">
        <v>7087000</v>
      </c>
      <c r="AB51" s="43">
        <v>7391000</v>
      </c>
      <c r="AC51" s="43">
        <f t="shared" si="132"/>
        <v>0</v>
      </c>
      <c r="AD51" s="43">
        <v>7391000</v>
      </c>
      <c r="AE51" s="43">
        <v>3251696</v>
      </c>
      <c r="AF51" s="43">
        <v>3251696</v>
      </c>
      <c r="AG51" s="43">
        <f t="shared" si="133"/>
        <v>0</v>
      </c>
      <c r="AH51" s="43">
        <v>3251696</v>
      </c>
      <c r="AI51" s="43"/>
      <c r="AJ51" s="43"/>
      <c r="AK51" s="43">
        <f t="shared" si="134"/>
        <v>0</v>
      </c>
      <c r="AL51" s="43"/>
      <c r="AM51" s="43">
        <v>4372000</v>
      </c>
      <c r="AN51" s="43">
        <v>4415414</v>
      </c>
      <c r="AO51" s="43">
        <f t="shared" si="135"/>
        <v>0</v>
      </c>
      <c r="AP51" s="43">
        <v>4415414</v>
      </c>
      <c r="AQ51" s="43">
        <v>25545000</v>
      </c>
      <c r="AR51" s="43">
        <v>11234802</v>
      </c>
      <c r="AS51" s="43">
        <f t="shared" si="136"/>
        <v>1800000</v>
      </c>
      <c r="AT51" s="43">
        <v>13034802</v>
      </c>
      <c r="AU51" s="43">
        <v>4668222</v>
      </c>
      <c r="AV51" s="43">
        <v>12922222</v>
      </c>
      <c r="AW51" s="43">
        <f t="shared" si="137"/>
        <v>-1800000</v>
      </c>
      <c r="AX51" s="43">
        <v>11122222</v>
      </c>
      <c r="AY51" s="43"/>
      <c r="AZ51" s="43">
        <v>350000</v>
      </c>
      <c r="BA51" s="43">
        <f t="shared" si="138"/>
        <v>-64787</v>
      </c>
      <c r="BB51" s="43">
        <v>285213</v>
      </c>
      <c r="BC51" s="43"/>
      <c r="BD51" s="43"/>
      <c r="BE51" s="43">
        <f t="shared" si="139"/>
        <v>0</v>
      </c>
      <c r="BF51" s="43"/>
      <c r="BG51" s="393"/>
      <c r="BH51" s="52">
        <f t="shared" si="97"/>
        <v>243005000</v>
      </c>
      <c r="BI51" s="52">
        <f t="shared" si="98"/>
        <v>168322736</v>
      </c>
      <c r="BJ51" s="52">
        <f t="shared" si="99"/>
        <v>2423223</v>
      </c>
      <c r="BK51" s="52">
        <f t="shared" si="100"/>
        <v>170745959</v>
      </c>
      <c r="BL51" s="52" t="e">
        <f>SUM(#REF!,#REF!,#REF!,#REF!,#REF!,#REF!,#REF!)</f>
        <v>#REF!</v>
      </c>
      <c r="BM51" s="52" t="e">
        <f>SUM(#REF!,#REF!,#REF!,#REF!,#REF!,#REF!,#REF!)</f>
        <v>#REF!</v>
      </c>
      <c r="BN51" s="52">
        <f t="shared" si="125"/>
        <v>25148918</v>
      </c>
      <c r="BO51" s="52">
        <f t="shared" si="101"/>
        <v>25148918</v>
      </c>
      <c r="BP51" s="52">
        <f t="shared" si="102"/>
        <v>33787232</v>
      </c>
      <c r="BQ51" s="52">
        <f t="shared" si="103"/>
        <v>-1800000</v>
      </c>
      <c r="BR51" s="52">
        <f t="shared" si="104"/>
        <v>31987232</v>
      </c>
      <c r="BS51" s="52" t="e">
        <f>SUM(#REF!,#REF!,#REF!,#REF!,#REF!,#REF!,#REF!)</f>
        <v>#REF!</v>
      </c>
      <c r="BT51" s="52" t="e">
        <f>SUM(#REF!,#REF!,#REF!,#REF!,#REF!,#REF!,#REF!)</f>
        <v>#REF!</v>
      </c>
      <c r="BU51" s="52">
        <f t="shared" si="9"/>
        <v>202733191</v>
      </c>
      <c r="BW51" s="850">
        <v>202733191</v>
      </c>
      <c r="BX51" s="855">
        <f>BW51-BU51</f>
        <v>0</v>
      </c>
    </row>
    <row r="52" spans="1:76" ht="12" customHeight="1">
      <c r="A52" s="16" t="s">
        <v>21</v>
      </c>
      <c r="B52" s="17" t="s">
        <v>141</v>
      </c>
      <c r="C52" s="43">
        <v>0</v>
      </c>
      <c r="D52" s="43">
        <v>0</v>
      </c>
      <c r="E52" s="43">
        <f t="shared" si="126"/>
        <v>0</v>
      </c>
      <c r="F52" s="43">
        <v>0</v>
      </c>
      <c r="G52" s="43"/>
      <c r="H52" s="43"/>
      <c r="I52" s="43">
        <f t="shared" si="127"/>
        <v>0</v>
      </c>
      <c r="J52" s="43"/>
      <c r="K52" s="43">
        <v>0</v>
      </c>
      <c r="L52" s="43">
        <v>0</v>
      </c>
      <c r="M52" s="43">
        <f t="shared" si="128"/>
        <v>0</v>
      </c>
      <c r="N52" s="43">
        <v>0</v>
      </c>
      <c r="O52" s="43"/>
      <c r="P52" s="43">
        <v>0</v>
      </c>
      <c r="Q52" s="43">
        <f t="shared" si="129"/>
        <v>0</v>
      </c>
      <c r="R52" s="43">
        <v>0</v>
      </c>
      <c r="S52" s="43">
        <v>0</v>
      </c>
      <c r="T52" s="43">
        <v>0</v>
      </c>
      <c r="U52" s="43">
        <f t="shared" si="130"/>
        <v>0</v>
      </c>
      <c r="V52" s="43">
        <v>0</v>
      </c>
      <c r="W52" s="43">
        <v>0</v>
      </c>
      <c r="X52" s="43">
        <v>0</v>
      </c>
      <c r="Y52" s="43">
        <f t="shared" si="131"/>
        <v>0</v>
      </c>
      <c r="Z52" s="43">
        <v>0</v>
      </c>
      <c r="AA52" s="43">
        <v>0</v>
      </c>
      <c r="AB52" s="43">
        <v>0</v>
      </c>
      <c r="AC52" s="43">
        <f t="shared" si="132"/>
        <v>0</v>
      </c>
      <c r="AD52" s="43">
        <v>0</v>
      </c>
      <c r="AE52" s="43">
        <v>0</v>
      </c>
      <c r="AF52" s="43">
        <v>0</v>
      </c>
      <c r="AG52" s="43">
        <f t="shared" si="133"/>
        <v>0</v>
      </c>
      <c r="AH52" s="43">
        <v>0</v>
      </c>
      <c r="AI52" s="43"/>
      <c r="AJ52" s="43"/>
      <c r="AK52" s="43">
        <f t="shared" si="134"/>
        <v>0</v>
      </c>
      <c r="AL52" s="43"/>
      <c r="AM52" s="43">
        <v>0</v>
      </c>
      <c r="AN52" s="43">
        <v>0</v>
      </c>
      <c r="AO52" s="43">
        <f t="shared" si="135"/>
        <v>0</v>
      </c>
      <c r="AP52" s="43">
        <v>0</v>
      </c>
      <c r="AQ52" s="43">
        <v>0</v>
      </c>
      <c r="AR52" s="43">
        <v>0</v>
      </c>
      <c r="AS52" s="43">
        <f t="shared" si="136"/>
        <v>0</v>
      </c>
      <c r="AT52" s="43">
        <v>0</v>
      </c>
      <c r="AU52" s="43"/>
      <c r="AV52" s="43">
        <v>0</v>
      </c>
      <c r="AW52" s="43">
        <f t="shared" si="137"/>
        <v>0</v>
      </c>
      <c r="AX52" s="43">
        <v>0</v>
      </c>
      <c r="AY52" s="43"/>
      <c r="AZ52" s="43">
        <v>0</v>
      </c>
      <c r="BA52" s="43">
        <f t="shared" si="138"/>
        <v>0</v>
      </c>
      <c r="BB52" s="43">
        <v>0</v>
      </c>
      <c r="BC52" s="43"/>
      <c r="BD52" s="43">
        <v>0</v>
      </c>
      <c r="BE52" s="43">
        <f t="shared" si="139"/>
        <v>0</v>
      </c>
      <c r="BF52" s="43"/>
      <c r="BG52" s="393"/>
      <c r="BH52" s="52">
        <f t="shared" si="97"/>
        <v>0</v>
      </c>
      <c r="BI52" s="52">
        <f t="shared" si="98"/>
        <v>0</v>
      </c>
      <c r="BJ52" s="52">
        <f t="shared" si="99"/>
        <v>0</v>
      </c>
      <c r="BK52" s="52">
        <f t="shared" si="100"/>
        <v>0</v>
      </c>
      <c r="BL52" s="52" t="e">
        <f>SUM(#REF!,#REF!,#REF!,#REF!,#REF!,#REF!,#REF!)</f>
        <v>#REF!</v>
      </c>
      <c r="BM52" s="52" t="e">
        <f>SUM(#REF!,#REF!,#REF!,#REF!,#REF!,#REF!,#REF!)</f>
        <v>#REF!</v>
      </c>
      <c r="BN52" s="52">
        <f t="shared" si="125"/>
        <v>0</v>
      </c>
      <c r="BO52" s="52">
        <f t="shared" si="101"/>
        <v>0</v>
      </c>
      <c r="BP52" s="52">
        <f t="shared" si="102"/>
        <v>0</v>
      </c>
      <c r="BQ52" s="52">
        <f t="shared" si="103"/>
        <v>0</v>
      </c>
      <c r="BR52" s="52">
        <f t="shared" si="104"/>
        <v>0</v>
      </c>
      <c r="BS52" s="52" t="e">
        <f>SUM(#REF!,#REF!,#REF!,#REF!,#REF!,#REF!,#REF!)</f>
        <v>#REF!</v>
      </c>
      <c r="BT52" s="52" t="e">
        <f>SUM(#REF!,#REF!,#REF!,#REF!,#REF!,#REF!,#REF!)</f>
        <v>#REF!</v>
      </c>
      <c r="BU52" s="52">
        <f t="shared" si="9"/>
        <v>0</v>
      </c>
      <c r="BX52" s="855">
        <f t="shared" ref="BX52:BX55" si="140">BW52-BU52</f>
        <v>0</v>
      </c>
    </row>
    <row r="53" spans="1:76" ht="12" customHeight="1" thickBot="1">
      <c r="A53" s="16" t="s">
        <v>23</v>
      </c>
      <c r="B53" s="17" t="s">
        <v>143</v>
      </c>
      <c r="C53" s="43">
        <v>500437</v>
      </c>
      <c r="D53" s="43">
        <v>0</v>
      </c>
      <c r="E53" s="43">
        <f t="shared" si="126"/>
        <v>0</v>
      </c>
      <c r="F53" s="43">
        <v>0</v>
      </c>
      <c r="G53" s="43"/>
      <c r="H53" s="43"/>
      <c r="I53" s="43">
        <f t="shared" si="127"/>
        <v>0</v>
      </c>
      <c r="J53" s="43"/>
      <c r="K53" s="43">
        <v>2665497</v>
      </c>
      <c r="L53" s="43">
        <v>0</v>
      </c>
      <c r="M53" s="43">
        <f t="shared" si="128"/>
        <v>0</v>
      </c>
      <c r="N53" s="43">
        <v>0</v>
      </c>
      <c r="O53" s="43"/>
      <c r="P53" s="43">
        <v>215000</v>
      </c>
      <c r="Q53" s="43">
        <f t="shared" si="129"/>
        <v>0</v>
      </c>
      <c r="R53" s="43">
        <v>215000</v>
      </c>
      <c r="S53" s="43">
        <v>2113820</v>
      </c>
      <c r="T53" s="43">
        <v>0</v>
      </c>
      <c r="U53" s="43">
        <f t="shared" si="130"/>
        <v>0</v>
      </c>
      <c r="V53" s="43">
        <v>0</v>
      </c>
      <c r="W53" s="43">
        <v>3015681</v>
      </c>
      <c r="X53" s="43">
        <v>11881614</v>
      </c>
      <c r="Y53" s="43">
        <f t="shared" si="131"/>
        <v>0</v>
      </c>
      <c r="Z53" s="43">
        <v>11881614</v>
      </c>
      <c r="AA53" s="43">
        <v>542139</v>
      </c>
      <c r="AB53" s="43">
        <v>0</v>
      </c>
      <c r="AC53" s="43">
        <f t="shared" si="132"/>
        <v>0</v>
      </c>
      <c r="AD53" s="43">
        <v>0</v>
      </c>
      <c r="AE53" s="43">
        <v>2954305</v>
      </c>
      <c r="AF53" s="43">
        <v>4464160</v>
      </c>
      <c r="AG53" s="43">
        <f t="shared" si="133"/>
        <v>0</v>
      </c>
      <c r="AH53" s="43">
        <v>4464160</v>
      </c>
      <c r="AI53" s="43"/>
      <c r="AJ53" s="43"/>
      <c r="AK53" s="43">
        <f t="shared" si="134"/>
        <v>0</v>
      </c>
      <c r="AL53" s="43"/>
      <c r="AM53" s="43">
        <v>1458500</v>
      </c>
      <c r="AN53" s="43">
        <v>1052611</v>
      </c>
      <c r="AO53" s="43">
        <f t="shared" si="135"/>
        <v>0</v>
      </c>
      <c r="AP53" s="43">
        <v>1052611</v>
      </c>
      <c r="AQ53" s="43">
        <v>776452</v>
      </c>
      <c r="AR53" s="43">
        <v>0</v>
      </c>
      <c r="AS53" s="43">
        <f t="shared" si="136"/>
        <v>0</v>
      </c>
      <c r="AT53" s="43">
        <v>0</v>
      </c>
      <c r="AU53" s="43"/>
      <c r="AV53" s="43">
        <v>3744766</v>
      </c>
      <c r="AW53" s="43">
        <f t="shared" si="137"/>
        <v>0</v>
      </c>
      <c r="AX53" s="43">
        <v>3744766</v>
      </c>
      <c r="AY53" s="43"/>
      <c r="AZ53" s="43">
        <v>0</v>
      </c>
      <c r="BA53" s="43">
        <f t="shared" si="138"/>
        <v>0</v>
      </c>
      <c r="BB53" s="43"/>
      <c r="BC53" s="43"/>
      <c r="BD53" s="43">
        <v>0</v>
      </c>
      <c r="BE53" s="43">
        <f t="shared" si="139"/>
        <v>0</v>
      </c>
      <c r="BF53" s="43">
        <v>0</v>
      </c>
      <c r="BG53" s="393"/>
      <c r="BH53" s="52">
        <f t="shared" si="97"/>
        <v>6598345</v>
      </c>
      <c r="BI53" s="52">
        <f t="shared" si="98"/>
        <v>0</v>
      </c>
      <c r="BJ53" s="52">
        <f t="shared" si="99"/>
        <v>0</v>
      </c>
      <c r="BK53" s="52">
        <f t="shared" si="100"/>
        <v>0</v>
      </c>
      <c r="BL53" s="52" t="e">
        <f>SUM(#REF!,#REF!,#REF!,#REF!,#REF!,#REF!,#REF!)</f>
        <v>#REF!</v>
      </c>
      <c r="BM53" s="52" t="e">
        <f>SUM(#REF!,#REF!,#REF!,#REF!,#REF!,#REF!,#REF!)</f>
        <v>#REF!</v>
      </c>
      <c r="BN53" s="52">
        <f t="shared" si="125"/>
        <v>7428486</v>
      </c>
      <c r="BO53" s="52">
        <f t="shared" si="101"/>
        <v>7428486</v>
      </c>
      <c r="BP53" s="52">
        <f t="shared" si="102"/>
        <v>21358151</v>
      </c>
      <c r="BQ53" s="52">
        <f t="shared" si="103"/>
        <v>0</v>
      </c>
      <c r="BR53" s="52">
        <f t="shared" si="104"/>
        <v>21358151</v>
      </c>
      <c r="BS53" s="52" t="e">
        <f>SUM(#REF!,#REF!,#REF!,#REF!,#REF!,#REF!,#REF!)</f>
        <v>#REF!</v>
      </c>
      <c r="BT53" s="52" t="e">
        <f>SUM(#REF!,#REF!,#REF!,#REF!,#REF!,#REF!,#REF!)</f>
        <v>#REF!</v>
      </c>
      <c r="BU53" s="52">
        <f t="shared" si="9"/>
        <v>21358151</v>
      </c>
      <c r="BW53" s="850">
        <v>21358151</v>
      </c>
      <c r="BX53" s="855">
        <f t="shared" si="140"/>
        <v>0</v>
      </c>
    </row>
    <row r="54" spans="1:76" ht="12" customHeight="1" thickBot="1">
      <c r="A54" s="21" t="s">
        <v>26</v>
      </c>
      <c r="B54" s="22" t="s">
        <v>282</v>
      </c>
      <c r="C54" s="14">
        <f>C55+C57+C59</f>
        <v>445000</v>
      </c>
      <c r="D54" s="14">
        <f t="shared" ref="D54:BF54" si="141">D55+D57+D59</f>
        <v>725000</v>
      </c>
      <c r="E54" s="14">
        <f t="shared" si="141"/>
        <v>0</v>
      </c>
      <c r="F54" s="14">
        <f t="shared" si="141"/>
        <v>725000</v>
      </c>
      <c r="G54" s="14">
        <f t="shared" si="141"/>
        <v>0</v>
      </c>
      <c r="H54" s="14">
        <f t="shared" si="141"/>
        <v>0</v>
      </c>
      <c r="I54" s="14">
        <f t="shared" si="141"/>
        <v>0</v>
      </c>
      <c r="J54" s="14">
        <f t="shared" si="141"/>
        <v>0</v>
      </c>
      <c r="K54" s="14">
        <f t="shared" si="141"/>
        <v>6246000</v>
      </c>
      <c r="L54" s="14">
        <f t="shared" si="141"/>
        <v>2436000</v>
      </c>
      <c r="M54" s="14">
        <f t="shared" si="141"/>
        <v>0</v>
      </c>
      <c r="N54" s="14">
        <f t="shared" si="141"/>
        <v>2436000</v>
      </c>
      <c r="O54" s="14">
        <f t="shared" si="141"/>
        <v>0</v>
      </c>
      <c r="P54" s="14">
        <f t="shared" si="141"/>
        <v>0</v>
      </c>
      <c r="Q54" s="14">
        <f t="shared" si="141"/>
        <v>0</v>
      </c>
      <c r="R54" s="14">
        <f t="shared" si="141"/>
        <v>0</v>
      </c>
      <c r="S54" s="14">
        <f t="shared" si="141"/>
        <v>1748000</v>
      </c>
      <c r="T54" s="14">
        <f t="shared" si="141"/>
        <v>3181000</v>
      </c>
      <c r="U54" s="14">
        <f t="shared" si="141"/>
        <v>86990</v>
      </c>
      <c r="V54" s="14">
        <f t="shared" si="141"/>
        <v>3267990</v>
      </c>
      <c r="W54" s="14">
        <f t="shared" si="141"/>
        <v>0</v>
      </c>
      <c r="X54" s="14">
        <f t="shared" si="141"/>
        <v>239967</v>
      </c>
      <c r="Y54" s="14">
        <f t="shared" si="141"/>
        <v>0</v>
      </c>
      <c r="Z54" s="14">
        <f t="shared" si="141"/>
        <v>239967</v>
      </c>
      <c r="AA54" s="14">
        <f t="shared" si="141"/>
        <v>2167000</v>
      </c>
      <c r="AB54" s="14">
        <f t="shared" si="141"/>
        <v>2595792</v>
      </c>
      <c r="AC54" s="14">
        <f t="shared" si="141"/>
        <v>292664</v>
      </c>
      <c r="AD54" s="14">
        <f t="shared" si="141"/>
        <v>2888456</v>
      </c>
      <c r="AE54" s="14">
        <f t="shared" si="141"/>
        <v>404350</v>
      </c>
      <c r="AF54" s="14">
        <f t="shared" si="141"/>
        <v>404350</v>
      </c>
      <c r="AG54" s="14">
        <f t="shared" si="141"/>
        <v>0</v>
      </c>
      <c r="AH54" s="14">
        <f t="shared" si="141"/>
        <v>404350</v>
      </c>
      <c r="AI54" s="14">
        <f t="shared" si="141"/>
        <v>0</v>
      </c>
      <c r="AJ54" s="14">
        <f t="shared" si="141"/>
        <v>0</v>
      </c>
      <c r="AK54" s="14">
        <f t="shared" si="141"/>
        <v>0</v>
      </c>
      <c r="AL54" s="14">
        <f t="shared" si="141"/>
        <v>0</v>
      </c>
      <c r="AM54" s="14">
        <f t="shared" si="141"/>
        <v>350000</v>
      </c>
      <c r="AN54" s="14">
        <f t="shared" si="141"/>
        <v>505086</v>
      </c>
      <c r="AO54" s="14">
        <f t="shared" si="141"/>
        <v>0</v>
      </c>
      <c r="AP54" s="14">
        <f t="shared" si="141"/>
        <v>505086</v>
      </c>
      <c r="AQ54" s="14">
        <f t="shared" si="141"/>
        <v>7881000</v>
      </c>
      <c r="AR54" s="14">
        <f t="shared" si="141"/>
        <v>1955650</v>
      </c>
      <c r="AS54" s="14">
        <f t="shared" si="141"/>
        <v>0</v>
      </c>
      <c r="AT54" s="14">
        <f t="shared" si="141"/>
        <v>1955650</v>
      </c>
      <c r="AU54" s="14">
        <f t="shared" si="141"/>
        <v>116755000</v>
      </c>
      <c r="AV54" s="14">
        <f t="shared" si="141"/>
        <v>124382000</v>
      </c>
      <c r="AW54" s="14">
        <f t="shared" si="141"/>
        <v>0</v>
      </c>
      <c r="AX54" s="14">
        <f t="shared" si="141"/>
        <v>124382000</v>
      </c>
      <c r="AY54" s="14">
        <f t="shared" si="141"/>
        <v>0</v>
      </c>
      <c r="AZ54" s="14">
        <f t="shared" si="141"/>
        <v>0</v>
      </c>
      <c r="BA54" s="14">
        <f t="shared" si="141"/>
        <v>47787</v>
      </c>
      <c r="BB54" s="14">
        <f t="shared" si="141"/>
        <v>47787</v>
      </c>
      <c r="BC54" s="14">
        <f t="shared" si="141"/>
        <v>0</v>
      </c>
      <c r="BD54" s="14">
        <f t="shared" si="141"/>
        <v>0</v>
      </c>
      <c r="BE54" s="14">
        <f t="shared" si="141"/>
        <v>0</v>
      </c>
      <c r="BF54" s="14">
        <f t="shared" si="141"/>
        <v>0</v>
      </c>
      <c r="BG54" s="390"/>
      <c r="BH54" s="52">
        <f t="shared" si="97"/>
        <v>18487000</v>
      </c>
      <c r="BI54" s="52">
        <f t="shared" si="98"/>
        <v>10893442</v>
      </c>
      <c r="BJ54" s="52">
        <f t="shared" si="99"/>
        <v>427441</v>
      </c>
      <c r="BK54" s="52">
        <f t="shared" si="100"/>
        <v>11320883</v>
      </c>
      <c r="BL54" s="52" t="e">
        <f>SUM(#REF!,#REF!,#REF!,#REF!,#REF!,#REF!,#REF!)</f>
        <v>#REF!</v>
      </c>
      <c r="BM54" s="52" t="e">
        <f>SUM(#REF!,#REF!,#REF!,#REF!,#REF!,#REF!,#REF!)</f>
        <v>#REF!</v>
      </c>
      <c r="BN54" s="52">
        <f t="shared" si="125"/>
        <v>117509350</v>
      </c>
      <c r="BO54" s="52">
        <f t="shared" si="101"/>
        <v>117509350</v>
      </c>
      <c r="BP54" s="52">
        <f t="shared" si="102"/>
        <v>125531403</v>
      </c>
      <c r="BQ54" s="52">
        <f t="shared" si="103"/>
        <v>0</v>
      </c>
      <c r="BR54" s="52">
        <f t="shared" si="104"/>
        <v>125531403</v>
      </c>
      <c r="BS54" s="52" t="e">
        <f>SUM(#REF!,#REF!,#REF!,#REF!,#REF!,#REF!,#REF!)</f>
        <v>#REF!</v>
      </c>
      <c r="BT54" s="52" t="e">
        <f>SUM(#REF!,#REF!,#REF!,#REF!,#REF!,#REF!,#REF!)</f>
        <v>#REF!</v>
      </c>
      <c r="BU54" s="52">
        <f t="shared" si="9"/>
        <v>136852286</v>
      </c>
      <c r="BX54" s="855"/>
    </row>
    <row r="55" spans="1:76" s="42" customFormat="1" ht="12" customHeight="1">
      <c r="A55" s="16" t="s">
        <v>28</v>
      </c>
      <c r="B55" s="17" t="s">
        <v>144</v>
      </c>
      <c r="C55" s="26">
        <v>445000</v>
      </c>
      <c r="D55" s="26">
        <v>725000</v>
      </c>
      <c r="E55" s="26">
        <f t="shared" ref="E55:E60" si="142">F55-D55</f>
        <v>0</v>
      </c>
      <c r="F55" s="26">
        <v>725000</v>
      </c>
      <c r="G55" s="26"/>
      <c r="H55" s="26"/>
      <c r="I55" s="26">
        <f t="shared" ref="I55:I60" si="143">J55-H55</f>
        <v>0</v>
      </c>
      <c r="J55" s="26"/>
      <c r="K55" s="26">
        <v>6246000</v>
      </c>
      <c r="L55" s="26">
        <v>2436000</v>
      </c>
      <c r="M55" s="26">
        <f t="shared" ref="M55:M60" si="144">N55-L55</f>
        <v>0</v>
      </c>
      <c r="N55" s="26">
        <v>2436000</v>
      </c>
      <c r="O55" s="26"/>
      <c r="P55" s="26">
        <v>0</v>
      </c>
      <c r="Q55" s="26">
        <f t="shared" ref="Q55:Q60" si="145">R55-P55</f>
        <v>0</v>
      </c>
      <c r="R55" s="26">
        <v>0</v>
      </c>
      <c r="S55" s="26">
        <v>1748000</v>
      </c>
      <c r="T55" s="26">
        <v>3181000</v>
      </c>
      <c r="U55" s="26">
        <f t="shared" ref="U55:U60" si="146">V55-T55</f>
        <v>86990</v>
      </c>
      <c r="V55" s="26">
        <v>3267990</v>
      </c>
      <c r="W55" s="26"/>
      <c r="X55" s="26">
        <v>239967</v>
      </c>
      <c r="Y55" s="26">
        <f t="shared" ref="Y55:Y60" si="147">Z55-X55</f>
        <v>0</v>
      </c>
      <c r="Z55" s="26">
        <v>239967</v>
      </c>
      <c r="AA55" s="26">
        <v>2167000</v>
      </c>
      <c r="AB55" s="26">
        <v>2595792</v>
      </c>
      <c r="AC55" s="26">
        <f t="shared" ref="AC55:AC60" si="148">AD55-AB55</f>
        <v>292664</v>
      </c>
      <c r="AD55" s="26">
        <v>2888456</v>
      </c>
      <c r="AE55" s="26">
        <v>404350</v>
      </c>
      <c r="AF55" s="26">
        <v>404350</v>
      </c>
      <c r="AG55" s="26">
        <f t="shared" ref="AG55:AG60" si="149">AH55-AF55</f>
        <v>0</v>
      </c>
      <c r="AH55" s="26">
        <v>404350</v>
      </c>
      <c r="AI55" s="26"/>
      <c r="AJ55" s="26"/>
      <c r="AK55" s="26">
        <f t="shared" ref="AK55:AK60" si="150">AL55-AJ55</f>
        <v>0</v>
      </c>
      <c r="AL55" s="26"/>
      <c r="AM55" s="26">
        <v>350000</v>
      </c>
      <c r="AN55" s="26">
        <v>505086</v>
      </c>
      <c r="AO55" s="26">
        <f t="shared" ref="AO55:AO60" si="151">AP55-AN55</f>
        <v>0</v>
      </c>
      <c r="AP55" s="26">
        <v>505086</v>
      </c>
      <c r="AQ55" s="26">
        <v>7881000</v>
      </c>
      <c r="AR55" s="26">
        <v>1955650</v>
      </c>
      <c r="AS55" s="26">
        <f t="shared" ref="AS55:AS60" si="152">AT55-AR55</f>
        <v>0</v>
      </c>
      <c r="AT55" s="26">
        <v>1955650</v>
      </c>
      <c r="AU55" s="26">
        <v>116755000</v>
      </c>
      <c r="AV55" s="26">
        <v>124382000</v>
      </c>
      <c r="AW55" s="26">
        <f t="shared" ref="AW55:AW60" si="153">AX55-AV55</f>
        <v>0</v>
      </c>
      <c r="AX55" s="26">
        <v>124382000</v>
      </c>
      <c r="AY55" s="26"/>
      <c r="AZ55" s="26"/>
      <c r="BA55" s="26">
        <f t="shared" ref="BA55:BA60" si="154">BB55-AZ55</f>
        <v>47787</v>
      </c>
      <c r="BB55" s="43">
        <v>47787</v>
      </c>
      <c r="BC55" s="26"/>
      <c r="BD55" s="26"/>
      <c r="BE55" s="26">
        <f t="shared" ref="BE55:BE60" si="155">BF55-BC55</f>
        <v>0</v>
      </c>
      <c r="BF55" s="26"/>
      <c r="BG55" s="393"/>
      <c r="BH55" s="52">
        <f t="shared" si="97"/>
        <v>18487000</v>
      </c>
      <c r="BI55" s="52">
        <f t="shared" si="98"/>
        <v>10893442</v>
      </c>
      <c r="BJ55" s="52">
        <f t="shared" si="99"/>
        <v>427441</v>
      </c>
      <c r="BK55" s="52">
        <f t="shared" si="100"/>
        <v>11320883</v>
      </c>
      <c r="BL55" s="52" t="e">
        <f>SUM(#REF!,#REF!,#REF!,#REF!,#REF!,#REF!,#REF!)</f>
        <v>#REF!</v>
      </c>
      <c r="BM55" s="52" t="e">
        <f>SUM(#REF!,#REF!,#REF!,#REF!,#REF!,#REF!,#REF!)</f>
        <v>#REF!</v>
      </c>
      <c r="BN55" s="52">
        <f t="shared" si="125"/>
        <v>117509350</v>
      </c>
      <c r="BO55" s="52">
        <f t="shared" si="101"/>
        <v>117509350</v>
      </c>
      <c r="BP55" s="52">
        <f t="shared" si="102"/>
        <v>125531403</v>
      </c>
      <c r="BQ55" s="52">
        <f t="shared" si="103"/>
        <v>0</v>
      </c>
      <c r="BR55" s="52">
        <f t="shared" si="104"/>
        <v>125531403</v>
      </c>
      <c r="BS55" s="52" t="e">
        <f>SUM(#REF!,#REF!,#REF!,#REF!,#REF!,#REF!,#REF!)</f>
        <v>#REF!</v>
      </c>
      <c r="BT55" s="52" t="e">
        <f>SUM(#REF!,#REF!,#REF!,#REF!,#REF!,#REF!,#REF!)</f>
        <v>#REF!</v>
      </c>
      <c r="BU55" s="52">
        <f t="shared" si="9"/>
        <v>136852286</v>
      </c>
      <c r="BW55" s="854">
        <v>136852286</v>
      </c>
      <c r="BX55" s="855">
        <f t="shared" si="140"/>
        <v>0</v>
      </c>
    </row>
    <row r="56" spans="1:76" s="42" customFormat="1" ht="12" customHeight="1">
      <c r="A56" s="16" t="s">
        <v>30</v>
      </c>
      <c r="B56" s="109" t="s">
        <v>145</v>
      </c>
      <c r="C56" s="26"/>
      <c r="D56" s="26">
        <v>0</v>
      </c>
      <c r="E56" s="26">
        <f t="shared" si="142"/>
        <v>0</v>
      </c>
      <c r="F56" s="26">
        <v>0</v>
      </c>
      <c r="G56" s="26"/>
      <c r="H56" s="26"/>
      <c r="I56" s="26">
        <f t="shared" si="143"/>
        <v>0</v>
      </c>
      <c r="J56" s="26"/>
      <c r="K56" s="26"/>
      <c r="L56" s="26">
        <v>0</v>
      </c>
      <c r="M56" s="26">
        <f t="shared" si="144"/>
        <v>0</v>
      </c>
      <c r="N56" s="26">
        <v>0</v>
      </c>
      <c r="O56" s="26"/>
      <c r="P56" s="26">
        <v>0</v>
      </c>
      <c r="Q56" s="26">
        <f t="shared" si="145"/>
        <v>0</v>
      </c>
      <c r="R56" s="26">
        <v>0</v>
      </c>
      <c r="S56" s="26"/>
      <c r="T56" s="26">
        <v>0</v>
      </c>
      <c r="U56" s="26">
        <f t="shared" si="146"/>
        <v>0</v>
      </c>
      <c r="V56" s="26">
        <v>0</v>
      </c>
      <c r="W56" s="26"/>
      <c r="X56" s="26">
        <v>0</v>
      </c>
      <c r="Y56" s="26">
        <f t="shared" si="147"/>
        <v>0</v>
      </c>
      <c r="Z56" s="26">
        <v>0</v>
      </c>
      <c r="AA56" s="26"/>
      <c r="AB56" s="26">
        <v>0</v>
      </c>
      <c r="AC56" s="26">
        <f t="shared" si="148"/>
        <v>0</v>
      </c>
      <c r="AD56" s="26">
        <v>0</v>
      </c>
      <c r="AE56" s="26"/>
      <c r="AF56" s="26">
        <v>0</v>
      </c>
      <c r="AG56" s="26">
        <f t="shared" si="149"/>
        <v>0</v>
      </c>
      <c r="AH56" s="26">
        <v>0</v>
      </c>
      <c r="AI56" s="26"/>
      <c r="AJ56" s="26"/>
      <c r="AK56" s="26">
        <f t="shared" si="150"/>
        <v>0</v>
      </c>
      <c r="AL56" s="26"/>
      <c r="AM56" s="26"/>
      <c r="AN56" s="26">
        <v>0</v>
      </c>
      <c r="AO56" s="26">
        <f t="shared" si="151"/>
        <v>0</v>
      </c>
      <c r="AP56" s="26">
        <v>0</v>
      </c>
      <c r="AQ56" s="26"/>
      <c r="AR56" s="26">
        <v>0</v>
      </c>
      <c r="AS56" s="26">
        <f t="shared" si="152"/>
        <v>0</v>
      </c>
      <c r="AT56" s="26">
        <v>0</v>
      </c>
      <c r="AU56" s="26"/>
      <c r="AV56" s="26">
        <v>0</v>
      </c>
      <c r="AW56" s="26">
        <f t="shared" si="153"/>
        <v>0</v>
      </c>
      <c r="AX56" s="26">
        <v>0</v>
      </c>
      <c r="AY56" s="26"/>
      <c r="AZ56" s="26">
        <v>0</v>
      </c>
      <c r="BA56" s="26">
        <f t="shared" si="154"/>
        <v>0</v>
      </c>
      <c r="BB56" s="26">
        <v>0</v>
      </c>
      <c r="BC56" s="26"/>
      <c r="BD56" s="26"/>
      <c r="BE56" s="26">
        <f t="shared" si="155"/>
        <v>0</v>
      </c>
      <c r="BF56" s="26">
        <v>0</v>
      </c>
      <c r="BG56" s="393"/>
      <c r="BH56" s="52">
        <f t="shared" si="97"/>
        <v>0</v>
      </c>
      <c r="BI56" s="52">
        <f t="shared" si="98"/>
        <v>0</v>
      </c>
      <c r="BJ56" s="52">
        <f t="shared" si="99"/>
        <v>0</v>
      </c>
      <c r="BK56" s="52">
        <f t="shared" si="100"/>
        <v>0</v>
      </c>
      <c r="BL56" s="52" t="e">
        <f>SUM(#REF!,#REF!,#REF!,#REF!,#REF!,#REF!,#REF!)</f>
        <v>#REF!</v>
      </c>
      <c r="BM56" s="52" t="e">
        <f>SUM(#REF!,#REF!,#REF!,#REF!,#REF!,#REF!,#REF!)</f>
        <v>#REF!</v>
      </c>
      <c r="BN56" s="52">
        <f t="shared" si="125"/>
        <v>0</v>
      </c>
      <c r="BO56" s="52">
        <f t="shared" si="101"/>
        <v>0</v>
      </c>
      <c r="BP56" s="52">
        <f t="shared" si="102"/>
        <v>0</v>
      </c>
      <c r="BQ56" s="52">
        <f t="shared" si="103"/>
        <v>0</v>
      </c>
      <c r="BR56" s="52">
        <f t="shared" si="104"/>
        <v>0</v>
      </c>
      <c r="BS56" s="52" t="e">
        <f>SUM(#REF!,#REF!,#REF!,#REF!,#REF!,#REF!,#REF!)</f>
        <v>#REF!</v>
      </c>
      <c r="BT56" s="52" t="e">
        <f>SUM(#REF!,#REF!,#REF!,#REF!,#REF!,#REF!,#REF!)</f>
        <v>#REF!</v>
      </c>
      <c r="BU56" s="52">
        <f t="shared" si="9"/>
        <v>0</v>
      </c>
      <c r="BW56" s="854"/>
    </row>
    <row r="57" spans="1:76" ht="12" customHeight="1">
      <c r="A57" s="16" t="s">
        <v>32</v>
      </c>
      <c r="B57" s="109" t="s">
        <v>146</v>
      </c>
      <c r="C57" s="43"/>
      <c r="D57" s="43">
        <v>0</v>
      </c>
      <c r="E57" s="43">
        <f t="shared" si="142"/>
        <v>0</v>
      </c>
      <c r="F57" s="43">
        <v>0</v>
      </c>
      <c r="G57" s="43"/>
      <c r="H57" s="43"/>
      <c r="I57" s="43">
        <f t="shared" si="143"/>
        <v>0</v>
      </c>
      <c r="J57" s="43"/>
      <c r="K57" s="43"/>
      <c r="L57" s="43">
        <v>0</v>
      </c>
      <c r="M57" s="43">
        <f t="shared" si="144"/>
        <v>0</v>
      </c>
      <c r="N57" s="43">
        <v>0</v>
      </c>
      <c r="O57" s="43"/>
      <c r="P57" s="43">
        <v>0</v>
      </c>
      <c r="Q57" s="43">
        <f t="shared" si="145"/>
        <v>0</v>
      </c>
      <c r="R57" s="43">
        <v>0</v>
      </c>
      <c r="S57" s="43"/>
      <c r="T57" s="43">
        <v>0</v>
      </c>
      <c r="U57" s="43">
        <f t="shared" si="146"/>
        <v>0</v>
      </c>
      <c r="V57" s="43">
        <v>0</v>
      </c>
      <c r="W57" s="43"/>
      <c r="X57" s="43">
        <v>0</v>
      </c>
      <c r="Y57" s="43">
        <f t="shared" si="147"/>
        <v>0</v>
      </c>
      <c r="Z57" s="43">
        <v>0</v>
      </c>
      <c r="AA57" s="43"/>
      <c r="AB57" s="43">
        <v>0</v>
      </c>
      <c r="AC57" s="43">
        <f t="shared" si="148"/>
        <v>0</v>
      </c>
      <c r="AD57" s="43">
        <v>0</v>
      </c>
      <c r="AE57" s="43"/>
      <c r="AF57" s="43">
        <v>0</v>
      </c>
      <c r="AG57" s="43">
        <f t="shared" si="149"/>
        <v>0</v>
      </c>
      <c r="AH57" s="43">
        <v>0</v>
      </c>
      <c r="AI57" s="43"/>
      <c r="AJ57" s="43"/>
      <c r="AK57" s="43">
        <f t="shared" si="150"/>
        <v>0</v>
      </c>
      <c r="AL57" s="43"/>
      <c r="AM57" s="43"/>
      <c r="AN57" s="43">
        <v>0</v>
      </c>
      <c r="AO57" s="43">
        <f t="shared" si="151"/>
        <v>0</v>
      </c>
      <c r="AP57" s="43">
        <v>0</v>
      </c>
      <c r="AQ57" s="43"/>
      <c r="AR57" s="43">
        <v>0</v>
      </c>
      <c r="AS57" s="43">
        <f t="shared" si="152"/>
        <v>0</v>
      </c>
      <c r="AT57" s="43">
        <v>0</v>
      </c>
      <c r="AU57" s="43"/>
      <c r="AV57" s="43">
        <v>0</v>
      </c>
      <c r="AW57" s="43">
        <f t="shared" si="153"/>
        <v>0</v>
      </c>
      <c r="AX57" s="43">
        <v>0</v>
      </c>
      <c r="AY57" s="43"/>
      <c r="AZ57" s="43">
        <v>0</v>
      </c>
      <c r="BA57" s="43">
        <f t="shared" si="154"/>
        <v>0</v>
      </c>
      <c r="BB57" s="43">
        <v>0</v>
      </c>
      <c r="BC57" s="43"/>
      <c r="BD57" s="43">
        <v>0</v>
      </c>
      <c r="BE57" s="43">
        <f t="shared" si="155"/>
        <v>0</v>
      </c>
      <c r="BF57" s="43">
        <v>0</v>
      </c>
      <c r="BG57" s="393"/>
      <c r="BH57" s="52">
        <f t="shared" si="97"/>
        <v>0</v>
      </c>
      <c r="BI57" s="52">
        <f t="shared" si="98"/>
        <v>0</v>
      </c>
      <c r="BJ57" s="52">
        <f t="shared" si="99"/>
        <v>0</v>
      </c>
      <c r="BK57" s="52">
        <f t="shared" si="100"/>
        <v>0</v>
      </c>
      <c r="BL57" s="52" t="e">
        <f>SUM(#REF!,#REF!,#REF!,#REF!,#REF!,#REF!,#REF!)</f>
        <v>#REF!</v>
      </c>
      <c r="BM57" s="52" t="e">
        <f>SUM(#REF!,#REF!,#REF!,#REF!,#REF!,#REF!,#REF!)</f>
        <v>#REF!</v>
      </c>
      <c r="BN57" s="52">
        <f t="shared" si="125"/>
        <v>0</v>
      </c>
      <c r="BO57" s="52">
        <f t="shared" si="101"/>
        <v>0</v>
      </c>
      <c r="BP57" s="52">
        <f t="shared" si="102"/>
        <v>0</v>
      </c>
      <c r="BQ57" s="52">
        <f t="shared" si="103"/>
        <v>0</v>
      </c>
      <c r="BR57" s="52">
        <f t="shared" si="104"/>
        <v>0</v>
      </c>
      <c r="BS57" s="52" t="e">
        <f>SUM(#REF!,#REF!,#REF!,#REF!,#REF!,#REF!,#REF!)</f>
        <v>#REF!</v>
      </c>
      <c r="BT57" s="52" t="e">
        <f>SUM(#REF!,#REF!,#REF!,#REF!,#REF!,#REF!,#REF!)</f>
        <v>#REF!</v>
      </c>
      <c r="BU57" s="52">
        <f t="shared" si="9"/>
        <v>0</v>
      </c>
    </row>
    <row r="58" spans="1:76" ht="12" customHeight="1">
      <c r="A58" s="16" t="s">
        <v>34</v>
      </c>
      <c r="B58" s="109" t="s">
        <v>147</v>
      </c>
      <c r="C58" s="43"/>
      <c r="D58" s="43">
        <v>0</v>
      </c>
      <c r="E58" s="43">
        <f t="shared" si="142"/>
        <v>0</v>
      </c>
      <c r="F58" s="43">
        <v>0</v>
      </c>
      <c r="G58" s="43"/>
      <c r="H58" s="43"/>
      <c r="I58" s="43">
        <f t="shared" si="143"/>
        <v>0</v>
      </c>
      <c r="J58" s="43"/>
      <c r="K58" s="43"/>
      <c r="L58" s="43">
        <v>0</v>
      </c>
      <c r="M58" s="43">
        <f t="shared" si="144"/>
        <v>0</v>
      </c>
      <c r="N58" s="43">
        <v>0</v>
      </c>
      <c r="O58" s="43"/>
      <c r="P58" s="43">
        <v>0</v>
      </c>
      <c r="Q58" s="43">
        <f t="shared" si="145"/>
        <v>0</v>
      </c>
      <c r="R58" s="43">
        <v>0</v>
      </c>
      <c r="S58" s="43"/>
      <c r="T58" s="43">
        <v>0</v>
      </c>
      <c r="U58" s="43">
        <f t="shared" si="146"/>
        <v>0</v>
      </c>
      <c r="V58" s="43">
        <v>0</v>
      </c>
      <c r="W58" s="43"/>
      <c r="X58" s="43">
        <v>0</v>
      </c>
      <c r="Y58" s="43">
        <f t="shared" si="147"/>
        <v>0</v>
      </c>
      <c r="Z58" s="43">
        <v>0</v>
      </c>
      <c r="AA58" s="43"/>
      <c r="AB58" s="43">
        <v>0</v>
      </c>
      <c r="AC58" s="43">
        <f t="shared" si="148"/>
        <v>0</v>
      </c>
      <c r="AD58" s="43">
        <v>0</v>
      </c>
      <c r="AE58" s="43"/>
      <c r="AF58" s="43">
        <v>0</v>
      </c>
      <c r="AG58" s="43">
        <f t="shared" si="149"/>
        <v>0</v>
      </c>
      <c r="AH58" s="43">
        <v>0</v>
      </c>
      <c r="AI58" s="43"/>
      <c r="AJ58" s="43"/>
      <c r="AK58" s="43">
        <f t="shared" si="150"/>
        <v>0</v>
      </c>
      <c r="AL58" s="43"/>
      <c r="AM58" s="43"/>
      <c r="AN58" s="43">
        <v>0</v>
      </c>
      <c r="AO58" s="43">
        <f t="shared" si="151"/>
        <v>0</v>
      </c>
      <c r="AP58" s="43">
        <v>0</v>
      </c>
      <c r="AQ58" s="43"/>
      <c r="AR58" s="43">
        <v>0</v>
      </c>
      <c r="AS58" s="43">
        <f t="shared" si="152"/>
        <v>0</v>
      </c>
      <c r="AT58" s="43">
        <v>0</v>
      </c>
      <c r="AU58" s="43"/>
      <c r="AV58" s="43">
        <v>0</v>
      </c>
      <c r="AW58" s="43">
        <f t="shared" si="153"/>
        <v>0</v>
      </c>
      <c r="AX58" s="43">
        <v>0</v>
      </c>
      <c r="AY58" s="43"/>
      <c r="AZ58" s="43">
        <v>0</v>
      </c>
      <c r="BA58" s="43">
        <f t="shared" si="154"/>
        <v>0</v>
      </c>
      <c r="BB58" s="43">
        <v>0</v>
      </c>
      <c r="BC58" s="43"/>
      <c r="BD58" s="43">
        <v>0</v>
      </c>
      <c r="BE58" s="43">
        <f t="shared" si="155"/>
        <v>0</v>
      </c>
      <c r="BF58" s="43">
        <v>0</v>
      </c>
      <c r="BG58" s="393"/>
      <c r="BH58" s="52">
        <f t="shared" si="97"/>
        <v>0</v>
      </c>
      <c r="BI58" s="52">
        <f t="shared" si="98"/>
        <v>0</v>
      </c>
      <c r="BJ58" s="52">
        <f t="shared" si="99"/>
        <v>0</v>
      </c>
      <c r="BK58" s="52">
        <f t="shared" si="100"/>
        <v>0</v>
      </c>
      <c r="BL58" s="52" t="e">
        <f>SUM(#REF!,#REF!,#REF!,#REF!,#REF!,#REF!,#REF!)</f>
        <v>#REF!</v>
      </c>
      <c r="BM58" s="52" t="e">
        <f>SUM(#REF!,#REF!,#REF!,#REF!,#REF!,#REF!,#REF!)</f>
        <v>#REF!</v>
      </c>
      <c r="BN58" s="52">
        <f t="shared" si="125"/>
        <v>0</v>
      </c>
      <c r="BO58" s="52">
        <f t="shared" si="101"/>
        <v>0</v>
      </c>
      <c r="BP58" s="52">
        <f t="shared" si="102"/>
        <v>0</v>
      </c>
      <c r="BQ58" s="52">
        <f t="shared" si="103"/>
        <v>0</v>
      </c>
      <c r="BR58" s="52">
        <f t="shared" si="104"/>
        <v>0</v>
      </c>
      <c r="BS58" s="52" t="e">
        <f>SUM(#REF!,#REF!,#REF!,#REF!,#REF!,#REF!,#REF!)</f>
        <v>#REF!</v>
      </c>
      <c r="BT58" s="52" t="e">
        <f>SUM(#REF!,#REF!,#REF!,#REF!,#REF!,#REF!,#REF!)</f>
        <v>#REF!</v>
      </c>
      <c r="BU58" s="52">
        <f t="shared" si="9"/>
        <v>0</v>
      </c>
    </row>
    <row r="59" spans="1:76" ht="12" customHeight="1">
      <c r="A59" s="16" t="s">
        <v>36</v>
      </c>
      <c r="B59" s="110" t="s">
        <v>148</v>
      </c>
      <c r="C59" s="43"/>
      <c r="D59" s="43">
        <v>0</v>
      </c>
      <c r="E59" s="43">
        <f t="shared" si="142"/>
        <v>0</v>
      </c>
      <c r="F59" s="43">
        <v>0</v>
      </c>
      <c r="G59" s="43"/>
      <c r="H59" s="43"/>
      <c r="I59" s="43">
        <f t="shared" si="143"/>
        <v>0</v>
      </c>
      <c r="J59" s="43"/>
      <c r="K59" s="43"/>
      <c r="L59" s="43">
        <v>0</v>
      </c>
      <c r="M59" s="43">
        <f t="shared" si="144"/>
        <v>0</v>
      </c>
      <c r="N59" s="43">
        <v>0</v>
      </c>
      <c r="O59" s="43"/>
      <c r="P59" s="43">
        <v>0</v>
      </c>
      <c r="Q59" s="43">
        <f t="shared" si="145"/>
        <v>0</v>
      </c>
      <c r="R59" s="43">
        <v>0</v>
      </c>
      <c r="S59" s="43"/>
      <c r="T59" s="43">
        <v>0</v>
      </c>
      <c r="U59" s="43">
        <f t="shared" si="146"/>
        <v>0</v>
      </c>
      <c r="V59" s="43">
        <v>0</v>
      </c>
      <c r="W59" s="43"/>
      <c r="X59" s="43">
        <v>0</v>
      </c>
      <c r="Y59" s="43">
        <f t="shared" si="147"/>
        <v>0</v>
      </c>
      <c r="Z59" s="43">
        <v>0</v>
      </c>
      <c r="AA59" s="43"/>
      <c r="AB59" s="43">
        <v>0</v>
      </c>
      <c r="AC59" s="43">
        <f t="shared" si="148"/>
        <v>0</v>
      </c>
      <c r="AD59" s="43">
        <v>0</v>
      </c>
      <c r="AE59" s="43"/>
      <c r="AF59" s="43">
        <v>0</v>
      </c>
      <c r="AG59" s="43">
        <f t="shared" si="149"/>
        <v>0</v>
      </c>
      <c r="AH59" s="43">
        <v>0</v>
      </c>
      <c r="AI59" s="43"/>
      <c r="AJ59" s="43"/>
      <c r="AK59" s="43">
        <f t="shared" si="150"/>
        <v>0</v>
      </c>
      <c r="AL59" s="43"/>
      <c r="AM59" s="43"/>
      <c r="AN59" s="43">
        <v>0</v>
      </c>
      <c r="AO59" s="43">
        <f t="shared" si="151"/>
        <v>0</v>
      </c>
      <c r="AP59" s="43">
        <v>0</v>
      </c>
      <c r="AQ59" s="43"/>
      <c r="AR59" s="43">
        <v>0</v>
      </c>
      <c r="AS59" s="43">
        <f t="shared" si="152"/>
        <v>0</v>
      </c>
      <c r="AT59" s="43">
        <v>0</v>
      </c>
      <c r="AU59" s="43"/>
      <c r="AV59" s="43">
        <v>0</v>
      </c>
      <c r="AW59" s="43">
        <f t="shared" si="153"/>
        <v>0</v>
      </c>
      <c r="AX59" s="43">
        <v>0</v>
      </c>
      <c r="AY59" s="43"/>
      <c r="AZ59" s="43">
        <v>0</v>
      </c>
      <c r="BA59" s="43">
        <f t="shared" si="154"/>
        <v>0</v>
      </c>
      <c r="BB59" s="43">
        <v>0</v>
      </c>
      <c r="BC59" s="43"/>
      <c r="BD59" s="43">
        <v>0</v>
      </c>
      <c r="BE59" s="43">
        <f t="shared" si="155"/>
        <v>0</v>
      </c>
      <c r="BF59" s="43">
        <v>0</v>
      </c>
      <c r="BG59" s="393"/>
      <c r="BH59" s="52">
        <f t="shared" si="97"/>
        <v>0</v>
      </c>
      <c r="BI59" s="52">
        <f t="shared" si="98"/>
        <v>0</v>
      </c>
      <c r="BJ59" s="52">
        <f t="shared" si="99"/>
        <v>0</v>
      </c>
      <c r="BK59" s="52">
        <f t="shared" si="100"/>
        <v>0</v>
      </c>
      <c r="BL59" s="52" t="e">
        <f>SUM(#REF!,#REF!,#REF!,#REF!,#REF!,#REF!,#REF!)</f>
        <v>#REF!</v>
      </c>
      <c r="BM59" s="52" t="e">
        <f>SUM(#REF!,#REF!,#REF!,#REF!,#REF!,#REF!,#REF!)</f>
        <v>#REF!</v>
      </c>
      <c r="BN59" s="52">
        <f t="shared" si="125"/>
        <v>0</v>
      </c>
      <c r="BO59" s="52">
        <f t="shared" si="101"/>
        <v>0</v>
      </c>
      <c r="BP59" s="52">
        <f t="shared" si="102"/>
        <v>0</v>
      </c>
      <c r="BQ59" s="52">
        <f t="shared" si="103"/>
        <v>0</v>
      </c>
      <c r="BR59" s="52">
        <f t="shared" si="104"/>
        <v>0</v>
      </c>
      <c r="BS59" s="52" t="e">
        <f>SUM(#REF!,#REF!,#REF!,#REF!,#REF!,#REF!,#REF!)</f>
        <v>#REF!</v>
      </c>
      <c r="BT59" s="52" t="e">
        <f>SUM(#REF!,#REF!,#REF!,#REF!,#REF!,#REF!,#REF!)</f>
        <v>#REF!</v>
      </c>
      <c r="BU59" s="52">
        <f t="shared" si="9"/>
        <v>0</v>
      </c>
    </row>
    <row r="60" spans="1:76" ht="12" customHeight="1" thickBot="1">
      <c r="A60" s="16" t="s">
        <v>34</v>
      </c>
      <c r="B60" s="109" t="s">
        <v>283</v>
      </c>
      <c r="C60" s="377"/>
      <c r="D60" s="377">
        <v>0</v>
      </c>
      <c r="E60" s="377">
        <f t="shared" si="142"/>
        <v>0</v>
      </c>
      <c r="F60" s="377">
        <v>0</v>
      </c>
      <c r="G60" s="377"/>
      <c r="H60" s="377"/>
      <c r="I60" s="377">
        <f t="shared" si="143"/>
        <v>0</v>
      </c>
      <c r="J60" s="377"/>
      <c r="K60" s="377"/>
      <c r="L60" s="377">
        <v>0</v>
      </c>
      <c r="M60" s="377">
        <f t="shared" si="144"/>
        <v>0</v>
      </c>
      <c r="N60" s="377">
        <v>0</v>
      </c>
      <c r="O60" s="377"/>
      <c r="P60" s="377">
        <v>0</v>
      </c>
      <c r="Q60" s="377">
        <f t="shared" si="145"/>
        <v>0</v>
      </c>
      <c r="R60" s="377">
        <v>0</v>
      </c>
      <c r="S60" s="377"/>
      <c r="T60" s="377">
        <v>0</v>
      </c>
      <c r="U60" s="377">
        <f t="shared" si="146"/>
        <v>0</v>
      </c>
      <c r="V60" s="377">
        <v>0</v>
      </c>
      <c r="W60" s="377"/>
      <c r="X60" s="377">
        <v>0</v>
      </c>
      <c r="Y60" s="377">
        <f t="shared" si="147"/>
        <v>0</v>
      </c>
      <c r="Z60" s="377">
        <v>0</v>
      </c>
      <c r="AA60" s="377"/>
      <c r="AB60" s="377">
        <v>0</v>
      </c>
      <c r="AC60" s="377">
        <f t="shared" si="148"/>
        <v>0</v>
      </c>
      <c r="AD60" s="377">
        <v>0</v>
      </c>
      <c r="AE60" s="377"/>
      <c r="AF60" s="377">
        <v>0</v>
      </c>
      <c r="AG60" s="377">
        <f t="shared" si="149"/>
        <v>0</v>
      </c>
      <c r="AH60" s="377">
        <v>0</v>
      </c>
      <c r="AI60" s="377"/>
      <c r="AJ60" s="377"/>
      <c r="AK60" s="377">
        <f t="shared" si="150"/>
        <v>0</v>
      </c>
      <c r="AL60" s="377"/>
      <c r="AM60" s="377"/>
      <c r="AN60" s="377">
        <v>0</v>
      </c>
      <c r="AO60" s="377">
        <f t="shared" si="151"/>
        <v>0</v>
      </c>
      <c r="AP60" s="377">
        <v>0</v>
      </c>
      <c r="AQ60" s="377"/>
      <c r="AR60" s="377">
        <v>0</v>
      </c>
      <c r="AS60" s="377">
        <f t="shared" si="152"/>
        <v>0</v>
      </c>
      <c r="AT60" s="377">
        <v>0</v>
      </c>
      <c r="AU60" s="377"/>
      <c r="AV60" s="377">
        <v>0</v>
      </c>
      <c r="AW60" s="377">
        <f t="shared" si="153"/>
        <v>0</v>
      </c>
      <c r="AX60" s="377">
        <v>0</v>
      </c>
      <c r="AY60" s="377"/>
      <c r="AZ60" s="377">
        <v>0</v>
      </c>
      <c r="BA60" s="377">
        <f t="shared" si="154"/>
        <v>0</v>
      </c>
      <c r="BB60" s="377">
        <v>0</v>
      </c>
      <c r="BC60" s="377"/>
      <c r="BD60" s="377">
        <v>0</v>
      </c>
      <c r="BE60" s="377">
        <f t="shared" si="155"/>
        <v>0</v>
      </c>
      <c r="BF60" s="377">
        <v>0</v>
      </c>
      <c r="BG60" s="393"/>
      <c r="BH60" s="52">
        <f t="shared" si="97"/>
        <v>0</v>
      </c>
      <c r="BI60" s="52">
        <f t="shared" si="98"/>
        <v>0</v>
      </c>
      <c r="BJ60" s="52">
        <f t="shared" si="99"/>
        <v>0</v>
      </c>
      <c r="BK60" s="52">
        <f t="shared" si="100"/>
        <v>0</v>
      </c>
      <c r="BL60" s="52" t="e">
        <f>SUM(#REF!,#REF!,#REF!,#REF!,#REF!,#REF!,#REF!)</f>
        <v>#REF!</v>
      </c>
      <c r="BM60" s="52" t="e">
        <f>SUM(#REF!,#REF!,#REF!,#REF!,#REF!,#REF!,#REF!)</f>
        <v>#REF!</v>
      </c>
      <c r="BN60" s="52">
        <f t="shared" si="125"/>
        <v>0</v>
      </c>
      <c r="BO60" s="52">
        <f t="shared" si="101"/>
        <v>0</v>
      </c>
      <c r="BP60" s="52">
        <f t="shared" si="102"/>
        <v>0</v>
      </c>
      <c r="BQ60" s="52">
        <f t="shared" si="103"/>
        <v>0</v>
      </c>
      <c r="BR60" s="52">
        <f t="shared" si="104"/>
        <v>0</v>
      </c>
      <c r="BS60" s="52" t="e">
        <f>SUM(#REF!,#REF!,#REF!,#REF!,#REF!,#REF!,#REF!)</f>
        <v>#REF!</v>
      </c>
      <c r="BT60" s="52" t="e">
        <f>SUM(#REF!,#REF!,#REF!,#REF!,#REF!,#REF!,#REF!)</f>
        <v>#REF!</v>
      </c>
      <c r="BU60" s="52">
        <f t="shared" si="9"/>
        <v>0</v>
      </c>
    </row>
    <row r="61" spans="1:76" ht="12" customHeight="1" thickBot="1">
      <c r="A61" s="379" t="s">
        <v>284</v>
      </c>
      <c r="B61" s="22" t="s">
        <v>370</v>
      </c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378"/>
      <c r="AI61" s="378"/>
      <c r="AJ61" s="378"/>
      <c r="AK61" s="378"/>
      <c r="AL61" s="378"/>
      <c r="AM61" s="378"/>
      <c r="AN61" s="378"/>
      <c r="AO61" s="378"/>
      <c r="AP61" s="378"/>
      <c r="AQ61" s="378"/>
      <c r="AR61" s="378"/>
      <c r="AS61" s="378"/>
      <c r="AT61" s="378"/>
      <c r="AU61" s="378"/>
      <c r="AV61" s="378"/>
      <c r="AW61" s="378"/>
      <c r="AX61" s="378"/>
      <c r="AY61" s="378"/>
      <c r="AZ61" s="378"/>
      <c r="BA61" s="378"/>
      <c r="BB61" s="378"/>
      <c r="BC61" s="378"/>
      <c r="BD61" s="378"/>
      <c r="BE61" s="378"/>
      <c r="BF61" s="378"/>
      <c r="BG61" s="393"/>
      <c r="BH61" s="52">
        <f t="shared" si="97"/>
        <v>0</v>
      </c>
      <c r="BI61" s="52">
        <f t="shared" si="98"/>
        <v>0</v>
      </c>
      <c r="BJ61" s="52">
        <f t="shared" si="99"/>
        <v>0</v>
      </c>
      <c r="BK61" s="52">
        <f t="shared" si="100"/>
        <v>0</v>
      </c>
      <c r="BL61" s="52" t="e">
        <f>SUM(#REF!,#REF!,#REF!,#REF!,#REF!,#REF!,#REF!)</f>
        <v>#REF!</v>
      </c>
      <c r="BM61" s="52" t="e">
        <f>SUM(#REF!,#REF!,#REF!,#REF!,#REF!,#REF!,#REF!)</f>
        <v>#REF!</v>
      </c>
      <c r="BN61" s="52">
        <f t="shared" si="125"/>
        <v>0</v>
      </c>
      <c r="BO61" s="52">
        <f t="shared" si="101"/>
        <v>0</v>
      </c>
      <c r="BP61" s="52">
        <f t="shared" si="102"/>
        <v>0</v>
      </c>
      <c r="BQ61" s="52">
        <f t="shared" si="103"/>
        <v>0</v>
      </c>
      <c r="BR61" s="52">
        <f t="shared" si="104"/>
        <v>0</v>
      </c>
      <c r="BS61" s="52" t="e">
        <f>SUM(#REF!,#REF!,#REF!,#REF!,#REF!,#REF!,#REF!)</f>
        <v>#REF!</v>
      </c>
      <c r="BT61" s="52" t="e">
        <f>SUM(#REF!,#REF!,#REF!,#REF!,#REF!,#REF!,#REF!)</f>
        <v>#REF!</v>
      </c>
      <c r="BU61" s="52">
        <f t="shared" si="9"/>
        <v>0</v>
      </c>
    </row>
    <row r="62" spans="1:76" ht="15" customHeight="1" thickBot="1">
      <c r="A62" s="21" t="s">
        <v>150</v>
      </c>
      <c r="B62" s="44" t="s">
        <v>285</v>
      </c>
      <c r="C62" s="45">
        <f>+C48+C54+C61</f>
        <v>115851437</v>
      </c>
      <c r="D62" s="45">
        <f t="shared" ref="D62:BF62" si="156">+D48+D54+D61</f>
        <v>74995540</v>
      </c>
      <c r="E62" s="45">
        <f t="shared" si="156"/>
        <v>400640</v>
      </c>
      <c r="F62" s="45">
        <f t="shared" si="156"/>
        <v>75396180</v>
      </c>
      <c r="G62" s="45">
        <f t="shared" si="156"/>
        <v>0</v>
      </c>
      <c r="H62" s="45">
        <f t="shared" si="156"/>
        <v>0</v>
      </c>
      <c r="I62" s="45">
        <f t="shared" si="156"/>
        <v>0</v>
      </c>
      <c r="J62" s="45">
        <f t="shared" si="156"/>
        <v>0</v>
      </c>
      <c r="K62" s="45">
        <f t="shared" si="156"/>
        <v>478272497</v>
      </c>
      <c r="L62" s="45">
        <f t="shared" si="156"/>
        <v>457698123</v>
      </c>
      <c r="M62" s="45">
        <f t="shared" si="156"/>
        <v>27255</v>
      </c>
      <c r="N62" s="45">
        <f t="shared" si="156"/>
        <v>457725378</v>
      </c>
      <c r="O62" s="45">
        <f t="shared" si="156"/>
        <v>1434000</v>
      </c>
      <c r="P62" s="45">
        <f t="shared" si="156"/>
        <v>1989900</v>
      </c>
      <c r="Q62" s="45">
        <f t="shared" si="156"/>
        <v>0</v>
      </c>
      <c r="R62" s="45">
        <f t="shared" si="156"/>
        <v>1989900</v>
      </c>
      <c r="S62" s="45">
        <f t="shared" si="156"/>
        <v>69696820</v>
      </c>
      <c r="T62" s="45">
        <f t="shared" si="156"/>
        <v>57553409</v>
      </c>
      <c r="U62" s="45">
        <f t="shared" si="156"/>
        <v>848604</v>
      </c>
      <c r="V62" s="45">
        <f t="shared" si="156"/>
        <v>58402013</v>
      </c>
      <c r="W62" s="45">
        <f t="shared" si="156"/>
        <v>14710681</v>
      </c>
      <c r="X62" s="45">
        <f t="shared" si="156"/>
        <v>23816581</v>
      </c>
      <c r="Y62" s="45">
        <f t="shared" si="156"/>
        <v>0</v>
      </c>
      <c r="Z62" s="45">
        <f t="shared" si="156"/>
        <v>23816581</v>
      </c>
      <c r="AA62" s="45">
        <f t="shared" si="156"/>
        <v>30468139</v>
      </c>
      <c r="AB62" s="45">
        <f t="shared" si="156"/>
        <v>30098072</v>
      </c>
      <c r="AC62" s="45">
        <f t="shared" si="156"/>
        <v>486644</v>
      </c>
      <c r="AD62" s="45">
        <f t="shared" si="156"/>
        <v>30584716</v>
      </c>
      <c r="AE62" s="45">
        <f t="shared" si="156"/>
        <v>6843351</v>
      </c>
      <c r="AF62" s="45">
        <f t="shared" si="156"/>
        <v>8353206</v>
      </c>
      <c r="AG62" s="45">
        <f t="shared" si="156"/>
        <v>0</v>
      </c>
      <c r="AH62" s="45">
        <f t="shared" si="156"/>
        <v>8353206</v>
      </c>
      <c r="AI62" s="45">
        <f t="shared" si="156"/>
        <v>0</v>
      </c>
      <c r="AJ62" s="45">
        <f t="shared" si="156"/>
        <v>0</v>
      </c>
      <c r="AK62" s="45">
        <f t="shared" si="156"/>
        <v>0</v>
      </c>
      <c r="AL62" s="45">
        <f t="shared" si="156"/>
        <v>0</v>
      </c>
      <c r="AM62" s="45">
        <f t="shared" si="156"/>
        <v>20177500</v>
      </c>
      <c r="AN62" s="45">
        <f t="shared" si="156"/>
        <v>26241020</v>
      </c>
      <c r="AO62" s="45">
        <f t="shared" si="156"/>
        <v>187918</v>
      </c>
      <c r="AP62" s="45">
        <f t="shared" si="156"/>
        <v>26428938</v>
      </c>
      <c r="AQ62" s="45">
        <f t="shared" si="156"/>
        <v>64029452</v>
      </c>
      <c r="AR62" s="45">
        <f t="shared" si="156"/>
        <v>36515979</v>
      </c>
      <c r="AS62" s="45">
        <f t="shared" si="156"/>
        <v>1800000</v>
      </c>
      <c r="AT62" s="45">
        <f t="shared" si="156"/>
        <v>38315979</v>
      </c>
      <c r="AU62" s="45">
        <f t="shared" si="156"/>
        <v>122021222</v>
      </c>
      <c r="AV62" s="45">
        <f t="shared" si="156"/>
        <v>147348688</v>
      </c>
      <c r="AW62" s="45">
        <f t="shared" si="156"/>
        <v>-1800000</v>
      </c>
      <c r="AX62" s="45">
        <f t="shared" si="156"/>
        <v>145548688</v>
      </c>
      <c r="AY62" s="45">
        <f t="shared" si="156"/>
        <v>0</v>
      </c>
      <c r="AZ62" s="45">
        <f t="shared" si="156"/>
        <v>3940000</v>
      </c>
      <c r="BA62" s="45">
        <f t="shared" si="156"/>
        <v>0</v>
      </c>
      <c r="BB62" s="45">
        <f t="shared" si="156"/>
        <v>3940000</v>
      </c>
      <c r="BC62" s="45">
        <f t="shared" si="156"/>
        <v>0</v>
      </c>
      <c r="BD62" s="45">
        <f t="shared" si="156"/>
        <v>0</v>
      </c>
      <c r="BE62" s="45">
        <f t="shared" si="156"/>
        <v>0</v>
      </c>
      <c r="BF62" s="45">
        <f t="shared" si="156"/>
        <v>0</v>
      </c>
      <c r="BG62" s="38"/>
      <c r="BH62" s="52">
        <f t="shared" si="97"/>
        <v>758318345</v>
      </c>
      <c r="BI62" s="52">
        <f t="shared" si="98"/>
        <v>660801123</v>
      </c>
      <c r="BJ62" s="52">
        <f t="shared" si="99"/>
        <v>3563143</v>
      </c>
      <c r="BK62" s="52">
        <f t="shared" si="100"/>
        <v>664364266</v>
      </c>
      <c r="BL62" s="52" t="e">
        <f>SUM(#REF!,#REF!,#REF!,#REF!,#REF!,#REF!,#REF!)</f>
        <v>#REF!</v>
      </c>
      <c r="BM62" s="52" t="e">
        <f>SUM(#REF!,#REF!,#REF!,#REF!,#REF!,#REF!,#REF!)</f>
        <v>#REF!</v>
      </c>
      <c r="BN62" s="52">
        <f t="shared" si="125"/>
        <v>165186754</v>
      </c>
      <c r="BO62" s="52">
        <f t="shared" si="101"/>
        <v>165186754</v>
      </c>
      <c r="BP62" s="52">
        <f t="shared" si="102"/>
        <v>207749395</v>
      </c>
      <c r="BQ62" s="52">
        <f t="shared" si="103"/>
        <v>-1612082</v>
      </c>
      <c r="BR62" s="52">
        <f t="shared" si="104"/>
        <v>206137313</v>
      </c>
      <c r="BS62" s="52" t="e">
        <f>SUM(#REF!,#REF!,#REF!,#REF!,#REF!,#REF!,#REF!)</f>
        <v>#REF!</v>
      </c>
      <c r="BT62" s="52" t="e">
        <f>SUM(#REF!,#REF!,#REF!,#REF!,#REF!,#REF!,#REF!)</f>
        <v>#REF!</v>
      </c>
      <c r="BU62" s="52">
        <f>SUM(F62,J62,N62,R62,V62,Z62,AD62,AH62,AL62,AP62,AT62,AX62,BB62,BF62)</f>
        <v>870501579</v>
      </c>
      <c r="BX62" s="855">
        <f>SUM(BX49:BX61)</f>
        <v>0</v>
      </c>
    </row>
    <row r="63" spans="1:76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52">
        <f>SUM(C63,K63,S63,AA63,AI63)</f>
        <v>0</v>
      </c>
      <c r="BI63" s="52"/>
      <c r="BJ63" s="52"/>
      <c r="BK63" s="52"/>
      <c r="BL63" s="52"/>
      <c r="BM63" s="52"/>
      <c r="BN63" s="52"/>
      <c r="BO63" s="52">
        <f>SUM(G63,O63,W63,AE63,AM63)</f>
        <v>0</v>
      </c>
      <c r="BP63" s="52"/>
    </row>
    <row r="64" spans="1:76" ht="15" hidden="1" customHeight="1">
      <c r="A64" s="48" t="s">
        <v>286</v>
      </c>
      <c r="B64" s="49"/>
      <c r="C64" s="643">
        <v>8.75</v>
      </c>
      <c r="D64" s="643"/>
      <c r="E64" s="643"/>
      <c r="F64" s="643"/>
      <c r="G64" s="643"/>
      <c r="H64" s="643"/>
      <c r="I64" s="643"/>
      <c r="J64" s="643"/>
      <c r="K64" s="642">
        <v>85</v>
      </c>
      <c r="L64" s="642"/>
      <c r="M64" s="643"/>
      <c r="N64" s="642"/>
      <c r="O64" s="642"/>
      <c r="P64" s="642"/>
      <c r="Q64" s="643"/>
      <c r="R64" s="642"/>
      <c r="S64" s="642">
        <v>14</v>
      </c>
      <c r="T64" s="642"/>
      <c r="U64" s="643"/>
      <c r="V64" s="642"/>
      <c r="W64" s="642"/>
      <c r="X64" s="642"/>
      <c r="Y64" s="643"/>
      <c r="Z64" s="642"/>
      <c r="AA64" s="642">
        <v>6</v>
      </c>
      <c r="AB64" s="642"/>
      <c r="AC64" s="643"/>
      <c r="AD64" s="642"/>
      <c r="AE64" s="642"/>
      <c r="AF64" s="642"/>
      <c r="AG64" s="643"/>
      <c r="AH64" s="642"/>
      <c r="AI64" s="642"/>
      <c r="AJ64" s="642"/>
      <c r="AK64" s="643"/>
      <c r="AL64" s="643"/>
      <c r="AM64" s="643">
        <v>3.75</v>
      </c>
      <c r="AN64" s="643"/>
      <c r="AO64" s="643"/>
      <c r="AP64" s="643"/>
      <c r="AQ64" s="642">
        <v>8.6</v>
      </c>
      <c r="AR64" s="642"/>
      <c r="AS64" s="643"/>
      <c r="AT64" s="642"/>
      <c r="AU64" s="643">
        <v>1.4</v>
      </c>
      <c r="AV64" s="643"/>
      <c r="AW64" s="643"/>
      <c r="AX64" s="643"/>
      <c r="AY64" s="642">
        <v>8.6</v>
      </c>
      <c r="AZ64" s="642"/>
      <c r="BA64" s="643"/>
      <c r="BB64" s="642"/>
      <c r="BC64" s="643">
        <v>1.4</v>
      </c>
      <c r="BD64" s="643"/>
      <c r="BE64" s="643"/>
      <c r="BF64" s="643"/>
      <c r="BG64" s="394"/>
      <c r="BH64" s="52">
        <f>SUM(C64,K64,S64,AA64,AI64)</f>
        <v>113.75</v>
      </c>
      <c r="BI64" s="52"/>
      <c r="BJ64" s="52"/>
      <c r="BK64" s="52"/>
      <c r="BL64" s="52"/>
      <c r="BM64" s="52"/>
      <c r="BN64" s="52"/>
      <c r="BO64" s="52">
        <f>SUM(G64,O64,W64,AE64,AM64)</f>
        <v>3.75</v>
      </c>
      <c r="BP64" s="52"/>
    </row>
    <row r="65" spans="1:66" ht="14.25" hidden="1" customHeight="1">
      <c r="A65" s="48" t="s">
        <v>287</v>
      </c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394"/>
      <c r="BH65" s="394"/>
      <c r="BI65" s="394"/>
      <c r="BJ65" s="394"/>
      <c r="BK65" s="394"/>
      <c r="BL65" s="394"/>
      <c r="BM65" s="394"/>
      <c r="BN65" s="394"/>
    </row>
    <row r="69" spans="1:66">
      <c r="AX69" s="52"/>
      <c r="BF69" s="52"/>
    </row>
    <row r="70" spans="1:66">
      <c r="AX70" s="52"/>
      <c r="BF70" s="52"/>
    </row>
    <row r="71" spans="1:66">
      <c r="AX71" s="52"/>
      <c r="BF71" s="52"/>
    </row>
    <row r="72" spans="1:66">
      <c r="AX72" s="52"/>
      <c r="BF72" s="52"/>
    </row>
    <row r="73" spans="1:66">
      <c r="AX73" s="52"/>
      <c r="BF73" s="52"/>
    </row>
    <row r="74" spans="1:66">
      <c r="AX74" s="52"/>
      <c r="BF74" s="52"/>
    </row>
  </sheetData>
  <sheetProtection formatCells="0"/>
  <mergeCells count="16">
    <mergeCell ref="AY1:BF1"/>
    <mergeCell ref="AY47:BF47"/>
    <mergeCell ref="AQ1:AX1"/>
    <mergeCell ref="AQ47:AX47"/>
    <mergeCell ref="A1:A2"/>
    <mergeCell ref="B1:B2"/>
    <mergeCell ref="C1:J1"/>
    <mergeCell ref="K1:R1"/>
    <mergeCell ref="AI47:AP47"/>
    <mergeCell ref="C47:J47"/>
    <mergeCell ref="K47:R47"/>
    <mergeCell ref="S47:Z47"/>
    <mergeCell ref="AA47:AH47"/>
    <mergeCell ref="AI1:AP1"/>
    <mergeCell ref="S1:Z1"/>
    <mergeCell ref="AA1:AH1"/>
  </mergeCells>
  <phoneticPr fontId="35" type="noConversion"/>
  <printOptions horizontalCentered="1"/>
  <pageMargins left="0.23622047244094491" right="0.23622047244094491" top="0.57999999999999996" bottom="0.32" header="0.19" footer="0.17"/>
  <pageSetup paperSize="9" scale="65" orientation="landscape" verticalDpi="300" r:id="rId1"/>
  <headerFooter alignWithMargins="0">
    <oddHeader>&amp;C&amp;"-,Félkövér"&amp;14Bonyhád Város Önkormányzata Intézményei
 bevételei és kiadásai előirányzat csoport és kiemelt előirányzat szerinti bontásban&amp;R3.  melléklet
Adatok: Ft-ban</oddHeader>
  </headerFooter>
  <colBreaks count="6" manualBreakCount="6">
    <brk id="10" max="61" man="1"/>
    <brk id="18" max="61" man="1"/>
    <brk id="26" max="61" man="1"/>
    <brk id="34" max="61" man="1"/>
    <brk id="42" max="61" man="1"/>
    <brk id="50" max="61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U63"/>
  <sheetViews>
    <sheetView view="pageBreakPreview" zoomScale="145" zoomScaleNormal="130" zoomScaleSheetLayoutView="145" workbookViewId="0">
      <pane xSplit="2" ySplit="5" topLeftCell="C42" activePane="bottomRight" state="frozen"/>
      <selection activeCell="U51" sqref="U51"/>
      <selection pane="topRight" activeCell="U51" sqref="U51"/>
      <selection pane="bottomLeft" activeCell="U51" sqref="U51"/>
      <selection pane="bottomRight" activeCell="K1" activeCellId="2" sqref="C1:E1048576 G1:I1048576 K1:M1048576"/>
    </sheetView>
  </sheetViews>
  <sheetFormatPr defaultColWidth="9.140625" defaultRowHeight="12.75"/>
  <cols>
    <col min="1" max="1" width="8.42578125" style="46" customWidth="1"/>
    <col min="2" max="2" width="54.85546875" style="7" bestFit="1" customWidth="1"/>
    <col min="3" max="5" width="10.85546875" style="7" hidden="1" customWidth="1"/>
    <col min="6" max="6" width="10.85546875" style="7" customWidth="1"/>
    <col min="7" max="8" width="10" style="7" hidden="1" customWidth="1"/>
    <col min="9" max="9" width="10.85546875" style="7" hidden="1" customWidth="1"/>
    <col min="10" max="10" width="10" style="7" customWidth="1"/>
    <col min="11" max="12" width="10" style="7" hidden="1" customWidth="1"/>
    <col min="13" max="13" width="10.85546875" style="7" hidden="1" customWidth="1"/>
    <col min="14" max="14" width="10" style="7" customWidth="1"/>
    <col min="15" max="15" width="9.140625" style="7"/>
    <col min="16" max="16" width="9.85546875" style="7" bestFit="1" customWidth="1"/>
    <col min="17" max="19" width="14.140625" style="7" customWidth="1"/>
    <col min="20" max="21" width="9.85546875" style="7" bestFit="1" customWidth="1"/>
    <col min="22" max="254" width="9.140625" style="7"/>
    <col min="255" max="255" width="11.85546875" style="7" customWidth="1"/>
    <col min="256" max="256" width="67.85546875" style="7" customWidth="1"/>
    <col min="257" max="257" width="21.42578125" style="7" customWidth="1"/>
    <col min="258" max="16384" width="9.140625" style="7"/>
  </cols>
  <sheetData>
    <row r="1" spans="1:21" s="6" customFormat="1" ht="15.95" customHeight="1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1" ht="15.75" customHeight="1" thickBot="1">
      <c r="A2" s="383" t="s">
        <v>255</v>
      </c>
      <c r="B2" s="210" t="s">
        <v>256</v>
      </c>
      <c r="C2" s="874" t="s">
        <v>288</v>
      </c>
      <c r="D2" s="866"/>
      <c r="E2" s="866"/>
      <c r="F2" s="866"/>
      <c r="G2" s="866"/>
      <c r="H2" s="866"/>
      <c r="I2" s="866"/>
      <c r="J2" s="866"/>
      <c r="K2" s="866"/>
      <c r="L2" s="866"/>
      <c r="M2" s="866"/>
      <c r="N2" s="866"/>
    </row>
    <row r="3" spans="1:21" s="10" customFormat="1" ht="60.75" thickBot="1">
      <c r="A3" s="8">
        <v>1</v>
      </c>
      <c r="B3" s="51">
        <v>2</v>
      </c>
      <c r="C3" s="838" t="s">
        <v>262</v>
      </c>
      <c r="D3" s="826" t="s">
        <v>1336</v>
      </c>
      <c r="E3" s="838" t="s">
        <v>1311</v>
      </c>
      <c r="F3" s="462" t="s">
        <v>1299</v>
      </c>
      <c r="G3" s="208" t="s">
        <v>263</v>
      </c>
      <c r="H3" s="826" t="s">
        <v>1336</v>
      </c>
      <c r="I3" s="51" t="s">
        <v>1311</v>
      </c>
      <c r="J3" s="208" t="s">
        <v>1299</v>
      </c>
      <c r="K3" s="209" t="s">
        <v>289</v>
      </c>
      <c r="L3" s="826" t="s">
        <v>1336</v>
      </c>
      <c r="M3" s="51" t="s">
        <v>1311</v>
      </c>
      <c r="N3" s="51" t="s">
        <v>1299</v>
      </c>
    </row>
    <row r="4" spans="1:21" s="10" customFormat="1" ht="15.95" customHeight="1" thickBot="1">
      <c r="A4" s="11"/>
      <c r="B4" s="12" t="s">
        <v>170</v>
      </c>
      <c r="C4" s="871" t="s">
        <v>265</v>
      </c>
      <c r="D4" s="872"/>
      <c r="E4" s="872"/>
      <c r="F4" s="872"/>
      <c r="G4" s="872"/>
      <c r="H4" s="872"/>
      <c r="I4" s="872"/>
      <c r="J4" s="872"/>
      <c r="K4" s="873"/>
      <c r="L4" s="814"/>
      <c r="M4" s="814"/>
      <c r="N4" s="814"/>
    </row>
    <row r="5" spans="1:21" s="15" customFormat="1" ht="12" customHeight="1" thickBot="1">
      <c r="A5" s="8" t="s">
        <v>13</v>
      </c>
      <c r="B5" s="211" t="s">
        <v>266</v>
      </c>
      <c r="C5" s="220">
        <f>SUM(C6:C16)</f>
        <v>0</v>
      </c>
      <c r="D5" s="220">
        <v>0</v>
      </c>
      <c r="E5" s="220">
        <f t="shared" ref="E5:M5" si="0">SUM(E6:E16)</f>
        <v>0</v>
      </c>
      <c r="F5" s="220">
        <v>0</v>
      </c>
      <c r="G5" s="220">
        <f t="shared" si="0"/>
        <v>0</v>
      </c>
      <c r="H5" s="220">
        <v>0</v>
      </c>
      <c r="I5" s="220">
        <f t="shared" si="0"/>
        <v>0</v>
      </c>
      <c r="J5" s="220">
        <v>0</v>
      </c>
      <c r="K5" s="220">
        <f t="shared" si="0"/>
        <v>0</v>
      </c>
      <c r="L5" s="220">
        <v>0</v>
      </c>
      <c r="M5" s="220">
        <f t="shared" si="0"/>
        <v>0</v>
      </c>
      <c r="N5" s="220">
        <v>0</v>
      </c>
      <c r="P5" s="52">
        <f t="shared" ref="P5:P36" si="1">C5+G5+K5</f>
        <v>0</v>
      </c>
      <c r="Q5" s="52">
        <f t="shared" ref="Q5:Q36" si="2">D5+H5+L5</f>
        <v>0</v>
      </c>
      <c r="R5" s="52">
        <f t="shared" ref="R5:R36" si="3">E5+I5+M5</f>
        <v>0</v>
      </c>
      <c r="S5" s="52">
        <f t="shared" ref="S5:S36" si="4">F5+J5+N5</f>
        <v>0</v>
      </c>
      <c r="T5" s="52" t="e">
        <f>#REF!+#REF!+#REF!</f>
        <v>#REF!</v>
      </c>
      <c r="U5" s="52" t="e">
        <f>#REF!+#REF!+#REF!</f>
        <v>#REF!</v>
      </c>
    </row>
    <row r="6" spans="1:21" s="73" customFormat="1" ht="12" customHeight="1">
      <c r="A6" s="16" t="s">
        <v>480</v>
      </c>
      <c r="B6" s="430" t="s">
        <v>55</v>
      </c>
      <c r="C6" s="437"/>
      <c r="D6" s="182">
        <v>0</v>
      </c>
      <c r="E6" s="182">
        <f>F6-D6</f>
        <v>0</v>
      </c>
      <c r="F6" s="182">
        <v>0</v>
      </c>
      <c r="G6" s="76"/>
      <c r="H6" s="182">
        <v>0</v>
      </c>
      <c r="I6" s="182">
        <f>J6-H6</f>
        <v>0</v>
      </c>
      <c r="J6" s="182">
        <v>0</v>
      </c>
      <c r="K6" s="433"/>
      <c r="L6" s="182">
        <v>0</v>
      </c>
      <c r="M6" s="182">
        <f>N6-L6</f>
        <v>0</v>
      </c>
      <c r="N6" s="182">
        <v>0</v>
      </c>
      <c r="P6" s="52">
        <f t="shared" si="1"/>
        <v>0</v>
      </c>
      <c r="Q6" s="52">
        <f t="shared" si="2"/>
        <v>0</v>
      </c>
      <c r="R6" s="52">
        <f t="shared" si="3"/>
        <v>0</v>
      </c>
      <c r="S6" s="52">
        <f t="shared" si="4"/>
        <v>0</v>
      </c>
      <c r="T6" s="52" t="e">
        <f>#REF!+#REF!+#REF!</f>
        <v>#REF!</v>
      </c>
      <c r="U6" s="52" t="e">
        <f>#REF!+#REF!+#REF!</f>
        <v>#REF!</v>
      </c>
    </row>
    <row r="7" spans="1:21" s="73" customFormat="1" ht="12" customHeight="1">
      <c r="A7" s="16" t="s">
        <v>481</v>
      </c>
      <c r="B7" s="431" t="s">
        <v>57</v>
      </c>
      <c r="C7" s="434"/>
      <c r="D7" s="182">
        <v>0</v>
      </c>
      <c r="E7" s="182">
        <f t="shared" ref="E7:E16" si="5">F7-D7</f>
        <v>0</v>
      </c>
      <c r="F7" s="182">
        <v>0</v>
      </c>
      <c r="G7" s="79"/>
      <c r="H7" s="57">
        <v>0</v>
      </c>
      <c r="I7" s="57">
        <f t="shared" ref="I7:I16" si="6">J7-H7</f>
        <v>0</v>
      </c>
      <c r="J7" s="57">
        <v>0</v>
      </c>
      <c r="K7" s="434"/>
      <c r="L7" s="57">
        <v>0</v>
      </c>
      <c r="M7" s="57">
        <f t="shared" ref="M7:M16" si="7">N7-L7</f>
        <v>0</v>
      </c>
      <c r="N7" s="57">
        <v>0</v>
      </c>
      <c r="P7" s="52">
        <f t="shared" si="1"/>
        <v>0</v>
      </c>
      <c r="Q7" s="52">
        <f t="shared" si="2"/>
        <v>0</v>
      </c>
      <c r="R7" s="52">
        <f t="shared" si="3"/>
        <v>0</v>
      </c>
      <c r="S7" s="52">
        <f t="shared" si="4"/>
        <v>0</v>
      </c>
      <c r="T7" s="52" t="e">
        <f>#REF!+#REF!+#REF!</f>
        <v>#REF!</v>
      </c>
      <c r="U7" s="52" t="e">
        <f>#REF!+#REF!+#REF!</f>
        <v>#REF!</v>
      </c>
    </row>
    <row r="8" spans="1:21" s="73" customFormat="1" ht="12" customHeight="1">
      <c r="A8" s="16" t="s">
        <v>482</v>
      </c>
      <c r="B8" s="431" t="s">
        <v>59</v>
      </c>
      <c r="C8" s="434"/>
      <c r="D8" s="182">
        <v>0</v>
      </c>
      <c r="E8" s="182">
        <f t="shared" si="5"/>
        <v>0</v>
      </c>
      <c r="F8" s="182">
        <v>0</v>
      </c>
      <c r="G8" s="79"/>
      <c r="H8" s="57">
        <v>0</v>
      </c>
      <c r="I8" s="57">
        <f t="shared" si="6"/>
        <v>0</v>
      </c>
      <c r="J8" s="57">
        <v>0</v>
      </c>
      <c r="K8" s="434"/>
      <c r="L8" s="57">
        <v>0</v>
      </c>
      <c r="M8" s="57">
        <f t="shared" si="7"/>
        <v>0</v>
      </c>
      <c r="N8" s="57">
        <v>0</v>
      </c>
      <c r="P8" s="52">
        <f t="shared" si="1"/>
        <v>0</v>
      </c>
      <c r="Q8" s="52">
        <f t="shared" si="2"/>
        <v>0</v>
      </c>
      <c r="R8" s="52">
        <f t="shared" si="3"/>
        <v>0</v>
      </c>
      <c r="S8" s="52">
        <f t="shared" si="4"/>
        <v>0</v>
      </c>
      <c r="T8" s="52" t="e">
        <f>#REF!+#REF!+#REF!</f>
        <v>#REF!</v>
      </c>
      <c r="U8" s="52" t="e">
        <f>#REF!+#REF!+#REF!</f>
        <v>#REF!</v>
      </c>
    </row>
    <row r="9" spans="1:21" s="73" customFormat="1" ht="12" customHeight="1">
      <c r="A9" s="16" t="s">
        <v>483</v>
      </c>
      <c r="B9" s="431" t="s">
        <v>61</v>
      </c>
      <c r="C9" s="434"/>
      <c r="D9" s="182">
        <v>0</v>
      </c>
      <c r="E9" s="182">
        <f t="shared" si="5"/>
        <v>0</v>
      </c>
      <c r="F9" s="182">
        <v>0</v>
      </c>
      <c r="G9" s="79"/>
      <c r="H9" s="57">
        <v>0</v>
      </c>
      <c r="I9" s="57">
        <f t="shared" si="6"/>
        <v>0</v>
      </c>
      <c r="J9" s="57">
        <v>0</v>
      </c>
      <c r="K9" s="434"/>
      <c r="L9" s="57">
        <v>0</v>
      </c>
      <c r="M9" s="57">
        <f t="shared" si="7"/>
        <v>0</v>
      </c>
      <c r="N9" s="57">
        <v>0</v>
      </c>
      <c r="P9" s="52">
        <f t="shared" si="1"/>
        <v>0</v>
      </c>
      <c r="Q9" s="52">
        <f t="shared" si="2"/>
        <v>0</v>
      </c>
      <c r="R9" s="52">
        <f t="shared" si="3"/>
        <v>0</v>
      </c>
      <c r="S9" s="52">
        <f t="shared" si="4"/>
        <v>0</v>
      </c>
      <c r="T9" s="52" t="e">
        <f>#REF!+#REF!+#REF!</f>
        <v>#REF!</v>
      </c>
      <c r="U9" s="52" t="e">
        <f>#REF!+#REF!+#REF!</f>
        <v>#REF!</v>
      </c>
    </row>
    <row r="10" spans="1:21" s="73" customFormat="1" ht="12" customHeight="1">
      <c r="A10" s="16" t="s">
        <v>142</v>
      </c>
      <c r="B10" s="431" t="s">
        <v>63</v>
      </c>
      <c r="C10" s="434"/>
      <c r="D10" s="182">
        <v>0</v>
      </c>
      <c r="E10" s="182">
        <f t="shared" si="5"/>
        <v>0</v>
      </c>
      <c r="F10" s="182">
        <v>0</v>
      </c>
      <c r="G10" s="79"/>
      <c r="H10" s="57">
        <v>0</v>
      </c>
      <c r="I10" s="57">
        <f t="shared" si="6"/>
        <v>0</v>
      </c>
      <c r="J10" s="57">
        <v>0</v>
      </c>
      <c r="K10" s="434"/>
      <c r="L10" s="57">
        <v>0</v>
      </c>
      <c r="M10" s="57">
        <f t="shared" si="7"/>
        <v>0</v>
      </c>
      <c r="N10" s="57">
        <v>0</v>
      </c>
      <c r="P10" s="52">
        <f t="shared" si="1"/>
        <v>0</v>
      </c>
      <c r="Q10" s="52">
        <f t="shared" si="2"/>
        <v>0</v>
      </c>
      <c r="R10" s="52">
        <f t="shared" si="3"/>
        <v>0</v>
      </c>
      <c r="S10" s="52">
        <f t="shared" si="4"/>
        <v>0</v>
      </c>
      <c r="T10" s="52" t="e">
        <f>#REF!+#REF!+#REF!</f>
        <v>#REF!</v>
      </c>
      <c r="U10" s="52" t="e">
        <f>#REF!+#REF!+#REF!</f>
        <v>#REF!</v>
      </c>
    </row>
    <row r="11" spans="1:21" s="73" customFormat="1" ht="12" customHeight="1">
      <c r="A11" s="16" t="s">
        <v>484</v>
      </c>
      <c r="B11" s="431" t="s">
        <v>65</v>
      </c>
      <c r="C11" s="434"/>
      <c r="D11" s="182">
        <v>0</v>
      </c>
      <c r="E11" s="182">
        <f t="shared" si="5"/>
        <v>0</v>
      </c>
      <c r="F11" s="182">
        <v>0</v>
      </c>
      <c r="G11" s="79"/>
      <c r="H11" s="57">
        <v>0</v>
      </c>
      <c r="I11" s="57">
        <f t="shared" si="6"/>
        <v>0</v>
      </c>
      <c r="J11" s="57">
        <v>0</v>
      </c>
      <c r="K11" s="434"/>
      <c r="L11" s="57">
        <v>0</v>
      </c>
      <c r="M11" s="57">
        <f t="shared" si="7"/>
        <v>0</v>
      </c>
      <c r="N11" s="57">
        <v>0</v>
      </c>
      <c r="P11" s="52">
        <f t="shared" si="1"/>
        <v>0</v>
      </c>
      <c r="Q11" s="52">
        <f t="shared" si="2"/>
        <v>0</v>
      </c>
      <c r="R11" s="52">
        <f t="shared" si="3"/>
        <v>0</v>
      </c>
      <c r="S11" s="52">
        <f t="shared" si="4"/>
        <v>0</v>
      </c>
      <c r="T11" s="52" t="e">
        <f>#REF!+#REF!+#REF!</f>
        <v>#REF!</v>
      </c>
      <c r="U11" s="52" t="e">
        <f>#REF!+#REF!+#REF!</f>
        <v>#REF!</v>
      </c>
    </row>
    <row r="12" spans="1:21" s="73" customFormat="1" ht="12" customHeight="1">
      <c r="A12" s="16" t="s">
        <v>485</v>
      </c>
      <c r="B12" s="431" t="s">
        <v>67</v>
      </c>
      <c r="C12" s="434"/>
      <c r="D12" s="182">
        <v>0</v>
      </c>
      <c r="E12" s="182">
        <f t="shared" si="5"/>
        <v>0</v>
      </c>
      <c r="F12" s="182">
        <v>0</v>
      </c>
      <c r="G12" s="79"/>
      <c r="H12" s="57">
        <v>0</v>
      </c>
      <c r="I12" s="57">
        <f t="shared" si="6"/>
        <v>0</v>
      </c>
      <c r="J12" s="57">
        <v>0</v>
      </c>
      <c r="K12" s="434"/>
      <c r="L12" s="57">
        <v>0</v>
      </c>
      <c r="M12" s="57">
        <f t="shared" si="7"/>
        <v>0</v>
      </c>
      <c r="N12" s="57">
        <v>0</v>
      </c>
      <c r="P12" s="52">
        <f t="shared" si="1"/>
        <v>0</v>
      </c>
      <c r="Q12" s="52">
        <f t="shared" si="2"/>
        <v>0</v>
      </c>
      <c r="R12" s="52">
        <f t="shared" si="3"/>
        <v>0</v>
      </c>
      <c r="S12" s="52">
        <f t="shared" si="4"/>
        <v>0</v>
      </c>
      <c r="T12" s="52" t="e">
        <f>#REF!+#REF!+#REF!</f>
        <v>#REF!</v>
      </c>
      <c r="U12" s="52" t="e">
        <f>#REF!+#REF!+#REF!</f>
        <v>#REF!</v>
      </c>
    </row>
    <row r="13" spans="1:21" s="73" customFormat="1" ht="12" customHeight="1">
      <c r="A13" s="16" t="s">
        <v>486</v>
      </c>
      <c r="B13" s="431" t="s">
        <v>69</v>
      </c>
      <c r="C13" s="434"/>
      <c r="D13" s="182">
        <v>0</v>
      </c>
      <c r="E13" s="182">
        <f t="shared" si="5"/>
        <v>0</v>
      </c>
      <c r="F13" s="182">
        <v>0</v>
      </c>
      <c r="G13" s="79"/>
      <c r="H13" s="57">
        <v>0</v>
      </c>
      <c r="I13" s="57">
        <f t="shared" si="6"/>
        <v>0</v>
      </c>
      <c r="J13" s="57">
        <v>0</v>
      </c>
      <c r="K13" s="434"/>
      <c r="L13" s="57">
        <v>0</v>
      </c>
      <c r="M13" s="57">
        <f t="shared" si="7"/>
        <v>0</v>
      </c>
      <c r="N13" s="57">
        <v>0</v>
      </c>
      <c r="P13" s="52">
        <f t="shared" si="1"/>
        <v>0</v>
      </c>
      <c r="Q13" s="52">
        <f t="shared" si="2"/>
        <v>0</v>
      </c>
      <c r="R13" s="52">
        <f t="shared" si="3"/>
        <v>0</v>
      </c>
      <c r="S13" s="52">
        <f t="shared" si="4"/>
        <v>0</v>
      </c>
      <c r="T13" s="52" t="e">
        <f>#REF!+#REF!+#REF!</f>
        <v>#REF!</v>
      </c>
      <c r="U13" s="52" t="e">
        <f>#REF!+#REF!+#REF!</f>
        <v>#REF!</v>
      </c>
    </row>
    <row r="14" spans="1:21" s="73" customFormat="1" ht="12" customHeight="1">
      <c r="A14" s="16" t="s">
        <v>487</v>
      </c>
      <c r="B14" s="431" t="s">
        <v>71</v>
      </c>
      <c r="C14" s="435"/>
      <c r="D14" s="190">
        <v>0</v>
      </c>
      <c r="E14" s="182">
        <f t="shared" si="5"/>
        <v>0</v>
      </c>
      <c r="F14" s="190">
        <v>0</v>
      </c>
      <c r="G14" s="85"/>
      <c r="H14" s="188">
        <v>0</v>
      </c>
      <c r="I14" s="188">
        <f t="shared" si="6"/>
        <v>0</v>
      </c>
      <c r="J14" s="188">
        <v>0</v>
      </c>
      <c r="K14" s="435"/>
      <c r="L14" s="188">
        <v>0</v>
      </c>
      <c r="M14" s="188">
        <f t="shared" si="7"/>
        <v>0</v>
      </c>
      <c r="N14" s="188">
        <v>0</v>
      </c>
      <c r="P14" s="52">
        <f t="shared" si="1"/>
        <v>0</v>
      </c>
      <c r="Q14" s="52">
        <f t="shared" si="2"/>
        <v>0</v>
      </c>
      <c r="R14" s="52">
        <f t="shared" si="3"/>
        <v>0</v>
      </c>
      <c r="S14" s="52">
        <f t="shared" si="4"/>
        <v>0</v>
      </c>
      <c r="T14" s="52" t="e">
        <f>#REF!+#REF!+#REF!</f>
        <v>#REF!</v>
      </c>
      <c r="U14" s="52" t="e">
        <f>#REF!+#REF!+#REF!</f>
        <v>#REF!</v>
      </c>
    </row>
    <row r="15" spans="1:21" s="73" customFormat="1" ht="12" customHeight="1">
      <c r="A15" s="16" t="s">
        <v>488</v>
      </c>
      <c r="B15" s="432" t="s">
        <v>1106</v>
      </c>
      <c r="C15" s="436"/>
      <c r="D15" s="190">
        <v>0</v>
      </c>
      <c r="E15" s="182">
        <f t="shared" si="5"/>
        <v>0</v>
      </c>
      <c r="F15" s="190">
        <v>0</v>
      </c>
      <c r="G15" s="86"/>
      <c r="H15" s="189">
        <v>0</v>
      </c>
      <c r="I15" s="189">
        <f t="shared" si="6"/>
        <v>0</v>
      </c>
      <c r="J15" s="189">
        <v>0</v>
      </c>
      <c r="K15" s="436"/>
      <c r="L15" s="189">
        <v>0</v>
      </c>
      <c r="M15" s="189">
        <f t="shared" si="7"/>
        <v>0</v>
      </c>
      <c r="N15" s="189">
        <v>0</v>
      </c>
      <c r="P15" s="52">
        <f t="shared" si="1"/>
        <v>0</v>
      </c>
      <c r="Q15" s="52">
        <f t="shared" si="2"/>
        <v>0</v>
      </c>
      <c r="R15" s="52">
        <f t="shared" si="3"/>
        <v>0</v>
      </c>
      <c r="S15" s="52">
        <f t="shared" si="4"/>
        <v>0</v>
      </c>
      <c r="T15" s="52" t="e">
        <f>#REF!+#REF!+#REF!</f>
        <v>#REF!</v>
      </c>
      <c r="U15" s="52" t="e">
        <f>#REF!+#REF!+#REF!</f>
        <v>#REF!</v>
      </c>
    </row>
    <row r="16" spans="1:21" s="73" customFormat="1" ht="12" customHeight="1" thickBot="1">
      <c r="A16" s="16" t="s">
        <v>1131</v>
      </c>
      <c r="B16" s="432" t="s">
        <v>73</v>
      </c>
      <c r="C16" s="781"/>
      <c r="D16" s="847">
        <v>0</v>
      </c>
      <c r="E16" s="182">
        <f t="shared" si="5"/>
        <v>0</v>
      </c>
      <c r="F16" s="847">
        <v>0</v>
      </c>
      <c r="G16" s="86"/>
      <c r="H16" s="189">
        <v>0</v>
      </c>
      <c r="I16" s="189">
        <f t="shared" si="6"/>
        <v>0</v>
      </c>
      <c r="J16" s="189">
        <v>0</v>
      </c>
      <c r="K16" s="436"/>
      <c r="L16" s="189">
        <v>0</v>
      </c>
      <c r="M16" s="189">
        <f t="shared" si="7"/>
        <v>0</v>
      </c>
      <c r="N16" s="189">
        <v>0</v>
      </c>
      <c r="P16" s="52">
        <f t="shared" si="1"/>
        <v>0</v>
      </c>
      <c r="Q16" s="52">
        <f t="shared" si="2"/>
        <v>0</v>
      </c>
      <c r="R16" s="52">
        <f t="shared" si="3"/>
        <v>0</v>
      </c>
      <c r="S16" s="52">
        <f t="shared" si="4"/>
        <v>0</v>
      </c>
      <c r="T16" s="52" t="e">
        <f>#REF!+#REF!+#REF!</f>
        <v>#REF!</v>
      </c>
      <c r="U16" s="52" t="e">
        <f>#REF!+#REF!+#REF!</f>
        <v>#REF!</v>
      </c>
    </row>
    <row r="17" spans="1:21" s="15" customFormat="1" ht="12" customHeight="1" thickBot="1">
      <c r="A17" s="8" t="s">
        <v>26</v>
      </c>
      <c r="B17" s="211" t="s">
        <v>586</v>
      </c>
      <c r="C17" s="220">
        <f>SUM(C18:C22)</f>
        <v>22681000</v>
      </c>
      <c r="D17" s="220">
        <f t="shared" ref="D17:N17" si="8">SUM(D18:D22)</f>
        <v>23791000</v>
      </c>
      <c r="E17" s="220">
        <f t="shared" si="8"/>
        <v>0</v>
      </c>
      <c r="F17" s="220">
        <f t="shared" si="8"/>
        <v>23791000</v>
      </c>
      <c r="G17" s="220">
        <f t="shared" si="8"/>
        <v>18232930</v>
      </c>
      <c r="H17" s="220">
        <f t="shared" si="8"/>
        <v>18232930</v>
      </c>
      <c r="I17" s="220">
        <f t="shared" si="8"/>
        <v>0</v>
      </c>
      <c r="J17" s="220">
        <f t="shared" si="8"/>
        <v>18232930</v>
      </c>
      <c r="K17" s="220">
        <f t="shared" si="8"/>
        <v>0</v>
      </c>
      <c r="L17" s="220">
        <f t="shared" si="8"/>
        <v>0</v>
      </c>
      <c r="M17" s="220">
        <f t="shared" si="8"/>
        <v>0</v>
      </c>
      <c r="N17" s="220">
        <f t="shared" si="8"/>
        <v>0</v>
      </c>
      <c r="P17" s="52">
        <f t="shared" si="1"/>
        <v>40913930</v>
      </c>
      <c r="Q17" s="52">
        <f t="shared" si="2"/>
        <v>42023930</v>
      </c>
      <c r="R17" s="52">
        <f t="shared" si="3"/>
        <v>0</v>
      </c>
      <c r="S17" s="52">
        <f t="shared" si="4"/>
        <v>42023930</v>
      </c>
      <c r="T17" s="52" t="e">
        <f>#REF!+#REF!+#REF!</f>
        <v>#REF!</v>
      </c>
      <c r="U17" s="52" t="e">
        <f>#REF!+#REF!+#REF!</f>
        <v>#REF!</v>
      </c>
    </row>
    <row r="18" spans="1:21" s="19" customFormat="1" ht="12" customHeight="1">
      <c r="A18" s="16" t="s">
        <v>489</v>
      </c>
      <c r="B18" s="75" t="s">
        <v>29</v>
      </c>
      <c r="C18" s="221"/>
      <c r="D18" s="811">
        <v>0</v>
      </c>
      <c r="E18" s="811">
        <f t="shared" ref="E18:E22" si="9">F18-D18</f>
        <v>0</v>
      </c>
      <c r="F18" s="811">
        <v>0</v>
      </c>
      <c r="G18" s="18"/>
      <c r="H18" s="811">
        <v>0</v>
      </c>
      <c r="I18" s="811">
        <f t="shared" ref="I18:I22" si="10">J18-H18</f>
        <v>0</v>
      </c>
      <c r="J18" s="811">
        <v>0</v>
      </c>
      <c r="K18" s="221"/>
      <c r="L18" s="811">
        <v>0</v>
      </c>
      <c r="M18" s="811">
        <f t="shared" ref="M18:M22" si="11">N18-L18</f>
        <v>0</v>
      </c>
      <c r="N18" s="811">
        <v>0</v>
      </c>
      <c r="P18" s="52">
        <f t="shared" si="1"/>
        <v>0</v>
      </c>
      <c r="Q18" s="52">
        <f t="shared" si="2"/>
        <v>0</v>
      </c>
      <c r="R18" s="52">
        <f t="shared" si="3"/>
        <v>0</v>
      </c>
      <c r="S18" s="52">
        <f t="shared" si="4"/>
        <v>0</v>
      </c>
      <c r="T18" s="52" t="e">
        <f>#REF!+#REF!+#REF!</f>
        <v>#REF!</v>
      </c>
      <c r="U18" s="52" t="e">
        <f>#REF!+#REF!+#REF!</f>
        <v>#REF!</v>
      </c>
    </row>
    <row r="19" spans="1:21" s="19" customFormat="1" ht="12" customHeight="1">
      <c r="A19" s="16" t="s">
        <v>490</v>
      </c>
      <c r="B19" s="78" t="s">
        <v>31</v>
      </c>
      <c r="C19" s="221"/>
      <c r="D19" s="811">
        <v>0</v>
      </c>
      <c r="E19" s="811">
        <f t="shared" si="9"/>
        <v>0</v>
      </c>
      <c r="F19" s="811">
        <v>0</v>
      </c>
      <c r="G19" s="18"/>
      <c r="H19" s="811">
        <v>0</v>
      </c>
      <c r="I19" s="811">
        <f t="shared" si="10"/>
        <v>0</v>
      </c>
      <c r="J19" s="811">
        <v>0</v>
      </c>
      <c r="K19" s="221"/>
      <c r="L19" s="811">
        <v>0</v>
      </c>
      <c r="M19" s="811">
        <f t="shared" si="11"/>
        <v>0</v>
      </c>
      <c r="N19" s="811">
        <v>0</v>
      </c>
      <c r="P19" s="52">
        <f t="shared" si="1"/>
        <v>0</v>
      </c>
      <c r="Q19" s="52">
        <f t="shared" si="2"/>
        <v>0</v>
      </c>
      <c r="R19" s="52">
        <f t="shared" si="3"/>
        <v>0</v>
      </c>
      <c r="S19" s="52">
        <f t="shared" si="4"/>
        <v>0</v>
      </c>
      <c r="T19" s="52" t="e">
        <f>#REF!+#REF!+#REF!</f>
        <v>#REF!</v>
      </c>
      <c r="U19" s="52" t="e">
        <f>#REF!+#REF!+#REF!</f>
        <v>#REF!</v>
      </c>
    </row>
    <row r="20" spans="1:21" s="19" customFormat="1" ht="12" customHeight="1">
      <c r="A20" s="16" t="s">
        <v>491</v>
      </c>
      <c r="B20" s="78" t="s">
        <v>33</v>
      </c>
      <c r="C20" s="221"/>
      <c r="D20" s="811">
        <v>0</v>
      </c>
      <c r="E20" s="811">
        <f t="shared" si="9"/>
        <v>0</v>
      </c>
      <c r="F20" s="811">
        <v>0</v>
      </c>
      <c r="G20" s="18"/>
      <c r="H20" s="811">
        <v>0</v>
      </c>
      <c r="I20" s="811">
        <f t="shared" si="10"/>
        <v>0</v>
      </c>
      <c r="J20" s="811">
        <v>0</v>
      </c>
      <c r="K20" s="221"/>
      <c r="L20" s="811">
        <v>0</v>
      </c>
      <c r="M20" s="811">
        <f t="shared" si="11"/>
        <v>0</v>
      </c>
      <c r="N20" s="811">
        <v>0</v>
      </c>
      <c r="P20" s="52">
        <f t="shared" si="1"/>
        <v>0</v>
      </c>
      <c r="Q20" s="52">
        <f t="shared" si="2"/>
        <v>0</v>
      </c>
      <c r="R20" s="52">
        <f t="shared" si="3"/>
        <v>0</v>
      </c>
      <c r="S20" s="52">
        <f t="shared" si="4"/>
        <v>0</v>
      </c>
      <c r="T20" s="52" t="e">
        <f>#REF!+#REF!+#REF!</f>
        <v>#REF!</v>
      </c>
      <c r="U20" s="52" t="e">
        <f>#REF!+#REF!+#REF!</f>
        <v>#REF!</v>
      </c>
    </row>
    <row r="21" spans="1:21" s="19" customFormat="1" ht="12" customHeight="1">
      <c r="A21" s="16" t="s">
        <v>492</v>
      </c>
      <c r="B21" s="78" t="s">
        <v>35</v>
      </c>
      <c r="C21" s="221"/>
      <c r="D21" s="811">
        <v>0</v>
      </c>
      <c r="E21" s="811">
        <f t="shared" si="9"/>
        <v>0</v>
      </c>
      <c r="F21" s="811">
        <v>0</v>
      </c>
      <c r="G21" s="18"/>
      <c r="H21" s="811">
        <v>0</v>
      </c>
      <c r="I21" s="811">
        <f t="shared" si="10"/>
        <v>0</v>
      </c>
      <c r="J21" s="811">
        <v>0</v>
      </c>
      <c r="K21" s="221"/>
      <c r="L21" s="811">
        <v>0</v>
      </c>
      <c r="M21" s="811">
        <f t="shared" si="11"/>
        <v>0</v>
      </c>
      <c r="N21" s="811">
        <v>0</v>
      </c>
      <c r="P21" s="52">
        <f t="shared" si="1"/>
        <v>0</v>
      </c>
      <c r="Q21" s="52">
        <f t="shared" si="2"/>
        <v>0</v>
      </c>
      <c r="R21" s="52">
        <f t="shared" si="3"/>
        <v>0</v>
      </c>
      <c r="S21" s="52">
        <f t="shared" si="4"/>
        <v>0</v>
      </c>
      <c r="T21" s="52" t="e">
        <f>#REF!+#REF!+#REF!</f>
        <v>#REF!</v>
      </c>
      <c r="U21" s="52" t="e">
        <f>#REF!+#REF!+#REF!</f>
        <v>#REF!</v>
      </c>
    </row>
    <row r="22" spans="1:21" s="19" customFormat="1" ht="12" customHeight="1" thickBot="1">
      <c r="A22" s="16" t="s">
        <v>493</v>
      </c>
      <c r="B22" s="213" t="s">
        <v>268</v>
      </c>
      <c r="C22" s="221">
        <v>22681000</v>
      </c>
      <c r="D22" s="811">
        <v>23791000</v>
      </c>
      <c r="E22" s="811">
        <f t="shared" si="9"/>
        <v>0</v>
      </c>
      <c r="F22" s="811">
        <v>23791000</v>
      </c>
      <c r="G22" s="18">
        <v>18232930</v>
      </c>
      <c r="H22" s="811">
        <v>18232930</v>
      </c>
      <c r="I22" s="811">
        <f t="shared" si="10"/>
        <v>0</v>
      </c>
      <c r="J22" s="811">
        <v>18232930</v>
      </c>
      <c r="K22" s="221"/>
      <c r="L22" s="811">
        <v>0</v>
      </c>
      <c r="M22" s="811">
        <f t="shared" si="11"/>
        <v>0</v>
      </c>
      <c r="N22" s="811">
        <v>0</v>
      </c>
      <c r="P22" s="52">
        <f t="shared" si="1"/>
        <v>40913930</v>
      </c>
      <c r="Q22" s="52">
        <f t="shared" si="2"/>
        <v>42023930</v>
      </c>
      <c r="R22" s="52">
        <f t="shared" si="3"/>
        <v>0</v>
      </c>
      <c r="S22" s="52">
        <f t="shared" si="4"/>
        <v>42023930</v>
      </c>
      <c r="T22" s="52" t="e">
        <f>#REF!+#REF!+#REF!</f>
        <v>#REF!</v>
      </c>
      <c r="U22" s="52" t="e">
        <f>#REF!+#REF!+#REF!</f>
        <v>#REF!</v>
      </c>
    </row>
    <row r="23" spans="1:21" s="19" customFormat="1" ht="12" customHeight="1" thickBot="1">
      <c r="A23" s="21" t="s">
        <v>38</v>
      </c>
      <c r="B23" s="214" t="s">
        <v>177</v>
      </c>
      <c r="C23" s="222"/>
      <c r="D23" s="31"/>
      <c r="E23" s="31"/>
      <c r="F23" s="31"/>
      <c r="G23" s="23"/>
      <c r="H23" s="31"/>
      <c r="I23" s="31"/>
      <c r="J23" s="31"/>
      <c r="K23" s="222"/>
      <c r="L23" s="31"/>
      <c r="M23" s="31"/>
      <c r="N23" s="31"/>
      <c r="P23" s="52">
        <f t="shared" si="1"/>
        <v>0</v>
      </c>
      <c r="Q23" s="52">
        <f t="shared" si="2"/>
        <v>0</v>
      </c>
      <c r="R23" s="52">
        <f t="shared" si="3"/>
        <v>0</v>
      </c>
      <c r="S23" s="52">
        <f t="shared" si="4"/>
        <v>0</v>
      </c>
      <c r="T23" s="52" t="e">
        <f>#REF!+#REF!+#REF!</f>
        <v>#REF!</v>
      </c>
      <c r="U23" s="52" t="e">
        <f>#REF!+#REF!+#REF!</f>
        <v>#REF!</v>
      </c>
    </row>
    <row r="24" spans="1:21" s="19" customFormat="1" ht="12" customHeight="1" thickBot="1">
      <c r="A24" s="21" t="s">
        <v>150</v>
      </c>
      <c r="B24" s="214" t="s">
        <v>587</v>
      </c>
      <c r="C24" s="220">
        <f>+C25+C29</f>
        <v>0</v>
      </c>
      <c r="D24" s="220">
        <f t="shared" ref="D24:N24" si="12">+D25+D29</f>
        <v>0</v>
      </c>
      <c r="E24" s="220">
        <f t="shared" si="12"/>
        <v>0</v>
      </c>
      <c r="F24" s="220">
        <f t="shared" si="12"/>
        <v>0</v>
      </c>
      <c r="G24" s="220">
        <f t="shared" si="12"/>
        <v>0</v>
      </c>
      <c r="H24" s="220">
        <f t="shared" si="12"/>
        <v>0</v>
      </c>
      <c r="I24" s="220">
        <f t="shared" si="12"/>
        <v>0</v>
      </c>
      <c r="J24" s="220">
        <f t="shared" si="12"/>
        <v>0</v>
      </c>
      <c r="K24" s="220">
        <f t="shared" si="12"/>
        <v>0</v>
      </c>
      <c r="L24" s="220">
        <f t="shared" si="12"/>
        <v>0</v>
      </c>
      <c r="M24" s="220">
        <f t="shared" si="12"/>
        <v>0</v>
      </c>
      <c r="N24" s="220">
        <f t="shared" si="12"/>
        <v>0</v>
      </c>
      <c r="P24" s="52">
        <f t="shared" si="1"/>
        <v>0</v>
      </c>
      <c r="Q24" s="52">
        <f t="shared" si="2"/>
        <v>0</v>
      </c>
      <c r="R24" s="52">
        <f t="shared" si="3"/>
        <v>0</v>
      </c>
      <c r="S24" s="52">
        <f t="shared" si="4"/>
        <v>0</v>
      </c>
      <c r="T24" s="52" t="e">
        <f>#REF!+#REF!+#REF!</f>
        <v>#REF!</v>
      </c>
      <c r="U24" s="52" t="e">
        <f>#REF!+#REF!+#REF!</f>
        <v>#REF!</v>
      </c>
    </row>
    <row r="25" spans="1:21" s="19" customFormat="1" ht="12" customHeight="1">
      <c r="A25" s="24" t="s">
        <v>494</v>
      </c>
      <c r="B25" s="75" t="s">
        <v>41</v>
      </c>
      <c r="C25" s="223"/>
      <c r="D25" s="223">
        <v>0</v>
      </c>
      <c r="E25" s="223">
        <f t="shared" ref="E25:E29" si="13">F25-D25</f>
        <v>0</v>
      </c>
      <c r="F25" s="223">
        <v>0</v>
      </c>
      <c r="G25" s="223"/>
      <c r="H25" s="223">
        <v>0</v>
      </c>
      <c r="I25" s="223">
        <f t="shared" ref="I25:I29" si="14">J25-H25</f>
        <v>0</v>
      </c>
      <c r="J25" s="223">
        <v>0</v>
      </c>
      <c r="K25" s="223"/>
      <c r="L25" s="223">
        <v>0</v>
      </c>
      <c r="M25" s="223">
        <f t="shared" ref="M25:M29" si="15">N25-L25</f>
        <v>0</v>
      </c>
      <c r="N25" s="223">
        <v>0</v>
      </c>
      <c r="P25" s="52">
        <f t="shared" si="1"/>
        <v>0</v>
      </c>
      <c r="Q25" s="52">
        <f t="shared" si="2"/>
        <v>0</v>
      </c>
      <c r="R25" s="52">
        <f t="shared" si="3"/>
        <v>0</v>
      </c>
      <c r="S25" s="52">
        <f t="shared" si="4"/>
        <v>0</v>
      </c>
      <c r="T25" s="52" t="e">
        <f>#REF!+#REF!+#REF!</f>
        <v>#REF!</v>
      </c>
      <c r="U25" s="52" t="e">
        <f>#REF!+#REF!+#REF!</f>
        <v>#REF!</v>
      </c>
    </row>
    <row r="26" spans="1:21" s="19" customFormat="1" ht="12" customHeight="1">
      <c r="A26" s="24" t="s">
        <v>495</v>
      </c>
      <c r="B26" s="78" t="s">
        <v>43</v>
      </c>
      <c r="C26" s="223"/>
      <c r="D26" s="223">
        <v>0</v>
      </c>
      <c r="E26" s="223">
        <f t="shared" si="13"/>
        <v>0</v>
      </c>
      <c r="F26" s="223">
        <v>0</v>
      </c>
      <c r="G26" s="223"/>
      <c r="H26" s="223">
        <v>0</v>
      </c>
      <c r="I26" s="223">
        <f t="shared" si="14"/>
        <v>0</v>
      </c>
      <c r="J26" s="223">
        <v>0</v>
      </c>
      <c r="K26" s="223"/>
      <c r="L26" s="223">
        <v>0</v>
      </c>
      <c r="M26" s="223">
        <f t="shared" si="15"/>
        <v>0</v>
      </c>
      <c r="N26" s="223">
        <v>0</v>
      </c>
      <c r="P26" s="52">
        <f t="shared" si="1"/>
        <v>0</v>
      </c>
      <c r="Q26" s="52">
        <f t="shared" si="2"/>
        <v>0</v>
      </c>
      <c r="R26" s="52">
        <f t="shared" si="3"/>
        <v>0</v>
      </c>
      <c r="S26" s="52">
        <f t="shared" si="4"/>
        <v>0</v>
      </c>
      <c r="T26" s="52" t="e">
        <f>#REF!+#REF!+#REF!</f>
        <v>#REF!</v>
      </c>
      <c r="U26" s="52" t="e">
        <f>#REF!+#REF!+#REF!</f>
        <v>#REF!</v>
      </c>
    </row>
    <row r="27" spans="1:21" s="19" customFormat="1" ht="12" customHeight="1">
      <c r="A27" s="24" t="s">
        <v>496</v>
      </c>
      <c r="B27" s="78" t="s">
        <v>45</v>
      </c>
      <c r="C27" s="223"/>
      <c r="D27" s="223">
        <v>0</v>
      </c>
      <c r="E27" s="223">
        <f t="shared" si="13"/>
        <v>0</v>
      </c>
      <c r="F27" s="223">
        <v>0</v>
      </c>
      <c r="G27" s="223"/>
      <c r="H27" s="223">
        <v>0</v>
      </c>
      <c r="I27" s="223">
        <f t="shared" si="14"/>
        <v>0</v>
      </c>
      <c r="J27" s="223">
        <v>0</v>
      </c>
      <c r="K27" s="223"/>
      <c r="L27" s="223">
        <v>0</v>
      </c>
      <c r="M27" s="223">
        <f t="shared" si="15"/>
        <v>0</v>
      </c>
      <c r="N27" s="223">
        <v>0</v>
      </c>
      <c r="P27" s="52">
        <f t="shared" si="1"/>
        <v>0</v>
      </c>
      <c r="Q27" s="52">
        <f t="shared" si="2"/>
        <v>0</v>
      </c>
      <c r="R27" s="52">
        <f t="shared" si="3"/>
        <v>0</v>
      </c>
      <c r="S27" s="52">
        <f t="shared" si="4"/>
        <v>0</v>
      </c>
      <c r="T27" s="52" t="e">
        <f>#REF!+#REF!+#REF!</f>
        <v>#REF!</v>
      </c>
      <c r="U27" s="52" t="e">
        <f>#REF!+#REF!+#REF!</f>
        <v>#REF!</v>
      </c>
    </row>
    <row r="28" spans="1:21" s="19" customFormat="1" ht="12" customHeight="1">
      <c r="A28" s="24" t="s">
        <v>497</v>
      </c>
      <c r="B28" s="78" t="s">
        <v>47</v>
      </c>
      <c r="C28" s="223"/>
      <c r="D28" s="223">
        <v>0</v>
      </c>
      <c r="E28" s="223">
        <f t="shared" si="13"/>
        <v>0</v>
      </c>
      <c r="F28" s="223">
        <v>0</v>
      </c>
      <c r="G28" s="223"/>
      <c r="H28" s="223">
        <v>0</v>
      </c>
      <c r="I28" s="223">
        <f t="shared" si="14"/>
        <v>0</v>
      </c>
      <c r="J28" s="223">
        <v>0</v>
      </c>
      <c r="K28" s="223"/>
      <c r="L28" s="223">
        <v>0</v>
      </c>
      <c r="M28" s="223">
        <f t="shared" si="15"/>
        <v>0</v>
      </c>
      <c r="N28" s="223">
        <v>0</v>
      </c>
      <c r="P28" s="52">
        <f t="shared" si="1"/>
        <v>0</v>
      </c>
      <c r="Q28" s="52">
        <f t="shared" si="2"/>
        <v>0</v>
      </c>
      <c r="R28" s="52">
        <f t="shared" si="3"/>
        <v>0</v>
      </c>
      <c r="S28" s="52">
        <f t="shared" si="4"/>
        <v>0</v>
      </c>
      <c r="T28" s="52" t="e">
        <f>#REF!+#REF!+#REF!</f>
        <v>#REF!</v>
      </c>
      <c r="U28" s="52" t="e">
        <f>#REF!+#REF!+#REF!</f>
        <v>#REF!</v>
      </c>
    </row>
    <row r="29" spans="1:21" s="19" customFormat="1" ht="12" customHeight="1" thickBot="1">
      <c r="A29" s="24" t="s">
        <v>498</v>
      </c>
      <c r="B29" s="216" t="s">
        <v>270</v>
      </c>
      <c r="C29" s="223"/>
      <c r="D29" s="223">
        <v>0</v>
      </c>
      <c r="E29" s="223">
        <f t="shared" si="13"/>
        <v>0</v>
      </c>
      <c r="F29" s="223">
        <v>0</v>
      </c>
      <c r="G29" s="223"/>
      <c r="H29" s="223">
        <v>0</v>
      </c>
      <c r="I29" s="223">
        <f t="shared" si="14"/>
        <v>0</v>
      </c>
      <c r="J29" s="223">
        <v>0</v>
      </c>
      <c r="K29" s="223"/>
      <c r="L29" s="223">
        <v>0</v>
      </c>
      <c r="M29" s="223">
        <f t="shared" si="15"/>
        <v>0</v>
      </c>
      <c r="N29" s="223">
        <v>0</v>
      </c>
      <c r="P29" s="52">
        <f t="shared" si="1"/>
        <v>0</v>
      </c>
      <c r="Q29" s="52">
        <f t="shared" si="2"/>
        <v>0</v>
      </c>
      <c r="R29" s="52">
        <f t="shared" si="3"/>
        <v>0</v>
      </c>
      <c r="S29" s="52">
        <f t="shared" si="4"/>
        <v>0</v>
      </c>
      <c r="T29" s="52" t="e">
        <f>#REF!+#REF!+#REF!</f>
        <v>#REF!</v>
      </c>
      <c r="U29" s="52" t="e">
        <f>#REF!+#REF!+#REF!</f>
        <v>#REF!</v>
      </c>
    </row>
    <row r="30" spans="1:21" s="19" customFormat="1" ht="12" customHeight="1" thickBot="1">
      <c r="A30" s="21" t="s">
        <v>52</v>
      </c>
      <c r="B30" s="214" t="s">
        <v>271</v>
      </c>
      <c r="C30" s="220">
        <f>+C31+C32+C33</f>
        <v>0</v>
      </c>
      <c r="D30" s="220">
        <f t="shared" ref="D30:N30" si="16">+D31+D32+D33</f>
        <v>0</v>
      </c>
      <c r="E30" s="220">
        <f t="shared" si="16"/>
        <v>0</v>
      </c>
      <c r="F30" s="220">
        <f t="shared" si="16"/>
        <v>0</v>
      </c>
      <c r="G30" s="220">
        <f t="shared" si="16"/>
        <v>0</v>
      </c>
      <c r="H30" s="220">
        <f t="shared" si="16"/>
        <v>0</v>
      </c>
      <c r="I30" s="220">
        <f t="shared" si="16"/>
        <v>0</v>
      </c>
      <c r="J30" s="220">
        <f t="shared" si="16"/>
        <v>0</v>
      </c>
      <c r="K30" s="220">
        <f t="shared" si="16"/>
        <v>0</v>
      </c>
      <c r="L30" s="220">
        <f t="shared" si="16"/>
        <v>0</v>
      </c>
      <c r="M30" s="220">
        <f t="shared" si="16"/>
        <v>0</v>
      </c>
      <c r="N30" s="220">
        <f t="shared" si="16"/>
        <v>0</v>
      </c>
      <c r="P30" s="52">
        <f t="shared" si="1"/>
        <v>0</v>
      </c>
      <c r="Q30" s="52">
        <f t="shared" si="2"/>
        <v>0</v>
      </c>
      <c r="R30" s="52">
        <f t="shared" si="3"/>
        <v>0</v>
      </c>
      <c r="S30" s="52">
        <f t="shared" si="4"/>
        <v>0</v>
      </c>
      <c r="T30" s="52" t="e">
        <f>#REF!+#REF!+#REF!</f>
        <v>#REF!</v>
      </c>
      <c r="U30" s="52" t="e">
        <f>#REF!+#REF!+#REF!</f>
        <v>#REF!</v>
      </c>
    </row>
    <row r="31" spans="1:21" s="19" customFormat="1" ht="12" customHeight="1">
      <c r="A31" s="24" t="s">
        <v>54</v>
      </c>
      <c r="B31" s="215" t="s">
        <v>77</v>
      </c>
      <c r="C31" s="223"/>
      <c r="D31" s="463">
        <v>0</v>
      </c>
      <c r="E31" s="463">
        <f t="shared" ref="E31:E33" si="17">F31-D31</f>
        <v>0</v>
      </c>
      <c r="F31" s="463">
        <v>0</v>
      </c>
      <c r="G31" s="26"/>
      <c r="H31" s="463">
        <v>0</v>
      </c>
      <c r="I31" s="463">
        <f t="shared" ref="I31:I33" si="18">J31-H31</f>
        <v>0</v>
      </c>
      <c r="J31" s="463">
        <v>0</v>
      </c>
      <c r="K31" s="223"/>
      <c r="L31" s="463">
        <v>0</v>
      </c>
      <c r="M31" s="463">
        <f t="shared" ref="M31:M33" si="19">N31-L31</f>
        <v>0</v>
      </c>
      <c r="N31" s="463">
        <v>0</v>
      </c>
      <c r="P31" s="52">
        <f t="shared" si="1"/>
        <v>0</v>
      </c>
      <c r="Q31" s="52">
        <f t="shared" si="2"/>
        <v>0</v>
      </c>
      <c r="R31" s="52">
        <f t="shared" si="3"/>
        <v>0</v>
      </c>
      <c r="S31" s="52">
        <f t="shared" si="4"/>
        <v>0</v>
      </c>
      <c r="T31" s="52" t="e">
        <f>#REF!+#REF!+#REF!</f>
        <v>#REF!</v>
      </c>
      <c r="U31" s="52" t="e">
        <f>#REF!+#REF!+#REF!</f>
        <v>#REF!</v>
      </c>
    </row>
    <row r="32" spans="1:21" s="19" customFormat="1" ht="12" customHeight="1">
      <c r="A32" s="24" t="s">
        <v>56</v>
      </c>
      <c r="B32" s="216" t="s">
        <v>79</v>
      </c>
      <c r="C32" s="224"/>
      <c r="D32" s="812">
        <v>0</v>
      </c>
      <c r="E32" s="812">
        <f t="shared" si="17"/>
        <v>0</v>
      </c>
      <c r="F32" s="812">
        <v>0</v>
      </c>
      <c r="G32" s="28"/>
      <c r="H32" s="812">
        <v>0</v>
      </c>
      <c r="I32" s="812">
        <f t="shared" si="18"/>
        <v>0</v>
      </c>
      <c r="J32" s="812">
        <v>0</v>
      </c>
      <c r="K32" s="224"/>
      <c r="L32" s="812">
        <v>0</v>
      </c>
      <c r="M32" s="812">
        <f t="shared" si="19"/>
        <v>0</v>
      </c>
      <c r="N32" s="812">
        <v>0</v>
      </c>
      <c r="P32" s="52">
        <f t="shared" si="1"/>
        <v>0</v>
      </c>
      <c r="Q32" s="52">
        <f t="shared" si="2"/>
        <v>0</v>
      </c>
      <c r="R32" s="52">
        <f t="shared" si="3"/>
        <v>0</v>
      </c>
      <c r="S32" s="52">
        <f t="shared" si="4"/>
        <v>0</v>
      </c>
      <c r="T32" s="52" t="e">
        <f>#REF!+#REF!+#REF!</f>
        <v>#REF!</v>
      </c>
      <c r="U32" s="52" t="e">
        <f>#REF!+#REF!+#REF!</f>
        <v>#REF!</v>
      </c>
    </row>
    <row r="33" spans="1:21" s="19" customFormat="1" ht="12" customHeight="1" thickBot="1">
      <c r="A33" s="16" t="s">
        <v>58</v>
      </c>
      <c r="B33" s="217" t="s">
        <v>81</v>
      </c>
      <c r="C33" s="225"/>
      <c r="D33" s="813">
        <v>0</v>
      </c>
      <c r="E33" s="813">
        <f t="shared" si="17"/>
        <v>0</v>
      </c>
      <c r="F33" s="813">
        <v>0</v>
      </c>
      <c r="G33" s="29"/>
      <c r="H33" s="813">
        <v>0</v>
      </c>
      <c r="I33" s="813">
        <f t="shared" si="18"/>
        <v>0</v>
      </c>
      <c r="J33" s="813">
        <v>0</v>
      </c>
      <c r="K33" s="225"/>
      <c r="L33" s="813">
        <v>0</v>
      </c>
      <c r="M33" s="813">
        <f t="shared" si="19"/>
        <v>0</v>
      </c>
      <c r="N33" s="813">
        <v>0</v>
      </c>
      <c r="P33" s="52">
        <f t="shared" si="1"/>
        <v>0</v>
      </c>
      <c r="Q33" s="52">
        <f t="shared" si="2"/>
        <v>0</v>
      </c>
      <c r="R33" s="52">
        <f t="shared" si="3"/>
        <v>0</v>
      </c>
      <c r="S33" s="52">
        <f t="shared" si="4"/>
        <v>0</v>
      </c>
      <c r="T33" s="52" t="e">
        <f>#REF!+#REF!+#REF!</f>
        <v>#REF!</v>
      </c>
      <c r="U33" s="52" t="e">
        <f>#REF!+#REF!+#REF!</f>
        <v>#REF!</v>
      </c>
    </row>
    <row r="34" spans="1:21" s="15" customFormat="1" ht="12" customHeight="1" thickBot="1">
      <c r="A34" s="21" t="s">
        <v>74</v>
      </c>
      <c r="B34" s="214" t="s">
        <v>178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P34" s="52">
        <f t="shared" si="1"/>
        <v>0</v>
      </c>
      <c r="Q34" s="52">
        <f t="shared" si="2"/>
        <v>0</v>
      </c>
      <c r="R34" s="52">
        <f t="shared" si="3"/>
        <v>0</v>
      </c>
      <c r="S34" s="52">
        <f t="shared" si="4"/>
        <v>0</v>
      </c>
      <c r="T34" s="52" t="e">
        <f>#REF!+#REF!+#REF!</f>
        <v>#REF!</v>
      </c>
      <c r="U34" s="52" t="e">
        <f>#REF!+#REF!+#REF!</f>
        <v>#REF!</v>
      </c>
    </row>
    <row r="35" spans="1:21" s="73" customFormat="1" ht="22.5">
      <c r="A35" s="24" t="s">
        <v>500</v>
      </c>
      <c r="B35" s="430" t="s">
        <v>663</v>
      </c>
      <c r="C35" s="437"/>
      <c r="D35" s="182">
        <v>0</v>
      </c>
      <c r="E35" s="182">
        <f t="shared" ref="E35:E39" si="20">F35-D35</f>
        <v>0</v>
      </c>
      <c r="F35" s="182">
        <v>0</v>
      </c>
      <c r="G35" s="76"/>
      <c r="H35" s="182">
        <v>0</v>
      </c>
      <c r="I35" s="182">
        <f t="shared" ref="I35:I39" si="21">J35-H35</f>
        <v>0</v>
      </c>
      <c r="J35" s="182">
        <v>0</v>
      </c>
      <c r="K35" s="433"/>
      <c r="L35" s="182">
        <v>0</v>
      </c>
      <c r="M35" s="182">
        <f t="shared" ref="M35:M39" si="22">N35-L35</f>
        <v>0</v>
      </c>
      <c r="N35" s="182">
        <v>0</v>
      </c>
      <c r="P35" s="52">
        <f t="shared" si="1"/>
        <v>0</v>
      </c>
      <c r="Q35" s="52">
        <f t="shared" si="2"/>
        <v>0</v>
      </c>
      <c r="R35" s="52">
        <f t="shared" si="3"/>
        <v>0</v>
      </c>
      <c r="S35" s="52">
        <f t="shared" si="4"/>
        <v>0</v>
      </c>
      <c r="T35" s="52" t="e">
        <f>#REF!+#REF!+#REF!</f>
        <v>#REF!</v>
      </c>
      <c r="U35" s="52" t="e">
        <f>#REF!+#REF!+#REF!</f>
        <v>#REF!</v>
      </c>
    </row>
    <row r="36" spans="1:21" s="73" customFormat="1" ht="12" customHeight="1">
      <c r="A36" s="24" t="s">
        <v>501</v>
      </c>
      <c r="B36" s="431" t="s">
        <v>699</v>
      </c>
      <c r="C36" s="434"/>
      <c r="D36" s="57">
        <v>0</v>
      </c>
      <c r="E36" s="57">
        <f t="shared" si="20"/>
        <v>0</v>
      </c>
      <c r="F36" s="57">
        <v>0</v>
      </c>
      <c r="G36" s="79"/>
      <c r="H36" s="57">
        <v>0</v>
      </c>
      <c r="I36" s="57">
        <f t="shared" si="21"/>
        <v>0</v>
      </c>
      <c r="J36" s="57">
        <v>0</v>
      </c>
      <c r="K36" s="434"/>
      <c r="L36" s="57">
        <v>0</v>
      </c>
      <c r="M36" s="57">
        <f t="shared" si="22"/>
        <v>0</v>
      </c>
      <c r="N36" s="57">
        <v>0</v>
      </c>
      <c r="P36" s="52">
        <f t="shared" si="1"/>
        <v>0</v>
      </c>
      <c r="Q36" s="52">
        <f t="shared" si="2"/>
        <v>0</v>
      </c>
      <c r="R36" s="52">
        <f t="shared" si="3"/>
        <v>0</v>
      </c>
      <c r="S36" s="52">
        <f t="shared" si="4"/>
        <v>0</v>
      </c>
      <c r="T36" s="52" t="e">
        <f>#REF!+#REF!+#REF!</f>
        <v>#REF!</v>
      </c>
      <c r="U36" s="52" t="e">
        <f>#REF!+#REF!+#REF!</f>
        <v>#REF!</v>
      </c>
    </row>
    <row r="37" spans="1:21" s="73" customFormat="1" ht="22.5">
      <c r="A37" s="24" t="s">
        <v>502</v>
      </c>
      <c r="B37" s="431" t="s">
        <v>694</v>
      </c>
      <c r="C37" s="434"/>
      <c r="D37" s="57">
        <v>0</v>
      </c>
      <c r="E37" s="57">
        <f t="shared" si="20"/>
        <v>0</v>
      </c>
      <c r="F37" s="57">
        <v>0</v>
      </c>
      <c r="G37" s="79"/>
      <c r="H37" s="57">
        <v>0</v>
      </c>
      <c r="I37" s="57">
        <f t="shared" si="21"/>
        <v>0</v>
      </c>
      <c r="J37" s="57">
        <v>0</v>
      </c>
      <c r="K37" s="434"/>
      <c r="L37" s="57">
        <v>0</v>
      </c>
      <c r="M37" s="57">
        <f t="shared" si="22"/>
        <v>0</v>
      </c>
      <c r="N37" s="57">
        <v>0</v>
      </c>
      <c r="P37" s="52">
        <f t="shared" ref="P37:P62" si="23">C37+G37+K37</f>
        <v>0</v>
      </c>
      <c r="Q37" s="52">
        <f t="shared" ref="Q37:Q62" si="24">D37+H37+L37</f>
        <v>0</v>
      </c>
      <c r="R37" s="52">
        <f t="shared" ref="R37:R62" si="25">E37+I37+M37</f>
        <v>0</v>
      </c>
      <c r="S37" s="52">
        <f t="shared" ref="S37:S62" si="26">F37+J37+N37</f>
        <v>0</v>
      </c>
      <c r="T37" s="52" t="e">
        <f>#REF!+#REF!+#REF!</f>
        <v>#REF!</v>
      </c>
      <c r="U37" s="52" t="e">
        <f>#REF!+#REF!+#REF!</f>
        <v>#REF!</v>
      </c>
    </row>
    <row r="38" spans="1:21" s="73" customFormat="1" ht="22.5">
      <c r="A38" s="24"/>
      <c r="B38" s="432" t="s">
        <v>671</v>
      </c>
      <c r="C38" s="450"/>
      <c r="D38" s="111">
        <v>0</v>
      </c>
      <c r="E38" s="111">
        <f t="shared" si="20"/>
        <v>0</v>
      </c>
      <c r="F38" s="111">
        <v>0</v>
      </c>
      <c r="G38" s="83"/>
      <c r="H38" s="111">
        <v>0</v>
      </c>
      <c r="I38" s="111">
        <f t="shared" si="21"/>
        <v>0</v>
      </c>
      <c r="J38" s="111">
        <v>0</v>
      </c>
      <c r="K38" s="450"/>
      <c r="L38" s="111">
        <v>0</v>
      </c>
      <c r="M38" s="111">
        <f t="shared" si="22"/>
        <v>0</v>
      </c>
      <c r="N38" s="111">
        <v>0</v>
      </c>
      <c r="P38" s="52">
        <f t="shared" si="23"/>
        <v>0</v>
      </c>
      <c r="Q38" s="52">
        <f t="shared" si="24"/>
        <v>0</v>
      </c>
      <c r="R38" s="52">
        <f t="shared" si="25"/>
        <v>0</v>
      </c>
      <c r="S38" s="52">
        <f t="shared" si="26"/>
        <v>0</v>
      </c>
      <c r="T38" s="52" t="e">
        <f>#REF!+#REF!+#REF!</f>
        <v>#REF!</v>
      </c>
      <c r="U38" s="52" t="e">
        <f>#REF!+#REF!+#REF!</f>
        <v>#REF!</v>
      </c>
    </row>
    <row r="39" spans="1:21" s="73" customFormat="1" ht="13.5" thickBot="1">
      <c r="A39" s="24" t="s">
        <v>503</v>
      </c>
      <c r="B39" s="432" t="s">
        <v>672</v>
      </c>
      <c r="C39" s="438"/>
      <c r="D39" s="111">
        <v>0</v>
      </c>
      <c r="E39" s="111">
        <f t="shared" si="20"/>
        <v>0</v>
      </c>
      <c r="F39" s="111">
        <v>0</v>
      </c>
      <c r="G39" s="83"/>
      <c r="H39" s="111">
        <v>0</v>
      </c>
      <c r="I39" s="111">
        <f t="shared" si="21"/>
        <v>0</v>
      </c>
      <c r="J39" s="111">
        <v>0</v>
      </c>
      <c r="K39" s="450"/>
      <c r="L39" s="111">
        <v>0</v>
      </c>
      <c r="M39" s="111">
        <f t="shared" si="22"/>
        <v>0</v>
      </c>
      <c r="N39" s="111">
        <v>0</v>
      </c>
      <c r="P39" s="52">
        <f t="shared" si="23"/>
        <v>0</v>
      </c>
      <c r="Q39" s="52">
        <f t="shared" si="24"/>
        <v>0</v>
      </c>
      <c r="R39" s="52">
        <f t="shared" si="25"/>
        <v>0</v>
      </c>
      <c r="S39" s="52">
        <f t="shared" si="26"/>
        <v>0</v>
      </c>
      <c r="T39" s="52" t="e">
        <f>#REF!+#REF!+#REF!</f>
        <v>#REF!</v>
      </c>
      <c r="U39" s="52" t="e">
        <f>#REF!+#REF!+#REF!</f>
        <v>#REF!</v>
      </c>
    </row>
    <row r="40" spans="1:21" s="15" customFormat="1" ht="12" customHeight="1" thickBot="1">
      <c r="A40" s="21" t="s">
        <v>157</v>
      </c>
      <c r="B40" s="214" t="s">
        <v>272</v>
      </c>
      <c r="C40" s="222"/>
      <c r="D40" s="31">
        <v>0</v>
      </c>
      <c r="E40" s="31">
        <f t="shared" ref="E40" si="27">F40-C40</f>
        <v>0</v>
      </c>
      <c r="F40" s="31">
        <v>0</v>
      </c>
      <c r="G40" s="31"/>
      <c r="H40" s="31">
        <v>0</v>
      </c>
      <c r="I40" s="31">
        <f t="shared" ref="I40" si="28">J40-G40</f>
        <v>0</v>
      </c>
      <c r="J40" s="31">
        <v>0</v>
      </c>
      <c r="K40" s="222"/>
      <c r="L40" s="31">
        <v>0</v>
      </c>
      <c r="M40" s="31">
        <f t="shared" ref="M40" si="29">N40-K40</f>
        <v>0</v>
      </c>
      <c r="N40" s="31">
        <v>0</v>
      </c>
      <c r="P40" s="52">
        <f t="shared" si="23"/>
        <v>0</v>
      </c>
      <c r="Q40" s="52">
        <f t="shared" si="24"/>
        <v>0</v>
      </c>
      <c r="R40" s="52">
        <f t="shared" si="25"/>
        <v>0</v>
      </c>
      <c r="S40" s="52">
        <f t="shared" si="26"/>
        <v>0</v>
      </c>
      <c r="T40" s="52" t="e">
        <f>#REF!+#REF!+#REF!</f>
        <v>#REF!</v>
      </c>
      <c r="U40" s="52" t="e">
        <f>#REF!+#REF!+#REF!</f>
        <v>#REF!</v>
      </c>
    </row>
    <row r="41" spans="1:21" s="15" customFormat="1" ht="12" customHeight="1" thickBot="1">
      <c r="A41" s="8" t="s">
        <v>92</v>
      </c>
      <c r="B41" s="214" t="s">
        <v>273</v>
      </c>
      <c r="C41" s="220">
        <f>+C5+C17+C23+C24+C30+C34+C40</f>
        <v>22681000</v>
      </c>
      <c r="D41" s="220">
        <f t="shared" ref="D41:N41" si="30">+D5+D17+D23+D24+D30+D34+D40</f>
        <v>23791000</v>
      </c>
      <c r="E41" s="220">
        <f t="shared" si="30"/>
        <v>0</v>
      </c>
      <c r="F41" s="220">
        <f t="shared" si="30"/>
        <v>23791000</v>
      </c>
      <c r="G41" s="220">
        <f t="shared" si="30"/>
        <v>18232930</v>
      </c>
      <c r="H41" s="220">
        <f t="shared" si="30"/>
        <v>18232930</v>
      </c>
      <c r="I41" s="220">
        <f t="shared" si="30"/>
        <v>0</v>
      </c>
      <c r="J41" s="220">
        <f t="shared" si="30"/>
        <v>18232930</v>
      </c>
      <c r="K41" s="220">
        <f t="shared" si="30"/>
        <v>0</v>
      </c>
      <c r="L41" s="220">
        <f t="shared" si="30"/>
        <v>0</v>
      </c>
      <c r="M41" s="220">
        <f t="shared" si="30"/>
        <v>0</v>
      </c>
      <c r="N41" s="220">
        <f t="shared" si="30"/>
        <v>0</v>
      </c>
      <c r="P41" s="52">
        <f t="shared" si="23"/>
        <v>40913930</v>
      </c>
      <c r="Q41" s="52">
        <f t="shared" si="24"/>
        <v>42023930</v>
      </c>
      <c r="R41" s="52">
        <f t="shared" si="25"/>
        <v>0</v>
      </c>
      <c r="S41" s="52">
        <f t="shared" si="26"/>
        <v>42023930</v>
      </c>
      <c r="T41" s="52" t="e">
        <f>#REF!+#REF!+#REF!</f>
        <v>#REF!</v>
      </c>
      <c r="U41" s="52" t="e">
        <f>#REF!+#REF!+#REF!</f>
        <v>#REF!</v>
      </c>
    </row>
    <row r="42" spans="1:21" s="15" customFormat="1" ht="12" customHeight="1" thickBot="1">
      <c r="A42" s="33" t="s">
        <v>94</v>
      </c>
      <c r="B42" s="214" t="s">
        <v>274</v>
      </c>
      <c r="C42" s="220">
        <f>+C43+C44+C45</f>
        <v>209914000</v>
      </c>
      <c r="D42" s="220">
        <f t="shared" ref="D42:N42" si="31">+D43+D44+D45</f>
        <v>196403978</v>
      </c>
      <c r="E42" s="220">
        <f t="shared" si="31"/>
        <v>1849694</v>
      </c>
      <c r="F42" s="220">
        <f t="shared" si="31"/>
        <v>198253672</v>
      </c>
      <c r="G42" s="220">
        <f t="shared" si="31"/>
        <v>5346070</v>
      </c>
      <c r="H42" s="220">
        <f t="shared" si="31"/>
        <v>5346070</v>
      </c>
      <c r="I42" s="220">
        <f t="shared" si="31"/>
        <v>0</v>
      </c>
      <c r="J42" s="220">
        <f t="shared" si="31"/>
        <v>5346070</v>
      </c>
      <c r="K42" s="220">
        <f t="shared" si="31"/>
        <v>84784000</v>
      </c>
      <c r="L42" s="220">
        <f t="shared" si="31"/>
        <v>84881225</v>
      </c>
      <c r="M42" s="220">
        <f t="shared" si="31"/>
        <v>-1828673</v>
      </c>
      <c r="N42" s="220">
        <f t="shared" si="31"/>
        <v>83052552</v>
      </c>
      <c r="P42" s="52">
        <f t="shared" si="23"/>
        <v>300044070</v>
      </c>
      <c r="Q42" s="52">
        <f t="shared" si="24"/>
        <v>286631273</v>
      </c>
      <c r="R42" s="52">
        <f t="shared" si="25"/>
        <v>21021</v>
      </c>
      <c r="S42" s="52">
        <f t="shared" si="26"/>
        <v>286652294</v>
      </c>
      <c r="T42" s="52" t="e">
        <f>#REF!+#REF!+#REF!</f>
        <v>#REF!</v>
      </c>
      <c r="U42" s="52" t="e">
        <f>#REF!+#REF!+#REF!</f>
        <v>#REF!</v>
      </c>
    </row>
    <row r="43" spans="1:21" s="15" customFormat="1" ht="12" customHeight="1">
      <c r="A43" s="24" t="s">
        <v>275</v>
      </c>
      <c r="B43" s="215" t="s">
        <v>231</v>
      </c>
      <c r="C43" s="223">
        <v>946454</v>
      </c>
      <c r="D43" s="463">
        <v>946454</v>
      </c>
      <c r="E43" s="463">
        <f t="shared" ref="E43:E44" si="32">F43-D43</f>
        <v>0</v>
      </c>
      <c r="F43" s="463">
        <v>946454</v>
      </c>
      <c r="G43" s="26">
        <v>385861</v>
      </c>
      <c r="H43" s="463">
        <v>385861</v>
      </c>
      <c r="I43" s="463">
        <f t="shared" ref="I43:I44" si="33">J43-H43</f>
        <v>0</v>
      </c>
      <c r="J43" s="463">
        <v>385861</v>
      </c>
      <c r="K43" s="223"/>
      <c r="L43" s="463">
        <v>0</v>
      </c>
      <c r="M43" s="463">
        <f t="shared" ref="M43:M44" si="34">N43-L43</f>
        <v>0</v>
      </c>
      <c r="N43" s="463">
        <v>0</v>
      </c>
      <c r="P43" s="52">
        <f t="shared" si="23"/>
        <v>1332315</v>
      </c>
      <c r="Q43" s="52">
        <f t="shared" si="24"/>
        <v>1332315</v>
      </c>
      <c r="R43" s="52">
        <f t="shared" si="25"/>
        <v>0</v>
      </c>
      <c r="S43" s="52">
        <f t="shared" si="26"/>
        <v>1332315</v>
      </c>
      <c r="T43" s="52" t="e">
        <f>#REF!+#REF!+#REF!</f>
        <v>#REF!</v>
      </c>
      <c r="U43" s="52" t="e">
        <f>#REF!+#REF!+#REF!</f>
        <v>#REF!</v>
      </c>
    </row>
    <row r="44" spans="1:21" s="15" customFormat="1" ht="12" customHeight="1">
      <c r="A44" s="24" t="s">
        <v>276</v>
      </c>
      <c r="B44" s="216" t="s">
        <v>277</v>
      </c>
      <c r="C44" s="224"/>
      <c r="D44" s="812">
        <v>0</v>
      </c>
      <c r="E44" s="812">
        <f t="shared" si="32"/>
        <v>0</v>
      </c>
      <c r="F44" s="812">
        <v>0</v>
      </c>
      <c r="G44" s="28"/>
      <c r="H44" s="812">
        <v>0</v>
      </c>
      <c r="I44" s="812">
        <f t="shared" si="33"/>
        <v>0</v>
      </c>
      <c r="J44" s="812">
        <v>0</v>
      </c>
      <c r="K44" s="224"/>
      <c r="L44" s="812">
        <v>0</v>
      </c>
      <c r="M44" s="812">
        <f t="shared" si="34"/>
        <v>0</v>
      </c>
      <c r="N44" s="812">
        <v>0</v>
      </c>
      <c r="P44" s="52">
        <f t="shared" si="23"/>
        <v>0</v>
      </c>
      <c r="Q44" s="52">
        <f t="shared" si="24"/>
        <v>0</v>
      </c>
      <c r="R44" s="52">
        <f t="shared" si="25"/>
        <v>0</v>
      </c>
      <c r="S44" s="52">
        <f t="shared" si="26"/>
        <v>0</v>
      </c>
      <c r="T44" s="52" t="e">
        <f>#REF!+#REF!+#REF!</f>
        <v>#REF!</v>
      </c>
      <c r="U44" s="52" t="e">
        <f>#REF!+#REF!+#REF!</f>
        <v>#REF!</v>
      </c>
    </row>
    <row r="45" spans="1:21" s="19" customFormat="1" ht="12" customHeight="1" thickBot="1">
      <c r="A45" s="16" t="s">
        <v>278</v>
      </c>
      <c r="B45" s="217" t="s">
        <v>279</v>
      </c>
      <c r="C45" s="29">
        <f>C62-(C41+C43+C44)</f>
        <v>208967546</v>
      </c>
      <c r="D45" s="29">
        <f t="shared" ref="D45:N45" si="35">D62-(D41+D43+D44)</f>
        <v>195457524</v>
      </c>
      <c r="E45" s="29">
        <f t="shared" si="35"/>
        <v>1849694</v>
      </c>
      <c r="F45" s="29">
        <f t="shared" si="35"/>
        <v>197307218</v>
      </c>
      <c r="G45" s="29">
        <f t="shared" si="35"/>
        <v>4960209</v>
      </c>
      <c r="H45" s="29">
        <f t="shared" si="35"/>
        <v>4960209</v>
      </c>
      <c r="I45" s="29">
        <f t="shared" si="35"/>
        <v>0</v>
      </c>
      <c r="J45" s="29">
        <f t="shared" si="35"/>
        <v>4960209</v>
      </c>
      <c r="K45" s="29">
        <f t="shared" si="35"/>
        <v>84784000</v>
      </c>
      <c r="L45" s="29">
        <f t="shared" si="35"/>
        <v>84881225</v>
      </c>
      <c r="M45" s="29">
        <f t="shared" si="35"/>
        <v>-1828673</v>
      </c>
      <c r="N45" s="29">
        <f t="shared" si="35"/>
        <v>83052552</v>
      </c>
      <c r="P45" s="52">
        <f t="shared" si="23"/>
        <v>298711755</v>
      </c>
      <c r="Q45" s="52">
        <f t="shared" si="24"/>
        <v>285298958</v>
      </c>
      <c r="R45" s="52">
        <f t="shared" si="25"/>
        <v>21021</v>
      </c>
      <c r="S45" s="52">
        <f t="shared" si="26"/>
        <v>285319979</v>
      </c>
      <c r="T45" s="52" t="e">
        <f>#REF!+#REF!+#REF!</f>
        <v>#REF!</v>
      </c>
      <c r="U45" s="52" t="e">
        <f>#REF!+#REF!+#REF!</f>
        <v>#REF!</v>
      </c>
    </row>
    <row r="46" spans="1:21" s="19" customFormat="1" ht="15" customHeight="1" thickBot="1">
      <c r="A46" s="33" t="s">
        <v>163</v>
      </c>
      <c r="B46" s="218" t="s">
        <v>280</v>
      </c>
      <c r="C46" s="226">
        <f>+C41+C42</f>
        <v>232595000</v>
      </c>
      <c r="D46" s="226">
        <f t="shared" ref="D46:N46" si="36">+D41+D42</f>
        <v>220194978</v>
      </c>
      <c r="E46" s="226">
        <f t="shared" si="36"/>
        <v>1849694</v>
      </c>
      <c r="F46" s="226">
        <f t="shared" si="36"/>
        <v>222044672</v>
      </c>
      <c r="G46" s="226">
        <f t="shared" si="36"/>
        <v>23579000</v>
      </c>
      <c r="H46" s="226">
        <f t="shared" si="36"/>
        <v>23579000</v>
      </c>
      <c r="I46" s="226">
        <f t="shared" si="36"/>
        <v>0</v>
      </c>
      <c r="J46" s="226">
        <f t="shared" si="36"/>
        <v>23579000</v>
      </c>
      <c r="K46" s="226">
        <f t="shared" si="36"/>
        <v>84784000</v>
      </c>
      <c r="L46" s="226">
        <f t="shared" si="36"/>
        <v>84881225</v>
      </c>
      <c r="M46" s="226">
        <f t="shared" si="36"/>
        <v>-1828673</v>
      </c>
      <c r="N46" s="226">
        <f t="shared" si="36"/>
        <v>83052552</v>
      </c>
      <c r="P46" s="52">
        <f t="shared" si="23"/>
        <v>340958000</v>
      </c>
      <c r="Q46" s="52">
        <f t="shared" si="24"/>
        <v>328655203</v>
      </c>
      <c r="R46" s="52">
        <f t="shared" si="25"/>
        <v>21021</v>
      </c>
      <c r="S46" s="52">
        <f t="shared" si="26"/>
        <v>328676224</v>
      </c>
      <c r="T46" s="52" t="e">
        <f>#REF!+#REF!+#REF!</f>
        <v>#REF!</v>
      </c>
      <c r="U46" s="52" t="e">
        <f>#REF!+#REF!+#REF!</f>
        <v>#REF!</v>
      </c>
    </row>
    <row r="47" spans="1:21" s="19" customFormat="1" ht="15" customHeight="1" thickBot="1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P47" s="52">
        <f t="shared" si="23"/>
        <v>0</v>
      </c>
      <c r="Q47" s="52">
        <f t="shared" si="24"/>
        <v>0</v>
      </c>
      <c r="R47" s="52">
        <f t="shared" si="25"/>
        <v>0</v>
      </c>
      <c r="S47" s="52">
        <f t="shared" si="26"/>
        <v>0</v>
      </c>
      <c r="T47" s="52" t="e">
        <f>#REF!+#REF!+#REF!</f>
        <v>#REF!</v>
      </c>
      <c r="U47" s="52" t="e">
        <f>#REF!+#REF!+#REF!</f>
        <v>#REF!</v>
      </c>
    </row>
    <row r="48" spans="1:21" s="10" customFormat="1" ht="16.5" customHeight="1" thickBot="1">
      <c r="A48" s="41"/>
      <c r="B48" s="382" t="s">
        <v>171</v>
      </c>
      <c r="C48" s="219" t="s">
        <v>262</v>
      </c>
      <c r="D48" s="462"/>
      <c r="E48" s="462"/>
      <c r="F48" s="462"/>
      <c r="G48" s="208" t="s">
        <v>263</v>
      </c>
      <c r="H48" s="462"/>
      <c r="I48" s="462"/>
      <c r="J48" s="462"/>
      <c r="K48" s="209" t="s">
        <v>289</v>
      </c>
      <c r="L48" s="462"/>
      <c r="M48" s="462"/>
      <c r="N48" s="462"/>
      <c r="P48" s="52" t="e">
        <f t="shared" si="23"/>
        <v>#VALUE!</v>
      </c>
      <c r="Q48" s="52">
        <f t="shared" si="24"/>
        <v>0</v>
      </c>
      <c r="R48" s="52">
        <f t="shared" si="25"/>
        <v>0</v>
      </c>
      <c r="S48" s="52">
        <f t="shared" si="26"/>
        <v>0</v>
      </c>
      <c r="T48" s="52" t="e">
        <f>#REF!+#REF!+#REF!</f>
        <v>#REF!</v>
      </c>
      <c r="U48" s="52" t="e">
        <f>#REF!+#REF!+#REF!</f>
        <v>#REF!</v>
      </c>
    </row>
    <row r="49" spans="1:21" s="42" customFormat="1" ht="12" customHeight="1" thickBot="1">
      <c r="A49" s="21" t="s">
        <v>13</v>
      </c>
      <c r="B49" s="214" t="s">
        <v>281</v>
      </c>
      <c r="C49" s="220">
        <f>SUM(C50:C54)</f>
        <v>231595000</v>
      </c>
      <c r="D49" s="220">
        <f t="shared" ref="D49:N49" si="37">SUM(D50:D54)</f>
        <v>219194978</v>
      </c>
      <c r="E49" s="220">
        <f t="shared" si="37"/>
        <v>1091954</v>
      </c>
      <c r="F49" s="220">
        <f t="shared" si="37"/>
        <v>220286932</v>
      </c>
      <c r="G49" s="220">
        <f t="shared" si="37"/>
        <v>23579000</v>
      </c>
      <c r="H49" s="220">
        <f t="shared" si="37"/>
        <v>23579000</v>
      </c>
      <c r="I49" s="220">
        <f t="shared" si="37"/>
        <v>0</v>
      </c>
      <c r="J49" s="220">
        <f t="shared" si="37"/>
        <v>23579000</v>
      </c>
      <c r="K49" s="220">
        <f t="shared" si="37"/>
        <v>84784000</v>
      </c>
      <c r="L49" s="220">
        <f t="shared" si="37"/>
        <v>84881225</v>
      </c>
      <c r="M49" s="220">
        <f t="shared" si="37"/>
        <v>-1828673</v>
      </c>
      <c r="N49" s="220">
        <f t="shared" si="37"/>
        <v>83052552</v>
      </c>
      <c r="P49" s="52">
        <f t="shared" si="23"/>
        <v>339958000</v>
      </c>
      <c r="Q49" s="52">
        <f t="shared" si="24"/>
        <v>327655203</v>
      </c>
      <c r="R49" s="52">
        <f t="shared" si="25"/>
        <v>-736719</v>
      </c>
      <c r="S49" s="52">
        <f t="shared" si="26"/>
        <v>326918484</v>
      </c>
      <c r="T49" s="52" t="e">
        <f>#REF!+#REF!+#REF!</f>
        <v>#REF!</v>
      </c>
      <c r="U49" s="52" t="e">
        <f>#REF!+#REF!+#REF!</f>
        <v>#REF!</v>
      </c>
    </row>
    <row r="50" spans="1:21" ht="12" customHeight="1">
      <c r="A50" s="16" t="s">
        <v>15</v>
      </c>
      <c r="B50" s="212" t="s">
        <v>138</v>
      </c>
      <c r="C50" s="223">
        <v>178079000</v>
      </c>
      <c r="D50" s="463">
        <v>170414969</v>
      </c>
      <c r="E50" s="463">
        <f t="shared" ref="E50:E54" si="38">F50-D50</f>
        <v>1849600</v>
      </c>
      <c r="F50" s="463">
        <v>172264569</v>
      </c>
      <c r="G50" s="26">
        <v>19834000</v>
      </c>
      <c r="H50" s="463">
        <v>19834000</v>
      </c>
      <c r="I50" s="463">
        <f t="shared" ref="I50:I54" si="39">J50-H50</f>
        <v>0</v>
      </c>
      <c r="J50" s="463">
        <v>19834000</v>
      </c>
      <c r="K50" s="26">
        <v>71148000</v>
      </c>
      <c r="L50" s="463">
        <v>71231200</v>
      </c>
      <c r="M50" s="463">
        <f t="shared" ref="M50:M54" si="40">N50-L50</f>
        <v>-1831400</v>
      </c>
      <c r="N50" s="463">
        <v>69399800</v>
      </c>
      <c r="P50" s="52">
        <f t="shared" si="23"/>
        <v>269061000</v>
      </c>
      <c r="Q50" s="52">
        <f t="shared" si="24"/>
        <v>261480169</v>
      </c>
      <c r="R50" s="52">
        <f t="shared" si="25"/>
        <v>18200</v>
      </c>
      <c r="S50" s="52">
        <f t="shared" si="26"/>
        <v>261498369</v>
      </c>
      <c r="T50" s="52" t="e">
        <f>#REF!+#REF!+#REF!</f>
        <v>#REF!</v>
      </c>
      <c r="U50" s="52" t="e">
        <f>#REF!+#REF!+#REF!</f>
        <v>#REF!</v>
      </c>
    </row>
    <row r="51" spans="1:21" ht="12" customHeight="1">
      <c r="A51" s="16" t="s">
        <v>17</v>
      </c>
      <c r="B51" s="213" t="s">
        <v>139</v>
      </c>
      <c r="C51" s="227">
        <v>33996000</v>
      </c>
      <c r="D51" s="464">
        <v>29260009</v>
      </c>
      <c r="E51" s="464">
        <f t="shared" si="38"/>
        <v>94</v>
      </c>
      <c r="F51" s="464">
        <v>29260103</v>
      </c>
      <c r="G51" s="43">
        <v>3216000</v>
      </c>
      <c r="H51" s="464">
        <v>3216000</v>
      </c>
      <c r="I51" s="464">
        <f t="shared" si="39"/>
        <v>0</v>
      </c>
      <c r="J51" s="464">
        <v>3216000</v>
      </c>
      <c r="K51" s="43">
        <v>13186000</v>
      </c>
      <c r="L51" s="464">
        <v>13200025</v>
      </c>
      <c r="M51" s="464">
        <f t="shared" si="40"/>
        <v>2727</v>
      </c>
      <c r="N51" s="464">
        <v>13202752</v>
      </c>
      <c r="P51" s="52">
        <f t="shared" si="23"/>
        <v>50398000</v>
      </c>
      <c r="Q51" s="52">
        <f t="shared" si="24"/>
        <v>45676034</v>
      </c>
      <c r="R51" s="52">
        <f t="shared" si="25"/>
        <v>2821</v>
      </c>
      <c r="S51" s="52">
        <f t="shared" si="26"/>
        <v>45678855</v>
      </c>
      <c r="T51" s="52" t="e">
        <f>#REF!+#REF!+#REF!</f>
        <v>#REF!</v>
      </c>
      <c r="U51" s="52" t="e">
        <f>#REF!+#REF!+#REF!</f>
        <v>#REF!</v>
      </c>
    </row>
    <row r="52" spans="1:21" ht="12" customHeight="1">
      <c r="A52" s="16" t="s">
        <v>19</v>
      </c>
      <c r="B52" s="213" t="s">
        <v>140</v>
      </c>
      <c r="C52" s="227">
        <v>19520000</v>
      </c>
      <c r="D52" s="464">
        <v>19520000</v>
      </c>
      <c r="E52" s="464">
        <f t="shared" si="38"/>
        <v>-757740</v>
      </c>
      <c r="F52" s="464">
        <v>18762260</v>
      </c>
      <c r="G52" s="43">
        <v>529000</v>
      </c>
      <c r="H52" s="464">
        <v>529000</v>
      </c>
      <c r="I52" s="464">
        <f t="shared" si="39"/>
        <v>0</v>
      </c>
      <c r="J52" s="464">
        <v>529000</v>
      </c>
      <c r="K52" s="43">
        <v>450000</v>
      </c>
      <c r="L52" s="464">
        <v>450000</v>
      </c>
      <c r="M52" s="464">
        <f t="shared" si="40"/>
        <v>0</v>
      </c>
      <c r="N52" s="464">
        <v>450000</v>
      </c>
      <c r="P52" s="52">
        <f t="shared" si="23"/>
        <v>20499000</v>
      </c>
      <c r="Q52" s="52">
        <f t="shared" si="24"/>
        <v>20499000</v>
      </c>
      <c r="R52" s="52">
        <f t="shared" si="25"/>
        <v>-757740</v>
      </c>
      <c r="S52" s="52">
        <f t="shared" si="26"/>
        <v>19741260</v>
      </c>
      <c r="T52" s="52" t="e">
        <f>#REF!+#REF!+#REF!</f>
        <v>#REF!</v>
      </c>
      <c r="U52" s="52" t="e">
        <f>#REF!+#REF!+#REF!</f>
        <v>#REF!</v>
      </c>
    </row>
    <row r="53" spans="1:21" ht="12" customHeight="1">
      <c r="A53" s="16" t="s">
        <v>21</v>
      </c>
      <c r="B53" s="213" t="s">
        <v>141</v>
      </c>
      <c r="C53" s="227"/>
      <c r="D53" s="464">
        <v>0</v>
      </c>
      <c r="E53" s="464">
        <f t="shared" si="38"/>
        <v>0</v>
      </c>
      <c r="F53" s="464">
        <v>0</v>
      </c>
      <c r="G53" s="43"/>
      <c r="H53" s="464">
        <v>0</v>
      </c>
      <c r="I53" s="464">
        <f t="shared" si="39"/>
        <v>0</v>
      </c>
      <c r="J53" s="464">
        <v>0</v>
      </c>
      <c r="K53" s="43"/>
      <c r="L53" s="464">
        <v>0</v>
      </c>
      <c r="M53" s="464">
        <f t="shared" si="40"/>
        <v>0</v>
      </c>
      <c r="N53" s="464">
        <v>0</v>
      </c>
      <c r="P53" s="52">
        <f t="shared" si="23"/>
        <v>0</v>
      </c>
      <c r="Q53" s="52">
        <f t="shared" si="24"/>
        <v>0</v>
      </c>
      <c r="R53" s="52">
        <f t="shared" si="25"/>
        <v>0</v>
      </c>
      <c r="S53" s="52">
        <f t="shared" si="26"/>
        <v>0</v>
      </c>
      <c r="T53" s="52" t="e">
        <f>#REF!+#REF!+#REF!</f>
        <v>#REF!</v>
      </c>
      <c r="U53" s="52" t="e">
        <f>#REF!+#REF!+#REF!</f>
        <v>#REF!</v>
      </c>
    </row>
    <row r="54" spans="1:21" ht="12" customHeight="1" thickBot="1">
      <c r="A54" s="16" t="s">
        <v>23</v>
      </c>
      <c r="B54" s="213" t="s">
        <v>143</v>
      </c>
      <c r="C54" s="227"/>
      <c r="D54" s="464">
        <v>0</v>
      </c>
      <c r="E54" s="464">
        <f t="shared" si="38"/>
        <v>0</v>
      </c>
      <c r="F54" s="464">
        <v>0</v>
      </c>
      <c r="G54" s="43"/>
      <c r="H54" s="464">
        <v>0</v>
      </c>
      <c r="I54" s="464">
        <f t="shared" si="39"/>
        <v>0</v>
      </c>
      <c r="J54" s="464">
        <v>0</v>
      </c>
      <c r="K54" s="43"/>
      <c r="L54" s="464">
        <v>0</v>
      </c>
      <c r="M54" s="464">
        <f t="shared" si="40"/>
        <v>0</v>
      </c>
      <c r="N54" s="464">
        <v>0</v>
      </c>
      <c r="P54" s="52">
        <f t="shared" si="23"/>
        <v>0</v>
      </c>
      <c r="Q54" s="52">
        <f t="shared" si="24"/>
        <v>0</v>
      </c>
      <c r="R54" s="52">
        <f t="shared" si="25"/>
        <v>0</v>
      </c>
      <c r="S54" s="52">
        <f t="shared" si="26"/>
        <v>0</v>
      </c>
      <c r="T54" s="52" t="e">
        <f>#REF!+#REF!+#REF!</f>
        <v>#REF!</v>
      </c>
      <c r="U54" s="52" t="e">
        <f>#REF!+#REF!+#REF!</f>
        <v>#REF!</v>
      </c>
    </row>
    <row r="55" spans="1:21" ht="12" customHeight="1" thickBot="1">
      <c r="A55" s="21" t="s">
        <v>26</v>
      </c>
      <c r="B55" s="214" t="s">
        <v>282</v>
      </c>
      <c r="C55" s="220">
        <f>SUM(C56:C60)</f>
        <v>1000000</v>
      </c>
      <c r="D55" s="220">
        <f t="shared" ref="D55:N55" si="41">SUM(D56:D60)</f>
        <v>1000000</v>
      </c>
      <c r="E55" s="220">
        <f t="shared" si="41"/>
        <v>757740</v>
      </c>
      <c r="F55" s="220">
        <f t="shared" si="41"/>
        <v>1757740</v>
      </c>
      <c r="G55" s="220">
        <f t="shared" si="41"/>
        <v>0</v>
      </c>
      <c r="H55" s="220">
        <f t="shared" si="41"/>
        <v>0</v>
      </c>
      <c r="I55" s="220">
        <f t="shared" si="41"/>
        <v>0</v>
      </c>
      <c r="J55" s="220">
        <f t="shared" si="41"/>
        <v>0</v>
      </c>
      <c r="K55" s="220">
        <f t="shared" si="41"/>
        <v>0</v>
      </c>
      <c r="L55" s="220">
        <f t="shared" si="41"/>
        <v>0</v>
      </c>
      <c r="M55" s="220">
        <f t="shared" si="41"/>
        <v>0</v>
      </c>
      <c r="N55" s="220">
        <f t="shared" si="41"/>
        <v>0</v>
      </c>
      <c r="P55" s="52">
        <f t="shared" si="23"/>
        <v>1000000</v>
      </c>
      <c r="Q55" s="52">
        <f t="shared" si="24"/>
        <v>1000000</v>
      </c>
      <c r="R55" s="52">
        <f t="shared" si="25"/>
        <v>757740</v>
      </c>
      <c r="S55" s="52">
        <f t="shared" si="26"/>
        <v>1757740</v>
      </c>
      <c r="T55" s="52" t="e">
        <f>#REF!+#REF!+#REF!</f>
        <v>#REF!</v>
      </c>
      <c r="U55" s="52" t="e">
        <f>#REF!+#REF!+#REF!</f>
        <v>#REF!</v>
      </c>
    </row>
    <row r="56" spans="1:21" s="42" customFormat="1" ht="12" customHeight="1">
      <c r="A56" s="74" t="s">
        <v>28</v>
      </c>
      <c r="B56" s="17" t="s">
        <v>144</v>
      </c>
      <c r="C56" s="223">
        <v>1000000</v>
      </c>
      <c r="D56" s="463">
        <v>1000000</v>
      </c>
      <c r="E56" s="463">
        <f t="shared" ref="E56:E60" si="42">F56-D56</f>
        <v>757740</v>
      </c>
      <c r="F56" s="463">
        <v>1757740</v>
      </c>
      <c r="G56" s="26"/>
      <c r="H56" s="463">
        <v>0</v>
      </c>
      <c r="I56" s="463">
        <f t="shared" ref="I56:I60" si="43">J56-H56</f>
        <v>0</v>
      </c>
      <c r="J56" s="463">
        <v>0</v>
      </c>
      <c r="K56" s="26"/>
      <c r="L56" s="463">
        <v>0</v>
      </c>
      <c r="M56" s="463">
        <f t="shared" ref="M56:M60" si="44">N56-L56</f>
        <v>0</v>
      </c>
      <c r="N56" s="463">
        <v>0</v>
      </c>
      <c r="P56" s="52">
        <f t="shared" si="23"/>
        <v>1000000</v>
      </c>
      <c r="Q56" s="52">
        <f t="shared" si="24"/>
        <v>1000000</v>
      </c>
      <c r="R56" s="52">
        <f t="shared" si="25"/>
        <v>757740</v>
      </c>
      <c r="S56" s="52">
        <f t="shared" si="26"/>
        <v>1757740</v>
      </c>
      <c r="T56" s="52" t="e">
        <f>#REF!+#REF!+#REF!</f>
        <v>#REF!</v>
      </c>
      <c r="U56" s="52" t="e">
        <f>#REF!+#REF!+#REF!</f>
        <v>#REF!</v>
      </c>
    </row>
    <row r="57" spans="1:21" s="42" customFormat="1" ht="12" customHeight="1">
      <c r="A57" s="74" t="s">
        <v>30</v>
      </c>
      <c r="B57" s="109" t="s">
        <v>145</v>
      </c>
      <c r="C57" s="223"/>
      <c r="D57" s="463">
        <v>0</v>
      </c>
      <c r="E57" s="463">
        <f t="shared" si="42"/>
        <v>0</v>
      </c>
      <c r="F57" s="463">
        <v>0</v>
      </c>
      <c r="G57" s="26"/>
      <c r="H57" s="463">
        <v>0</v>
      </c>
      <c r="I57" s="463">
        <f t="shared" si="43"/>
        <v>0</v>
      </c>
      <c r="J57" s="463">
        <v>0</v>
      </c>
      <c r="K57" s="26"/>
      <c r="L57" s="463">
        <v>0</v>
      </c>
      <c r="M57" s="463">
        <f t="shared" si="44"/>
        <v>0</v>
      </c>
      <c r="N57" s="463">
        <v>0</v>
      </c>
      <c r="P57" s="52">
        <f t="shared" si="23"/>
        <v>0</v>
      </c>
      <c r="Q57" s="52">
        <f t="shared" si="24"/>
        <v>0</v>
      </c>
      <c r="R57" s="52">
        <f t="shared" si="25"/>
        <v>0</v>
      </c>
      <c r="S57" s="52">
        <f t="shared" si="26"/>
        <v>0</v>
      </c>
      <c r="T57" s="52" t="e">
        <f>#REF!+#REF!+#REF!</f>
        <v>#REF!</v>
      </c>
      <c r="U57" s="52" t="e">
        <f>#REF!+#REF!+#REF!</f>
        <v>#REF!</v>
      </c>
    </row>
    <row r="58" spans="1:21" ht="12" customHeight="1">
      <c r="A58" s="74" t="s">
        <v>32</v>
      </c>
      <c r="B58" s="109" t="s">
        <v>146</v>
      </c>
      <c r="C58" s="227"/>
      <c r="D58" s="464">
        <v>0</v>
      </c>
      <c r="E58" s="464">
        <f t="shared" si="42"/>
        <v>0</v>
      </c>
      <c r="F58" s="464">
        <v>0</v>
      </c>
      <c r="G58" s="43"/>
      <c r="H58" s="464">
        <v>0</v>
      </c>
      <c r="I58" s="464">
        <f t="shared" si="43"/>
        <v>0</v>
      </c>
      <c r="J58" s="464">
        <v>0</v>
      </c>
      <c r="K58" s="43"/>
      <c r="L58" s="464">
        <v>0</v>
      </c>
      <c r="M58" s="464">
        <f t="shared" si="44"/>
        <v>0</v>
      </c>
      <c r="N58" s="464">
        <v>0</v>
      </c>
      <c r="P58" s="52">
        <f t="shared" si="23"/>
        <v>0</v>
      </c>
      <c r="Q58" s="52">
        <f t="shared" si="24"/>
        <v>0</v>
      </c>
      <c r="R58" s="52">
        <f t="shared" si="25"/>
        <v>0</v>
      </c>
      <c r="S58" s="52">
        <f t="shared" si="26"/>
        <v>0</v>
      </c>
      <c r="T58" s="52" t="e">
        <f>#REF!+#REF!+#REF!</f>
        <v>#REF!</v>
      </c>
      <c r="U58" s="52" t="e">
        <f>#REF!+#REF!+#REF!</f>
        <v>#REF!</v>
      </c>
    </row>
    <row r="59" spans="1:21" ht="12" customHeight="1">
      <c r="A59" s="74" t="s">
        <v>34</v>
      </c>
      <c r="B59" s="109" t="s">
        <v>147</v>
      </c>
      <c r="C59" s="227"/>
      <c r="D59" s="464">
        <v>0</v>
      </c>
      <c r="E59" s="464">
        <f t="shared" si="42"/>
        <v>0</v>
      </c>
      <c r="F59" s="464">
        <v>0</v>
      </c>
      <c r="G59" s="43"/>
      <c r="H59" s="464">
        <v>0</v>
      </c>
      <c r="I59" s="464">
        <f t="shared" si="43"/>
        <v>0</v>
      </c>
      <c r="J59" s="464">
        <v>0</v>
      </c>
      <c r="K59" s="43"/>
      <c r="L59" s="464">
        <v>0</v>
      </c>
      <c r="M59" s="464">
        <f t="shared" si="44"/>
        <v>0</v>
      </c>
      <c r="N59" s="464">
        <v>0</v>
      </c>
      <c r="P59" s="52">
        <f t="shared" si="23"/>
        <v>0</v>
      </c>
      <c r="Q59" s="52">
        <f t="shared" si="24"/>
        <v>0</v>
      </c>
      <c r="R59" s="52">
        <f t="shared" si="25"/>
        <v>0</v>
      </c>
      <c r="S59" s="52">
        <f t="shared" si="26"/>
        <v>0</v>
      </c>
      <c r="T59" s="52" t="e">
        <f>#REF!+#REF!+#REF!</f>
        <v>#REF!</v>
      </c>
      <c r="U59" s="52" t="e">
        <f>#REF!+#REF!+#REF!</f>
        <v>#REF!</v>
      </c>
    </row>
    <row r="60" spans="1:21" ht="12" customHeight="1" thickBot="1">
      <c r="A60" s="74" t="s">
        <v>36</v>
      </c>
      <c r="B60" s="110" t="s">
        <v>148</v>
      </c>
      <c r="C60" s="227"/>
      <c r="D60" s="464">
        <v>0</v>
      </c>
      <c r="E60" s="464">
        <f t="shared" si="42"/>
        <v>0</v>
      </c>
      <c r="F60" s="464">
        <v>0</v>
      </c>
      <c r="G60" s="43"/>
      <c r="H60" s="464">
        <v>0</v>
      </c>
      <c r="I60" s="464">
        <f t="shared" si="43"/>
        <v>0</v>
      </c>
      <c r="J60" s="464">
        <v>0</v>
      </c>
      <c r="K60" s="43"/>
      <c r="L60" s="464">
        <v>0</v>
      </c>
      <c r="M60" s="464">
        <f t="shared" si="44"/>
        <v>0</v>
      </c>
      <c r="N60" s="464">
        <v>0</v>
      </c>
      <c r="P60" s="52">
        <f t="shared" si="23"/>
        <v>0</v>
      </c>
      <c r="Q60" s="52">
        <f t="shared" si="24"/>
        <v>0</v>
      </c>
      <c r="R60" s="52">
        <f t="shared" si="25"/>
        <v>0</v>
      </c>
      <c r="S60" s="52">
        <f t="shared" si="26"/>
        <v>0</v>
      </c>
      <c r="T60" s="52" t="e">
        <f>#REF!+#REF!+#REF!</f>
        <v>#REF!</v>
      </c>
      <c r="U60" s="52" t="e">
        <f>#REF!+#REF!+#REF!</f>
        <v>#REF!</v>
      </c>
    </row>
    <row r="61" spans="1:21" ht="12" customHeight="1" thickBot="1">
      <c r="A61" s="379" t="s">
        <v>284</v>
      </c>
      <c r="B61" s="22" t="s">
        <v>370</v>
      </c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0"/>
      <c r="N61" s="380"/>
      <c r="P61" s="52">
        <f t="shared" si="23"/>
        <v>0</v>
      </c>
      <c r="Q61" s="52">
        <f t="shared" si="24"/>
        <v>0</v>
      </c>
      <c r="R61" s="52">
        <f t="shared" si="25"/>
        <v>0</v>
      </c>
      <c r="S61" s="52">
        <f t="shared" si="26"/>
        <v>0</v>
      </c>
      <c r="T61" s="52" t="e">
        <f>#REF!+#REF!+#REF!</f>
        <v>#REF!</v>
      </c>
      <c r="U61" s="52" t="e">
        <f>#REF!+#REF!+#REF!</f>
        <v>#REF!</v>
      </c>
    </row>
    <row r="62" spans="1:21" ht="15" customHeight="1" thickBot="1">
      <c r="A62" s="21" t="s">
        <v>150</v>
      </c>
      <c r="B62" s="44" t="s">
        <v>285</v>
      </c>
      <c r="C62" s="226">
        <f>+C49+C55+C61</f>
        <v>232595000</v>
      </c>
      <c r="D62" s="226">
        <f t="shared" ref="D62:N62" si="45">+D49+D55+D61</f>
        <v>220194978</v>
      </c>
      <c r="E62" s="226">
        <f t="shared" si="45"/>
        <v>1849694</v>
      </c>
      <c r="F62" s="226">
        <f t="shared" si="45"/>
        <v>222044672</v>
      </c>
      <c r="G62" s="226">
        <f t="shared" si="45"/>
        <v>23579000</v>
      </c>
      <c r="H62" s="226">
        <f t="shared" si="45"/>
        <v>23579000</v>
      </c>
      <c r="I62" s="226">
        <f t="shared" si="45"/>
        <v>0</v>
      </c>
      <c r="J62" s="226">
        <f t="shared" si="45"/>
        <v>23579000</v>
      </c>
      <c r="K62" s="226">
        <f t="shared" si="45"/>
        <v>84784000</v>
      </c>
      <c r="L62" s="226">
        <f t="shared" si="45"/>
        <v>84881225</v>
      </c>
      <c r="M62" s="226">
        <f t="shared" si="45"/>
        <v>-1828673</v>
      </c>
      <c r="N62" s="226">
        <f t="shared" si="45"/>
        <v>83052552</v>
      </c>
      <c r="P62" s="52">
        <f t="shared" si="23"/>
        <v>340958000</v>
      </c>
      <c r="Q62" s="52">
        <f t="shared" si="24"/>
        <v>328655203</v>
      </c>
      <c r="R62" s="52">
        <f t="shared" si="25"/>
        <v>21021</v>
      </c>
      <c r="S62" s="52">
        <f t="shared" si="26"/>
        <v>328676224</v>
      </c>
      <c r="T62" s="52" t="e">
        <f>#REF!+#REF!+#REF!</f>
        <v>#REF!</v>
      </c>
      <c r="U62" s="52" t="e">
        <f>#REF!+#REF!+#REF!</f>
        <v>#REF!</v>
      </c>
    </row>
    <row r="63" spans="1:21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</row>
  </sheetData>
  <sheetProtection formatCells="0"/>
  <mergeCells count="2">
    <mergeCell ref="C4:K4"/>
    <mergeCell ref="C2:N2"/>
  </mergeCells>
  <phoneticPr fontId="35" type="noConversion"/>
  <printOptions horizontalCentered="1"/>
  <pageMargins left="0.23622047244094491" right="0.23622047244094491" top="0.74803149606299213" bottom="0.35433070866141736" header="0.31496062992125984" footer="0.31496062992125984"/>
  <pageSetup paperSize="9" scale="51" orientation="portrait" verticalDpi="300" r:id="rId1"/>
  <headerFooter alignWithMargins="0">
    <oddHeader>&amp;C&amp;"-,Félkövér"&amp;14Bonyhádi Közös Önkormányzati Hivatal
 bevételei és kiadásai előirányzat csoport és kiemelt előirányzat szerinti bontásban&amp;R&amp;"-,Félkövér dőlt"&amp;12 4. melléklet
Forinban</oddHeader>
  </headerFooter>
  <colBreaks count="2" manualBreakCount="2">
    <brk id="6" max="64" man="1"/>
    <brk id="10" max="64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AB139"/>
  <sheetViews>
    <sheetView view="pageBreakPreview" zoomScale="115" zoomScaleNormal="130" zoomScaleSheetLayoutView="115" workbookViewId="0">
      <pane xSplit="2" ySplit="3" topLeftCell="C4" activePane="bottomRight" state="frozen"/>
      <selection activeCell="F63" sqref="F63"/>
      <selection pane="topRight" activeCell="F63" sqref="F63"/>
      <selection pane="bottomLeft" activeCell="F63" sqref="F63"/>
      <selection pane="bottomRight" activeCell="K1" activeCellId="2" sqref="C1:E1048576 G1:I1048576 K1:M1048576"/>
    </sheetView>
  </sheetViews>
  <sheetFormatPr defaultColWidth="9.140625" defaultRowHeight="12.75"/>
  <cols>
    <col min="1" max="1" width="9.7109375" style="46" customWidth="1"/>
    <col min="2" max="2" width="62" style="7" bestFit="1" customWidth="1"/>
    <col min="3" max="5" width="11.140625" style="7" hidden="1" customWidth="1"/>
    <col min="6" max="6" width="11.140625" style="7" customWidth="1"/>
    <col min="7" max="8" width="12.140625" style="7" hidden="1" customWidth="1"/>
    <col min="9" max="9" width="11.140625" style="7" hidden="1" customWidth="1"/>
    <col min="10" max="10" width="12.140625" style="7" customWidth="1"/>
    <col min="11" max="11" width="10" style="7" hidden="1" customWidth="1"/>
    <col min="12" max="12" width="12.42578125" style="7" hidden="1" customWidth="1"/>
    <col min="13" max="13" width="11.140625" style="7" hidden="1" customWidth="1"/>
    <col min="14" max="14" width="10" style="7" customWidth="1"/>
    <col min="15" max="15" width="9.140625" style="7"/>
    <col min="16" max="16" width="12.140625" style="7" bestFit="1" customWidth="1"/>
    <col min="17" max="17" width="14.28515625" style="7" bestFit="1" customWidth="1"/>
    <col min="18" max="18" width="11.85546875" style="7" bestFit="1" customWidth="1"/>
    <col min="19" max="19" width="12.140625" style="7" bestFit="1" customWidth="1"/>
    <col min="20" max="20" width="12.140625" style="7" customWidth="1"/>
    <col min="21" max="21" width="12.85546875" style="7" bestFit="1" customWidth="1"/>
    <col min="22" max="22" width="9.140625" style="7"/>
    <col min="23" max="28" width="14.28515625" style="7" bestFit="1" customWidth="1"/>
    <col min="29" max="252" width="9.140625" style="7"/>
    <col min="253" max="253" width="11.85546875" style="7" customWidth="1"/>
    <col min="254" max="254" width="67.85546875" style="7" customWidth="1"/>
    <col min="255" max="255" width="21.42578125" style="7" customWidth="1"/>
    <col min="256" max="16384" width="9.140625" style="7"/>
  </cols>
  <sheetData>
    <row r="1" spans="1:28" s="55" customFormat="1" ht="15.75" thickBot="1">
      <c r="A1" s="395" t="s">
        <v>255</v>
      </c>
      <c r="B1" s="415" t="s">
        <v>256</v>
      </c>
      <c r="C1" s="832" t="s">
        <v>290</v>
      </c>
      <c r="D1" s="833"/>
      <c r="E1" s="833"/>
      <c r="F1" s="833"/>
      <c r="G1" s="833"/>
      <c r="H1" s="833"/>
      <c r="I1" s="833"/>
      <c r="J1" s="833"/>
      <c r="K1" s="833"/>
      <c r="L1" s="809"/>
      <c r="M1" s="809"/>
      <c r="N1" s="809"/>
    </row>
    <row r="2" spans="1:28" s="398" customFormat="1" ht="60.75" thickBot="1">
      <c r="A2" s="396">
        <v>1</v>
      </c>
      <c r="B2" s="397">
        <v>2</v>
      </c>
      <c r="C2" s="219" t="s">
        <v>262</v>
      </c>
      <c r="D2" s="826" t="s">
        <v>1336</v>
      </c>
      <c r="E2" s="51" t="s">
        <v>1311</v>
      </c>
      <c r="F2" s="219" t="s">
        <v>1299</v>
      </c>
      <c r="G2" s="208" t="s">
        <v>263</v>
      </c>
      <c r="H2" s="826" t="s">
        <v>1336</v>
      </c>
      <c r="I2" s="51" t="s">
        <v>1311</v>
      </c>
      <c r="J2" s="208" t="s">
        <v>1299</v>
      </c>
      <c r="K2" s="412" t="s">
        <v>289</v>
      </c>
      <c r="L2" s="826" t="s">
        <v>1336</v>
      </c>
      <c r="M2" s="837" t="s">
        <v>1311</v>
      </c>
      <c r="N2" s="51" t="s">
        <v>1299</v>
      </c>
    </row>
    <row r="3" spans="1:28" s="398" customFormat="1" ht="16.5" thickBot="1">
      <c r="A3" s="399"/>
      <c r="B3" s="400" t="s">
        <v>170</v>
      </c>
      <c r="C3" s="834" t="s">
        <v>265</v>
      </c>
      <c r="D3" s="835"/>
      <c r="E3" s="835"/>
      <c r="F3" s="835"/>
      <c r="G3" s="835"/>
      <c r="H3" s="835"/>
      <c r="I3" s="835"/>
      <c r="J3" s="835"/>
      <c r="K3" s="836"/>
      <c r="L3" s="810"/>
      <c r="M3" s="810"/>
      <c r="N3" s="810"/>
      <c r="P3" s="52">
        <f t="shared" ref="P3:P66" si="0">SUM(C3,G3,K3)</f>
        <v>0</v>
      </c>
      <c r="Q3" s="52">
        <f t="shared" ref="Q3:Q66" si="1">SUM(D3,H3,L3)</f>
        <v>0</v>
      </c>
      <c r="R3" s="52">
        <f t="shared" ref="R3:R66" si="2">SUM(E3,I3,M3)</f>
        <v>0</v>
      </c>
      <c r="S3" s="52">
        <f t="shared" ref="S3:S66" si="3">SUM(F3,J3,N3)</f>
        <v>0</v>
      </c>
    </row>
    <row r="4" spans="1:28" s="398" customFormat="1" ht="16.5" thickBot="1">
      <c r="A4" s="53" t="s">
        <v>13</v>
      </c>
      <c r="B4" s="439" t="s">
        <v>14</v>
      </c>
      <c r="C4" s="447">
        <f>+C5+C6+C7+C8+C9+C10</f>
        <v>878655578</v>
      </c>
      <c r="D4" s="447">
        <f t="shared" ref="D4:N4" si="4">+D5+D6+D7+D8+D9+D10</f>
        <v>1009924417</v>
      </c>
      <c r="E4" s="447">
        <f t="shared" si="4"/>
        <v>35553559</v>
      </c>
      <c r="F4" s="447">
        <f t="shared" si="4"/>
        <v>1045477976</v>
      </c>
      <c r="G4" s="447">
        <f t="shared" si="4"/>
        <v>0</v>
      </c>
      <c r="H4" s="447">
        <f t="shared" si="4"/>
        <v>1189909</v>
      </c>
      <c r="I4" s="447">
        <f t="shared" si="4"/>
        <v>187918</v>
      </c>
      <c r="J4" s="447">
        <f t="shared" si="4"/>
        <v>1377827</v>
      </c>
      <c r="K4" s="447">
        <f t="shared" si="4"/>
        <v>0</v>
      </c>
      <c r="L4" s="447">
        <f t="shared" si="4"/>
        <v>97225</v>
      </c>
      <c r="M4" s="447">
        <f t="shared" si="4"/>
        <v>20327</v>
      </c>
      <c r="N4" s="447">
        <f t="shared" si="4"/>
        <v>117552</v>
      </c>
      <c r="P4" s="52">
        <f t="shared" si="0"/>
        <v>878655578</v>
      </c>
      <c r="Q4" s="52">
        <f t="shared" si="1"/>
        <v>1011211551</v>
      </c>
      <c r="R4" s="52">
        <f t="shared" si="2"/>
        <v>35761804</v>
      </c>
      <c r="S4" s="52">
        <f t="shared" si="3"/>
        <v>1046973355</v>
      </c>
      <c r="W4" s="739">
        <f t="shared" ref="W4:W35" si="5">C4+G4+K4</f>
        <v>878655578</v>
      </c>
      <c r="X4" s="739">
        <f t="shared" ref="X4:X35" si="6">D4+H4+L4</f>
        <v>1011211551</v>
      </c>
      <c r="Y4" s="739">
        <f t="shared" ref="Y4:Y35" si="7">E4+I4+M4</f>
        <v>35761804</v>
      </c>
      <c r="Z4" s="739">
        <f t="shared" ref="Z4:Z35" si="8">F4+J4+N4</f>
        <v>1046973355</v>
      </c>
      <c r="AA4" s="739" t="e">
        <f>#REF!+#REF!+#REF!</f>
        <v>#REF!</v>
      </c>
      <c r="AB4" s="739" t="e">
        <f>#REF!+#REF!+#REF!</f>
        <v>#REF!</v>
      </c>
    </row>
    <row r="5" spans="1:28" s="401" customFormat="1" ht="15.75">
      <c r="A5" s="56" t="s">
        <v>15</v>
      </c>
      <c r="B5" s="440" t="s">
        <v>16</v>
      </c>
      <c r="C5" s="433">
        <v>247055998</v>
      </c>
      <c r="D5" s="182">
        <v>306947756</v>
      </c>
      <c r="E5" s="182">
        <f>F5-D5</f>
        <v>26599639</v>
      </c>
      <c r="F5" s="433">
        <v>333547395</v>
      </c>
      <c r="G5" s="76"/>
      <c r="H5" s="182">
        <v>0</v>
      </c>
      <c r="I5" s="182">
        <f>J5-H5</f>
        <v>0</v>
      </c>
      <c r="J5" s="76">
        <v>0</v>
      </c>
      <c r="K5" s="76"/>
      <c r="L5" s="182">
        <v>97225</v>
      </c>
      <c r="M5" s="182">
        <f>N5-L5</f>
        <v>20327</v>
      </c>
      <c r="N5" s="76">
        <v>117552</v>
      </c>
      <c r="P5" s="52">
        <f t="shared" si="0"/>
        <v>247055998</v>
      </c>
      <c r="Q5" s="52">
        <f t="shared" si="1"/>
        <v>307044981</v>
      </c>
      <c r="R5" s="52">
        <f t="shared" si="2"/>
        <v>26619966</v>
      </c>
      <c r="S5" s="52">
        <f t="shared" si="3"/>
        <v>333664947</v>
      </c>
      <c r="W5" s="739">
        <f t="shared" si="5"/>
        <v>247055998</v>
      </c>
      <c r="X5" s="739">
        <f t="shared" si="6"/>
        <v>307044981</v>
      </c>
      <c r="Y5" s="739">
        <f t="shared" si="7"/>
        <v>26619966</v>
      </c>
      <c r="Z5" s="739">
        <f t="shared" si="8"/>
        <v>333664947</v>
      </c>
      <c r="AA5" s="739" t="e">
        <f>#REF!+#REF!+#REF!</f>
        <v>#REF!</v>
      </c>
      <c r="AB5" s="739" t="e">
        <f>#REF!+#REF!+#REF!</f>
        <v>#REF!</v>
      </c>
    </row>
    <row r="6" spans="1:28" s="403" customFormat="1" ht="15.75">
      <c r="A6" s="402" t="s">
        <v>17</v>
      </c>
      <c r="B6" s="441" t="s">
        <v>18</v>
      </c>
      <c r="C6" s="434">
        <v>299534030</v>
      </c>
      <c r="D6" s="57">
        <v>331388300</v>
      </c>
      <c r="E6" s="57">
        <f t="shared" ref="E6:E10" si="9">F6-D6</f>
        <v>-560810</v>
      </c>
      <c r="F6" s="434">
        <v>330827490</v>
      </c>
      <c r="G6" s="79"/>
      <c r="H6" s="57">
        <v>0</v>
      </c>
      <c r="I6" s="57">
        <f t="shared" ref="I6:I10" si="10">J6-H6</f>
        <v>0</v>
      </c>
      <c r="J6" s="79">
        <v>0</v>
      </c>
      <c r="K6" s="79"/>
      <c r="L6" s="57">
        <v>0</v>
      </c>
      <c r="M6" s="57">
        <f t="shared" ref="M6:M10" si="11">N6-L6</f>
        <v>0</v>
      </c>
      <c r="N6" s="79">
        <v>0</v>
      </c>
      <c r="P6" s="52">
        <f t="shared" si="0"/>
        <v>299534030</v>
      </c>
      <c r="Q6" s="52">
        <f t="shared" si="1"/>
        <v>331388300</v>
      </c>
      <c r="R6" s="52">
        <f t="shared" si="2"/>
        <v>-560810</v>
      </c>
      <c r="S6" s="52">
        <f t="shared" si="3"/>
        <v>330827490</v>
      </c>
      <c r="W6" s="739">
        <f t="shared" si="5"/>
        <v>299534030</v>
      </c>
      <c r="X6" s="739">
        <f t="shared" si="6"/>
        <v>331388300</v>
      </c>
      <c r="Y6" s="739">
        <f t="shared" si="7"/>
        <v>-560810</v>
      </c>
      <c r="Z6" s="739">
        <f t="shared" si="8"/>
        <v>330827490</v>
      </c>
      <c r="AA6" s="739" t="e">
        <f>#REF!+#REF!+#REF!</f>
        <v>#REF!</v>
      </c>
      <c r="AB6" s="739" t="e">
        <f>#REF!+#REF!+#REF!</f>
        <v>#REF!</v>
      </c>
    </row>
    <row r="7" spans="1:28" s="403" customFormat="1" ht="15.75">
      <c r="A7" s="402" t="s">
        <v>19</v>
      </c>
      <c r="B7" s="441" t="s">
        <v>651</v>
      </c>
      <c r="C7" s="434">
        <v>312727490</v>
      </c>
      <c r="D7" s="57">
        <v>341180728</v>
      </c>
      <c r="E7" s="57">
        <f t="shared" si="9"/>
        <v>5210150</v>
      </c>
      <c r="F7" s="434">
        <v>346390878</v>
      </c>
      <c r="G7" s="79"/>
      <c r="H7" s="57">
        <v>0</v>
      </c>
      <c r="I7" s="57">
        <f t="shared" si="10"/>
        <v>0</v>
      </c>
      <c r="J7" s="79">
        <v>0</v>
      </c>
      <c r="K7" s="79"/>
      <c r="L7" s="57">
        <v>0</v>
      </c>
      <c r="M7" s="57">
        <f t="shared" si="11"/>
        <v>0</v>
      </c>
      <c r="N7" s="79">
        <v>0</v>
      </c>
      <c r="P7" s="52">
        <f t="shared" si="0"/>
        <v>312727490</v>
      </c>
      <c r="Q7" s="52">
        <f t="shared" si="1"/>
        <v>341180728</v>
      </c>
      <c r="R7" s="52">
        <f t="shared" si="2"/>
        <v>5210150</v>
      </c>
      <c r="S7" s="52">
        <f t="shared" si="3"/>
        <v>346390878</v>
      </c>
      <c r="W7" s="739">
        <f t="shared" si="5"/>
        <v>312727490</v>
      </c>
      <c r="X7" s="739">
        <f t="shared" si="6"/>
        <v>341180728</v>
      </c>
      <c r="Y7" s="739">
        <f t="shared" si="7"/>
        <v>5210150</v>
      </c>
      <c r="Z7" s="739">
        <f t="shared" si="8"/>
        <v>346390878</v>
      </c>
      <c r="AA7" s="739" t="e">
        <f>#REF!+#REF!+#REF!</f>
        <v>#REF!</v>
      </c>
      <c r="AB7" s="739" t="e">
        <f>#REF!+#REF!+#REF!</f>
        <v>#REF!</v>
      </c>
    </row>
    <row r="8" spans="1:28" s="403" customFormat="1" ht="15.75">
      <c r="A8" s="402" t="s">
        <v>21</v>
      </c>
      <c r="B8" s="441" t="s">
        <v>22</v>
      </c>
      <c r="C8" s="434">
        <v>19338060</v>
      </c>
      <c r="D8" s="57">
        <v>28303024</v>
      </c>
      <c r="E8" s="57">
        <f t="shared" si="9"/>
        <v>931584</v>
      </c>
      <c r="F8" s="434">
        <v>29234608</v>
      </c>
      <c r="G8" s="79"/>
      <c r="H8" s="57">
        <v>1189909</v>
      </c>
      <c r="I8" s="57">
        <f t="shared" si="10"/>
        <v>187918</v>
      </c>
      <c r="J8" s="79">
        <v>1377827</v>
      </c>
      <c r="K8" s="79"/>
      <c r="L8" s="57">
        <v>0</v>
      </c>
      <c r="M8" s="57">
        <f t="shared" si="11"/>
        <v>0</v>
      </c>
      <c r="N8" s="79">
        <v>0</v>
      </c>
      <c r="P8" s="52">
        <f t="shared" si="0"/>
        <v>19338060</v>
      </c>
      <c r="Q8" s="52">
        <f t="shared" si="1"/>
        <v>29492933</v>
      </c>
      <c r="R8" s="52">
        <f t="shared" si="2"/>
        <v>1119502</v>
      </c>
      <c r="S8" s="52">
        <f t="shared" si="3"/>
        <v>30612435</v>
      </c>
      <c r="W8" s="739">
        <f t="shared" si="5"/>
        <v>19338060</v>
      </c>
      <c r="X8" s="739">
        <f t="shared" si="6"/>
        <v>29492933</v>
      </c>
      <c r="Y8" s="739">
        <f t="shared" si="7"/>
        <v>1119502</v>
      </c>
      <c r="Z8" s="739">
        <f t="shared" si="8"/>
        <v>30612435</v>
      </c>
      <c r="AA8" s="739" t="e">
        <f>#REF!+#REF!+#REF!</f>
        <v>#REF!</v>
      </c>
      <c r="AB8" s="739" t="e">
        <f>#REF!+#REF!+#REF!</f>
        <v>#REF!</v>
      </c>
    </row>
    <row r="9" spans="1:28" s="403" customFormat="1" ht="15.75">
      <c r="A9" s="402" t="s">
        <v>23</v>
      </c>
      <c r="B9" s="441" t="s">
        <v>652</v>
      </c>
      <c r="C9" s="448"/>
      <c r="D9" s="807">
        <v>0</v>
      </c>
      <c r="E9" s="807">
        <f t="shared" si="9"/>
        <v>3372996</v>
      </c>
      <c r="F9" s="448">
        <v>3372996</v>
      </c>
      <c r="G9" s="410"/>
      <c r="H9" s="807">
        <v>0</v>
      </c>
      <c r="I9" s="807">
        <f t="shared" si="10"/>
        <v>0</v>
      </c>
      <c r="J9" s="410">
        <v>0</v>
      </c>
      <c r="K9" s="410"/>
      <c r="L9" s="807">
        <v>0</v>
      </c>
      <c r="M9" s="807">
        <f t="shared" si="11"/>
        <v>0</v>
      </c>
      <c r="N9" s="410">
        <v>0</v>
      </c>
      <c r="P9" s="52">
        <f t="shared" si="0"/>
        <v>0</v>
      </c>
      <c r="Q9" s="52">
        <f t="shared" si="1"/>
        <v>0</v>
      </c>
      <c r="R9" s="52">
        <f t="shared" si="2"/>
        <v>3372996</v>
      </c>
      <c r="S9" s="52">
        <f t="shared" si="3"/>
        <v>3372996</v>
      </c>
      <c r="W9" s="739">
        <f t="shared" si="5"/>
        <v>0</v>
      </c>
      <c r="X9" s="739">
        <f t="shared" si="6"/>
        <v>0</v>
      </c>
      <c r="Y9" s="739">
        <f t="shared" si="7"/>
        <v>3372996</v>
      </c>
      <c r="Z9" s="739">
        <f t="shared" si="8"/>
        <v>3372996</v>
      </c>
      <c r="AA9" s="739" t="e">
        <f>#REF!+#REF!+#REF!</f>
        <v>#REF!</v>
      </c>
      <c r="AB9" s="739" t="e">
        <f>#REF!+#REF!+#REF!</f>
        <v>#REF!</v>
      </c>
    </row>
    <row r="10" spans="1:28" s="401" customFormat="1" ht="16.5" thickBot="1">
      <c r="A10" s="404" t="s">
        <v>25</v>
      </c>
      <c r="B10" s="442" t="s">
        <v>653</v>
      </c>
      <c r="C10" s="449">
        <v>0</v>
      </c>
      <c r="D10" s="808">
        <v>2104609</v>
      </c>
      <c r="E10" s="808">
        <f t="shared" si="9"/>
        <v>0</v>
      </c>
      <c r="F10" s="449">
        <v>2104609</v>
      </c>
      <c r="G10" s="411"/>
      <c r="H10" s="808">
        <v>0</v>
      </c>
      <c r="I10" s="808">
        <f t="shared" si="10"/>
        <v>0</v>
      </c>
      <c r="J10" s="411">
        <v>0</v>
      </c>
      <c r="K10" s="411"/>
      <c r="L10" s="808">
        <v>0</v>
      </c>
      <c r="M10" s="808">
        <f t="shared" si="11"/>
        <v>0</v>
      </c>
      <c r="N10" s="411">
        <v>0</v>
      </c>
      <c r="P10" s="52">
        <f t="shared" si="0"/>
        <v>0</v>
      </c>
      <c r="Q10" s="52">
        <f t="shared" si="1"/>
        <v>2104609</v>
      </c>
      <c r="R10" s="52">
        <f t="shared" si="2"/>
        <v>0</v>
      </c>
      <c r="S10" s="52">
        <f t="shared" si="3"/>
        <v>2104609</v>
      </c>
      <c r="W10" s="739">
        <f t="shared" si="5"/>
        <v>0</v>
      </c>
      <c r="X10" s="739">
        <f t="shared" si="6"/>
        <v>2104609</v>
      </c>
      <c r="Y10" s="739">
        <f t="shared" si="7"/>
        <v>0</v>
      </c>
      <c r="Z10" s="739">
        <f t="shared" si="8"/>
        <v>2104609</v>
      </c>
      <c r="AA10" s="739" t="e">
        <f>#REF!+#REF!+#REF!</f>
        <v>#REF!</v>
      </c>
      <c r="AB10" s="739" t="e">
        <f>#REF!+#REF!+#REF!</f>
        <v>#REF!</v>
      </c>
    </row>
    <row r="11" spans="1:28" s="401" customFormat="1" ht="16.5" thickBot="1">
      <c r="A11" s="53" t="s">
        <v>26</v>
      </c>
      <c r="B11" s="443" t="s">
        <v>27</v>
      </c>
      <c r="C11" s="447">
        <f>+C12+C13+C14+C15+C16</f>
        <v>71382000</v>
      </c>
      <c r="D11" s="447">
        <f t="shared" ref="D11:N11" si="12">+D12+D13+D14+D15+D16</f>
        <v>39929732</v>
      </c>
      <c r="E11" s="447">
        <f t="shared" si="12"/>
        <v>2643159</v>
      </c>
      <c r="F11" s="447">
        <f t="shared" si="12"/>
        <v>42572891</v>
      </c>
      <c r="G11" s="447">
        <f t="shared" si="12"/>
        <v>35619000</v>
      </c>
      <c r="H11" s="447">
        <f t="shared" si="12"/>
        <v>41230190</v>
      </c>
      <c r="I11" s="447">
        <f t="shared" si="12"/>
        <v>5000000</v>
      </c>
      <c r="J11" s="447">
        <f t="shared" si="12"/>
        <v>46230190</v>
      </c>
      <c r="K11" s="447">
        <f t="shared" si="12"/>
        <v>0</v>
      </c>
      <c r="L11" s="447">
        <f t="shared" si="12"/>
        <v>0</v>
      </c>
      <c r="M11" s="447">
        <f t="shared" si="12"/>
        <v>0</v>
      </c>
      <c r="N11" s="447">
        <f t="shared" si="12"/>
        <v>0</v>
      </c>
      <c r="P11" s="52">
        <f t="shared" si="0"/>
        <v>107001000</v>
      </c>
      <c r="Q11" s="52">
        <f t="shared" si="1"/>
        <v>81159922</v>
      </c>
      <c r="R11" s="52">
        <f t="shared" si="2"/>
        <v>7643159</v>
      </c>
      <c r="S11" s="52">
        <f t="shared" si="3"/>
        <v>88803081</v>
      </c>
      <c r="W11" s="739">
        <f t="shared" si="5"/>
        <v>107001000</v>
      </c>
      <c r="X11" s="739">
        <f t="shared" si="6"/>
        <v>81159922</v>
      </c>
      <c r="Y11" s="739">
        <f t="shared" si="7"/>
        <v>7643159</v>
      </c>
      <c r="Z11" s="739">
        <f t="shared" si="8"/>
        <v>88803081</v>
      </c>
      <c r="AA11" s="739" t="e">
        <f>#REF!+#REF!+#REF!</f>
        <v>#REF!</v>
      </c>
      <c r="AB11" s="739" t="e">
        <f>#REF!+#REF!+#REF!</f>
        <v>#REF!</v>
      </c>
    </row>
    <row r="12" spans="1:28" s="401" customFormat="1" ht="15.75">
      <c r="A12" s="56" t="s">
        <v>28</v>
      </c>
      <c r="B12" s="440" t="s">
        <v>29</v>
      </c>
      <c r="C12" s="433"/>
      <c r="D12" s="182">
        <v>0</v>
      </c>
      <c r="E12" s="182">
        <f t="shared" ref="E12:E16" si="13">F12-D12</f>
        <v>0</v>
      </c>
      <c r="F12" s="433">
        <v>0</v>
      </c>
      <c r="G12" s="76"/>
      <c r="H12" s="182">
        <v>0</v>
      </c>
      <c r="I12" s="182">
        <f t="shared" ref="I12:I16" si="14">J12-H12</f>
        <v>0</v>
      </c>
      <c r="J12" s="76">
        <v>0</v>
      </c>
      <c r="K12" s="76"/>
      <c r="L12" s="182">
        <v>0</v>
      </c>
      <c r="M12" s="182">
        <f t="shared" ref="M12:M16" si="15">N12-L12</f>
        <v>0</v>
      </c>
      <c r="N12" s="76">
        <v>0</v>
      </c>
      <c r="P12" s="52">
        <f t="shared" si="0"/>
        <v>0</v>
      </c>
      <c r="Q12" s="52">
        <f t="shared" si="1"/>
        <v>0</v>
      </c>
      <c r="R12" s="52">
        <f t="shared" si="2"/>
        <v>0</v>
      </c>
      <c r="S12" s="52">
        <f t="shared" si="3"/>
        <v>0</v>
      </c>
      <c r="W12" s="739">
        <f t="shared" si="5"/>
        <v>0</v>
      </c>
      <c r="X12" s="739">
        <f t="shared" si="6"/>
        <v>0</v>
      </c>
      <c r="Y12" s="739">
        <f t="shared" si="7"/>
        <v>0</v>
      </c>
      <c r="Z12" s="739">
        <f t="shared" si="8"/>
        <v>0</v>
      </c>
      <c r="AA12" s="739" t="e">
        <f>#REF!+#REF!+#REF!</f>
        <v>#REF!</v>
      </c>
      <c r="AB12" s="739" t="e">
        <f>#REF!+#REF!+#REF!</f>
        <v>#REF!</v>
      </c>
    </row>
    <row r="13" spans="1:28" s="401" customFormat="1" ht="15.75">
      <c r="A13" s="402" t="s">
        <v>30</v>
      </c>
      <c r="B13" s="441" t="s">
        <v>31</v>
      </c>
      <c r="C13" s="434"/>
      <c r="D13" s="57">
        <v>0</v>
      </c>
      <c r="E13" s="57">
        <f t="shared" si="13"/>
        <v>0</v>
      </c>
      <c r="F13" s="434">
        <v>0</v>
      </c>
      <c r="G13" s="79"/>
      <c r="H13" s="57">
        <v>0</v>
      </c>
      <c r="I13" s="57">
        <f t="shared" si="14"/>
        <v>0</v>
      </c>
      <c r="J13" s="79">
        <v>0</v>
      </c>
      <c r="K13" s="79"/>
      <c r="L13" s="57">
        <v>0</v>
      </c>
      <c r="M13" s="57">
        <f t="shared" si="15"/>
        <v>0</v>
      </c>
      <c r="N13" s="79">
        <v>0</v>
      </c>
      <c r="P13" s="52">
        <f t="shared" si="0"/>
        <v>0</v>
      </c>
      <c r="Q13" s="52">
        <f t="shared" si="1"/>
        <v>0</v>
      </c>
      <c r="R13" s="52">
        <f t="shared" si="2"/>
        <v>0</v>
      </c>
      <c r="S13" s="52">
        <f t="shared" si="3"/>
        <v>0</v>
      </c>
      <c r="W13" s="739">
        <f t="shared" si="5"/>
        <v>0</v>
      </c>
      <c r="X13" s="739">
        <f t="shared" si="6"/>
        <v>0</v>
      </c>
      <c r="Y13" s="739">
        <f t="shared" si="7"/>
        <v>0</v>
      </c>
      <c r="Z13" s="739">
        <f t="shared" si="8"/>
        <v>0</v>
      </c>
      <c r="AA13" s="739" t="e">
        <f>#REF!+#REF!+#REF!</f>
        <v>#REF!</v>
      </c>
      <c r="AB13" s="739" t="e">
        <f>#REF!+#REF!+#REF!</f>
        <v>#REF!</v>
      </c>
    </row>
    <row r="14" spans="1:28" s="401" customFormat="1" ht="15.75">
      <c r="A14" s="402" t="s">
        <v>32</v>
      </c>
      <c r="B14" s="441" t="s">
        <v>33</v>
      </c>
      <c r="C14" s="434"/>
      <c r="D14" s="57">
        <v>0</v>
      </c>
      <c r="E14" s="57">
        <f t="shared" si="13"/>
        <v>0</v>
      </c>
      <c r="F14" s="434">
        <v>0</v>
      </c>
      <c r="G14" s="79">
        <v>32619000</v>
      </c>
      <c r="H14" s="57">
        <v>32619000</v>
      </c>
      <c r="I14" s="57">
        <f t="shared" si="14"/>
        <v>0</v>
      </c>
      <c r="J14" s="79">
        <v>32619000</v>
      </c>
      <c r="K14" s="79"/>
      <c r="L14" s="57">
        <v>0</v>
      </c>
      <c r="M14" s="57">
        <f t="shared" si="15"/>
        <v>0</v>
      </c>
      <c r="N14" s="79">
        <v>0</v>
      </c>
      <c r="P14" s="52">
        <f t="shared" si="0"/>
        <v>32619000</v>
      </c>
      <c r="Q14" s="52">
        <f t="shared" si="1"/>
        <v>32619000</v>
      </c>
      <c r="R14" s="52">
        <f t="shared" si="2"/>
        <v>0</v>
      </c>
      <c r="S14" s="52">
        <f t="shared" si="3"/>
        <v>32619000</v>
      </c>
      <c r="W14" s="739">
        <f t="shared" si="5"/>
        <v>32619000</v>
      </c>
      <c r="X14" s="739">
        <f t="shared" si="6"/>
        <v>32619000</v>
      </c>
      <c r="Y14" s="739">
        <f t="shared" si="7"/>
        <v>0</v>
      </c>
      <c r="Z14" s="739">
        <f t="shared" si="8"/>
        <v>32619000</v>
      </c>
      <c r="AA14" s="739" t="e">
        <f>#REF!+#REF!+#REF!</f>
        <v>#REF!</v>
      </c>
      <c r="AB14" s="739" t="e">
        <f>#REF!+#REF!+#REF!</f>
        <v>#REF!</v>
      </c>
    </row>
    <row r="15" spans="1:28" s="401" customFormat="1" ht="15.75">
      <c r="A15" s="402" t="s">
        <v>34</v>
      </c>
      <c r="B15" s="441" t="s">
        <v>35</v>
      </c>
      <c r="C15" s="434"/>
      <c r="D15" s="57">
        <v>0</v>
      </c>
      <c r="E15" s="57">
        <f t="shared" si="13"/>
        <v>0</v>
      </c>
      <c r="F15" s="434">
        <v>0</v>
      </c>
      <c r="G15" s="79"/>
      <c r="H15" s="57">
        <v>0</v>
      </c>
      <c r="I15" s="57">
        <f t="shared" si="14"/>
        <v>0</v>
      </c>
      <c r="J15" s="79">
        <v>0</v>
      </c>
      <c r="K15" s="79"/>
      <c r="L15" s="57">
        <v>0</v>
      </c>
      <c r="M15" s="57">
        <f t="shared" si="15"/>
        <v>0</v>
      </c>
      <c r="N15" s="79">
        <v>0</v>
      </c>
      <c r="P15" s="52">
        <f t="shared" si="0"/>
        <v>0</v>
      </c>
      <c r="Q15" s="52">
        <f t="shared" si="1"/>
        <v>0</v>
      </c>
      <c r="R15" s="52">
        <f t="shared" si="2"/>
        <v>0</v>
      </c>
      <c r="S15" s="52">
        <f t="shared" si="3"/>
        <v>0</v>
      </c>
      <c r="W15" s="739">
        <f t="shared" si="5"/>
        <v>0</v>
      </c>
      <c r="X15" s="739">
        <f t="shared" si="6"/>
        <v>0</v>
      </c>
      <c r="Y15" s="739">
        <f t="shared" si="7"/>
        <v>0</v>
      </c>
      <c r="Z15" s="739">
        <f t="shared" si="8"/>
        <v>0</v>
      </c>
      <c r="AA15" s="739" t="e">
        <f>#REF!+#REF!+#REF!</f>
        <v>#REF!</v>
      </c>
      <c r="AB15" s="739" t="e">
        <f>#REF!+#REF!+#REF!</f>
        <v>#REF!</v>
      </c>
    </row>
    <row r="16" spans="1:28" s="401" customFormat="1" ht="16.5" thickBot="1">
      <c r="A16" s="402" t="s">
        <v>36</v>
      </c>
      <c r="B16" s="441" t="s">
        <v>37</v>
      </c>
      <c r="C16" s="434">
        <v>71382000</v>
      </c>
      <c r="D16" s="57">
        <v>39929732</v>
      </c>
      <c r="E16" s="57">
        <f t="shared" si="13"/>
        <v>2643159</v>
      </c>
      <c r="F16" s="434">
        <v>42572891</v>
      </c>
      <c r="G16" s="79">
        <v>3000000</v>
      </c>
      <c r="H16" s="57">
        <v>8611190</v>
      </c>
      <c r="I16" s="57">
        <f t="shared" si="14"/>
        <v>5000000</v>
      </c>
      <c r="J16" s="79">
        <v>13611190</v>
      </c>
      <c r="K16" s="79"/>
      <c r="L16" s="57">
        <v>0</v>
      </c>
      <c r="M16" s="57">
        <f t="shared" si="15"/>
        <v>0</v>
      </c>
      <c r="N16" s="79">
        <v>0</v>
      </c>
      <c r="P16" s="52">
        <f t="shared" si="0"/>
        <v>74382000</v>
      </c>
      <c r="Q16" s="52">
        <f t="shared" si="1"/>
        <v>48540922</v>
      </c>
      <c r="R16" s="52">
        <f t="shared" si="2"/>
        <v>7643159</v>
      </c>
      <c r="S16" s="52">
        <f t="shared" si="3"/>
        <v>56184081</v>
      </c>
      <c r="W16" s="739">
        <f t="shared" si="5"/>
        <v>74382000</v>
      </c>
      <c r="X16" s="739">
        <f t="shared" si="6"/>
        <v>48540922</v>
      </c>
      <c r="Y16" s="739">
        <f t="shared" si="7"/>
        <v>7643159</v>
      </c>
      <c r="Z16" s="739">
        <f t="shared" si="8"/>
        <v>56184081</v>
      </c>
      <c r="AA16" s="739" t="e">
        <f>#REF!+#REF!+#REF!</f>
        <v>#REF!</v>
      </c>
      <c r="AB16" s="739" t="e">
        <f>#REF!+#REF!+#REF!</f>
        <v>#REF!</v>
      </c>
    </row>
    <row r="17" spans="1:28" s="403" customFormat="1" ht="16.5" thickBot="1">
      <c r="A17" s="53" t="s">
        <v>38</v>
      </c>
      <c r="B17" s="439" t="s">
        <v>39</v>
      </c>
      <c r="C17" s="447">
        <f>+C18+C19+C20+C21+C22</f>
        <v>0</v>
      </c>
      <c r="D17" s="447">
        <f t="shared" ref="D17:N17" si="16">+D18+D19+D20+D21+D22</f>
        <v>40433000</v>
      </c>
      <c r="E17" s="447">
        <f t="shared" si="16"/>
        <v>4724949</v>
      </c>
      <c r="F17" s="447">
        <f t="shared" si="16"/>
        <v>45157949</v>
      </c>
      <c r="G17" s="447">
        <f t="shared" si="16"/>
        <v>1883436049</v>
      </c>
      <c r="H17" s="447">
        <f t="shared" si="16"/>
        <v>1883436049</v>
      </c>
      <c r="I17" s="447">
        <f t="shared" si="16"/>
        <v>0</v>
      </c>
      <c r="J17" s="447">
        <f t="shared" si="16"/>
        <v>1883436049</v>
      </c>
      <c r="K17" s="447">
        <f t="shared" si="16"/>
        <v>0</v>
      </c>
      <c r="L17" s="447">
        <f t="shared" si="16"/>
        <v>0</v>
      </c>
      <c r="M17" s="447">
        <f t="shared" si="16"/>
        <v>0</v>
      </c>
      <c r="N17" s="447">
        <f t="shared" si="16"/>
        <v>0</v>
      </c>
      <c r="P17" s="52">
        <f t="shared" si="0"/>
        <v>1883436049</v>
      </c>
      <c r="Q17" s="52">
        <f t="shared" si="1"/>
        <v>1923869049</v>
      </c>
      <c r="R17" s="52">
        <f t="shared" si="2"/>
        <v>4724949</v>
      </c>
      <c r="S17" s="52">
        <f t="shared" si="3"/>
        <v>1928593998</v>
      </c>
      <c r="W17" s="739">
        <f t="shared" si="5"/>
        <v>1883436049</v>
      </c>
      <c r="X17" s="739">
        <f t="shared" si="6"/>
        <v>1923869049</v>
      </c>
      <c r="Y17" s="739">
        <f t="shared" si="7"/>
        <v>4724949</v>
      </c>
      <c r="Z17" s="739">
        <f t="shared" si="8"/>
        <v>1928593998</v>
      </c>
      <c r="AA17" s="739" t="e">
        <f>#REF!+#REF!+#REF!</f>
        <v>#REF!</v>
      </c>
      <c r="AB17" s="739" t="e">
        <f>#REF!+#REF!+#REF!</f>
        <v>#REF!</v>
      </c>
    </row>
    <row r="18" spans="1:28" s="403" customFormat="1" ht="15.75">
      <c r="A18" s="56" t="s">
        <v>40</v>
      </c>
      <c r="B18" s="440" t="s">
        <v>41</v>
      </c>
      <c r="C18" s="433"/>
      <c r="D18" s="182">
        <v>40433000</v>
      </c>
      <c r="E18" s="182">
        <f t="shared" ref="E18:E22" si="17">F18-D18</f>
        <v>4724949</v>
      </c>
      <c r="F18" s="433">
        <v>45157949</v>
      </c>
      <c r="G18" s="76"/>
      <c r="H18" s="182">
        <v>0</v>
      </c>
      <c r="I18" s="182">
        <f t="shared" ref="I18:I22" si="18">J18-H18</f>
        <v>0</v>
      </c>
      <c r="J18" s="76">
        <v>0</v>
      </c>
      <c r="K18" s="76"/>
      <c r="L18" s="182">
        <v>0</v>
      </c>
      <c r="M18" s="182">
        <f t="shared" ref="M18:M22" si="19">N18-L18</f>
        <v>0</v>
      </c>
      <c r="N18" s="76">
        <v>0</v>
      </c>
      <c r="P18" s="52">
        <f t="shared" si="0"/>
        <v>0</v>
      </c>
      <c r="Q18" s="52">
        <f t="shared" si="1"/>
        <v>40433000</v>
      </c>
      <c r="R18" s="52">
        <f t="shared" si="2"/>
        <v>4724949</v>
      </c>
      <c r="S18" s="52">
        <f t="shared" si="3"/>
        <v>45157949</v>
      </c>
      <c r="W18" s="739">
        <f t="shared" si="5"/>
        <v>0</v>
      </c>
      <c r="X18" s="739">
        <f t="shared" si="6"/>
        <v>40433000</v>
      </c>
      <c r="Y18" s="739">
        <f t="shared" si="7"/>
        <v>4724949</v>
      </c>
      <c r="Z18" s="739">
        <f t="shared" si="8"/>
        <v>45157949</v>
      </c>
      <c r="AA18" s="739" t="e">
        <f>#REF!+#REF!+#REF!</f>
        <v>#REF!</v>
      </c>
      <c r="AB18" s="739" t="e">
        <f>#REF!+#REF!+#REF!</f>
        <v>#REF!</v>
      </c>
    </row>
    <row r="19" spans="1:28" s="401" customFormat="1" ht="15.75">
      <c r="A19" s="402" t="s">
        <v>42</v>
      </c>
      <c r="B19" s="441" t="s">
        <v>43</v>
      </c>
      <c r="C19" s="434"/>
      <c r="D19" s="57">
        <v>0</v>
      </c>
      <c r="E19" s="57">
        <f t="shared" si="17"/>
        <v>0</v>
      </c>
      <c r="F19" s="434">
        <v>0</v>
      </c>
      <c r="G19" s="79"/>
      <c r="H19" s="57">
        <v>0</v>
      </c>
      <c r="I19" s="57">
        <f t="shared" si="18"/>
        <v>0</v>
      </c>
      <c r="J19" s="79">
        <v>0</v>
      </c>
      <c r="K19" s="79"/>
      <c r="L19" s="57">
        <v>0</v>
      </c>
      <c r="M19" s="57">
        <f t="shared" si="19"/>
        <v>0</v>
      </c>
      <c r="N19" s="79">
        <v>0</v>
      </c>
      <c r="P19" s="52">
        <f t="shared" si="0"/>
        <v>0</v>
      </c>
      <c r="Q19" s="52">
        <f t="shared" si="1"/>
        <v>0</v>
      </c>
      <c r="R19" s="52">
        <f t="shared" si="2"/>
        <v>0</v>
      </c>
      <c r="S19" s="52">
        <f t="shared" si="3"/>
        <v>0</v>
      </c>
      <c r="W19" s="739">
        <f t="shared" si="5"/>
        <v>0</v>
      </c>
      <c r="X19" s="739">
        <f t="shared" si="6"/>
        <v>0</v>
      </c>
      <c r="Y19" s="739">
        <f t="shared" si="7"/>
        <v>0</v>
      </c>
      <c r="Z19" s="739">
        <f t="shared" si="8"/>
        <v>0</v>
      </c>
      <c r="AA19" s="739" t="e">
        <f>#REF!+#REF!+#REF!</f>
        <v>#REF!</v>
      </c>
      <c r="AB19" s="739" t="e">
        <f>#REF!+#REF!+#REF!</f>
        <v>#REF!</v>
      </c>
    </row>
    <row r="20" spans="1:28" s="403" customFormat="1" ht="15.75">
      <c r="A20" s="402" t="s">
        <v>44</v>
      </c>
      <c r="B20" s="441" t="s">
        <v>45</v>
      </c>
      <c r="C20" s="434"/>
      <c r="D20" s="57">
        <v>0</v>
      </c>
      <c r="E20" s="57">
        <f t="shared" si="17"/>
        <v>0</v>
      </c>
      <c r="F20" s="434">
        <v>0</v>
      </c>
      <c r="G20" s="79"/>
      <c r="H20" s="57">
        <v>0</v>
      </c>
      <c r="I20" s="57">
        <f t="shared" si="18"/>
        <v>0</v>
      </c>
      <c r="J20" s="79">
        <v>0</v>
      </c>
      <c r="K20" s="79"/>
      <c r="L20" s="57">
        <v>0</v>
      </c>
      <c r="M20" s="57">
        <f t="shared" si="19"/>
        <v>0</v>
      </c>
      <c r="N20" s="79">
        <v>0</v>
      </c>
      <c r="P20" s="52">
        <f t="shared" si="0"/>
        <v>0</v>
      </c>
      <c r="Q20" s="52">
        <f t="shared" si="1"/>
        <v>0</v>
      </c>
      <c r="R20" s="52">
        <f t="shared" si="2"/>
        <v>0</v>
      </c>
      <c r="S20" s="52">
        <f t="shared" si="3"/>
        <v>0</v>
      </c>
      <c r="W20" s="739">
        <f t="shared" si="5"/>
        <v>0</v>
      </c>
      <c r="X20" s="739">
        <f t="shared" si="6"/>
        <v>0</v>
      </c>
      <c r="Y20" s="739">
        <f t="shared" si="7"/>
        <v>0</v>
      </c>
      <c r="Z20" s="739">
        <f t="shared" si="8"/>
        <v>0</v>
      </c>
      <c r="AA20" s="739" t="e">
        <f>#REF!+#REF!+#REF!</f>
        <v>#REF!</v>
      </c>
      <c r="AB20" s="739" t="e">
        <f>#REF!+#REF!+#REF!</f>
        <v>#REF!</v>
      </c>
    </row>
    <row r="21" spans="1:28" s="403" customFormat="1" ht="15.75">
      <c r="A21" s="402" t="s">
        <v>46</v>
      </c>
      <c r="B21" s="441" t="s">
        <v>47</v>
      </c>
      <c r="C21" s="434"/>
      <c r="D21" s="57">
        <v>0</v>
      </c>
      <c r="E21" s="57">
        <f t="shared" si="17"/>
        <v>0</v>
      </c>
      <c r="F21" s="434">
        <v>0</v>
      </c>
      <c r="G21" s="79"/>
      <c r="H21" s="57">
        <v>0</v>
      </c>
      <c r="I21" s="57">
        <f t="shared" si="18"/>
        <v>0</v>
      </c>
      <c r="J21" s="79">
        <v>0</v>
      </c>
      <c r="K21" s="79"/>
      <c r="L21" s="57">
        <v>0</v>
      </c>
      <c r="M21" s="57">
        <f t="shared" si="19"/>
        <v>0</v>
      </c>
      <c r="N21" s="79">
        <v>0</v>
      </c>
      <c r="P21" s="52">
        <f t="shared" si="0"/>
        <v>0</v>
      </c>
      <c r="Q21" s="52">
        <f t="shared" si="1"/>
        <v>0</v>
      </c>
      <c r="R21" s="52">
        <f t="shared" si="2"/>
        <v>0</v>
      </c>
      <c r="S21" s="52">
        <f t="shared" si="3"/>
        <v>0</v>
      </c>
      <c r="W21" s="739">
        <f t="shared" si="5"/>
        <v>0</v>
      </c>
      <c r="X21" s="739">
        <f t="shared" si="6"/>
        <v>0</v>
      </c>
      <c r="Y21" s="739">
        <f t="shared" si="7"/>
        <v>0</v>
      </c>
      <c r="Z21" s="739">
        <f t="shared" si="8"/>
        <v>0</v>
      </c>
      <c r="AA21" s="739" t="e">
        <f>#REF!+#REF!+#REF!</f>
        <v>#REF!</v>
      </c>
      <c r="AB21" s="739" t="e">
        <f>#REF!+#REF!+#REF!</f>
        <v>#REF!</v>
      </c>
    </row>
    <row r="22" spans="1:28" s="403" customFormat="1" ht="16.5" thickBot="1">
      <c r="A22" s="402" t="s">
        <v>48</v>
      </c>
      <c r="B22" s="441" t="s">
        <v>49</v>
      </c>
      <c r="C22" s="434"/>
      <c r="D22" s="57">
        <v>0</v>
      </c>
      <c r="E22" s="57">
        <f t="shared" si="17"/>
        <v>0</v>
      </c>
      <c r="F22" s="434">
        <v>0</v>
      </c>
      <c r="G22" s="738">
        <v>1883436049</v>
      </c>
      <c r="H22" s="831">
        <v>1883436049</v>
      </c>
      <c r="I22" s="57">
        <f t="shared" si="18"/>
        <v>0</v>
      </c>
      <c r="J22" s="738">
        <v>1883436049</v>
      </c>
      <c r="K22" s="79"/>
      <c r="L22" s="57">
        <v>0</v>
      </c>
      <c r="M22" s="57">
        <f t="shared" si="19"/>
        <v>0</v>
      </c>
      <c r="N22" s="79">
        <v>0</v>
      </c>
      <c r="P22" s="52">
        <f t="shared" si="0"/>
        <v>1883436049</v>
      </c>
      <c r="Q22" s="52">
        <f t="shared" si="1"/>
        <v>1883436049</v>
      </c>
      <c r="R22" s="52">
        <f t="shared" si="2"/>
        <v>0</v>
      </c>
      <c r="S22" s="52">
        <f t="shared" si="3"/>
        <v>1883436049</v>
      </c>
      <c r="W22" s="739">
        <f t="shared" si="5"/>
        <v>1883436049</v>
      </c>
      <c r="X22" s="739">
        <f t="shared" si="6"/>
        <v>1883436049</v>
      </c>
      <c r="Y22" s="739">
        <f t="shared" si="7"/>
        <v>0</v>
      </c>
      <c r="Z22" s="739">
        <f t="shared" si="8"/>
        <v>1883436049</v>
      </c>
      <c r="AA22" s="739" t="e">
        <f>#REF!+#REF!+#REF!</f>
        <v>#REF!</v>
      </c>
      <c r="AB22" s="739" t="e">
        <f>#REF!+#REF!+#REF!</f>
        <v>#REF!</v>
      </c>
    </row>
    <row r="23" spans="1:28" s="403" customFormat="1" ht="16.5" thickBot="1">
      <c r="A23" s="53" t="s">
        <v>50</v>
      </c>
      <c r="B23" s="439" t="s">
        <v>51</v>
      </c>
      <c r="C23" s="451">
        <f>SUM(C24:C30)</f>
        <v>259700000</v>
      </c>
      <c r="D23" s="451">
        <f t="shared" ref="D23:N23" si="20">SUM(D24:D30)</f>
        <v>218290300</v>
      </c>
      <c r="E23" s="451">
        <f t="shared" si="20"/>
        <v>-2048641</v>
      </c>
      <c r="F23" s="451">
        <f t="shared" si="20"/>
        <v>216241659</v>
      </c>
      <c r="G23" s="451">
        <f t="shared" si="20"/>
        <v>392116000</v>
      </c>
      <c r="H23" s="451">
        <f t="shared" si="20"/>
        <v>381025700</v>
      </c>
      <c r="I23" s="451">
        <f t="shared" si="20"/>
        <v>3897641</v>
      </c>
      <c r="J23" s="451">
        <f t="shared" si="20"/>
        <v>384923341</v>
      </c>
      <c r="K23" s="451">
        <f t="shared" si="20"/>
        <v>84784000</v>
      </c>
      <c r="L23" s="451">
        <f t="shared" si="20"/>
        <v>84784000</v>
      </c>
      <c r="M23" s="451">
        <f t="shared" si="20"/>
        <v>-1849000</v>
      </c>
      <c r="N23" s="451">
        <f t="shared" si="20"/>
        <v>82935000</v>
      </c>
      <c r="P23" s="52">
        <f t="shared" si="0"/>
        <v>736600000</v>
      </c>
      <c r="Q23" s="52">
        <f t="shared" si="1"/>
        <v>684100000</v>
      </c>
      <c r="R23" s="52">
        <f t="shared" si="2"/>
        <v>0</v>
      </c>
      <c r="S23" s="52">
        <f t="shared" si="3"/>
        <v>684100000</v>
      </c>
      <c r="W23" s="739">
        <f t="shared" si="5"/>
        <v>736600000</v>
      </c>
      <c r="X23" s="739">
        <f t="shared" si="6"/>
        <v>684100000</v>
      </c>
      <c r="Y23" s="739">
        <f t="shared" si="7"/>
        <v>0</v>
      </c>
      <c r="Z23" s="739">
        <f t="shared" si="8"/>
        <v>684100000</v>
      </c>
      <c r="AA23" s="739" t="e">
        <f>#REF!+#REF!+#REF!</f>
        <v>#REF!</v>
      </c>
      <c r="AB23" s="739" t="e">
        <f>#REF!+#REF!+#REF!</f>
        <v>#REF!</v>
      </c>
    </row>
    <row r="24" spans="1:28" s="403" customFormat="1" ht="15.75">
      <c r="A24" s="56" t="s">
        <v>494</v>
      </c>
      <c r="B24" s="75" t="s">
        <v>657</v>
      </c>
      <c r="C24" s="452">
        <v>57000000</v>
      </c>
      <c r="D24" s="452">
        <v>57000000</v>
      </c>
      <c r="E24" s="452">
        <f t="shared" ref="E24:E30" si="21">F24-D24</f>
        <v>0</v>
      </c>
      <c r="F24" s="452">
        <v>57000000</v>
      </c>
      <c r="G24" s="452"/>
      <c r="H24" s="452">
        <v>0</v>
      </c>
      <c r="I24" s="452">
        <f t="shared" ref="I24:I30" si="22">J24-H24</f>
        <v>0</v>
      </c>
      <c r="J24" s="452">
        <v>0</v>
      </c>
      <c r="K24" s="452"/>
      <c r="L24" s="452">
        <v>0</v>
      </c>
      <c r="M24" s="452">
        <f t="shared" ref="M24:M30" si="23">N24-L24</f>
        <v>0</v>
      </c>
      <c r="N24" s="452">
        <v>0</v>
      </c>
      <c r="P24" s="52">
        <f t="shared" si="0"/>
        <v>57000000</v>
      </c>
      <c r="Q24" s="52">
        <f t="shared" si="1"/>
        <v>57000000</v>
      </c>
      <c r="R24" s="52">
        <f t="shared" si="2"/>
        <v>0</v>
      </c>
      <c r="S24" s="52">
        <f t="shared" si="3"/>
        <v>57000000</v>
      </c>
      <c r="T24" s="740"/>
      <c r="U24" s="740">
        <f>SUM(G24,K24,O24)</f>
        <v>0</v>
      </c>
      <c r="W24" s="739">
        <f t="shared" si="5"/>
        <v>57000000</v>
      </c>
      <c r="X24" s="739">
        <f t="shared" si="6"/>
        <v>57000000</v>
      </c>
      <c r="Y24" s="739">
        <f t="shared" si="7"/>
        <v>0</v>
      </c>
      <c r="Z24" s="739">
        <f t="shared" si="8"/>
        <v>57000000</v>
      </c>
      <c r="AA24" s="739" t="e">
        <f>#REF!+#REF!+#REF!</f>
        <v>#REF!</v>
      </c>
      <c r="AB24" s="739" t="e">
        <f>#REF!+#REF!+#REF!</f>
        <v>#REF!</v>
      </c>
    </row>
    <row r="25" spans="1:28" s="403" customFormat="1" ht="15.75">
      <c r="A25" s="56" t="s">
        <v>495</v>
      </c>
      <c r="B25" s="75" t="s">
        <v>704</v>
      </c>
      <c r="C25" s="452">
        <v>100000</v>
      </c>
      <c r="D25" s="187">
        <v>100000</v>
      </c>
      <c r="E25" s="187">
        <f t="shared" si="21"/>
        <v>0</v>
      </c>
      <c r="F25" s="452">
        <v>100000</v>
      </c>
      <c r="G25" s="187"/>
      <c r="H25" s="187">
        <v>0</v>
      </c>
      <c r="I25" s="187">
        <f t="shared" si="22"/>
        <v>0</v>
      </c>
      <c r="J25" s="187">
        <v>0</v>
      </c>
      <c r="K25" s="187"/>
      <c r="L25" s="187">
        <v>0</v>
      </c>
      <c r="M25" s="187">
        <f t="shared" si="23"/>
        <v>0</v>
      </c>
      <c r="N25" s="187">
        <v>0</v>
      </c>
      <c r="P25" s="52">
        <f t="shared" si="0"/>
        <v>100000</v>
      </c>
      <c r="Q25" s="52">
        <f t="shared" si="1"/>
        <v>100000</v>
      </c>
      <c r="R25" s="52">
        <f t="shared" si="2"/>
        <v>0</v>
      </c>
      <c r="S25" s="52">
        <f t="shared" si="3"/>
        <v>100000</v>
      </c>
      <c r="T25" s="740"/>
      <c r="U25" s="740">
        <f t="shared" ref="U25:U30" si="24">SUM(G25,K25,O25)</f>
        <v>0</v>
      </c>
      <c r="W25" s="739">
        <f t="shared" si="5"/>
        <v>100000</v>
      </c>
      <c r="X25" s="739">
        <f t="shared" si="6"/>
        <v>100000</v>
      </c>
      <c r="Y25" s="739">
        <f t="shared" si="7"/>
        <v>0</v>
      </c>
      <c r="Z25" s="739">
        <f t="shared" si="8"/>
        <v>100000</v>
      </c>
      <c r="AA25" s="739" t="e">
        <f>#REF!+#REF!+#REF!</f>
        <v>#REF!</v>
      </c>
      <c r="AB25" s="739" t="e">
        <f>#REF!+#REF!+#REF!</f>
        <v>#REF!</v>
      </c>
    </row>
    <row r="26" spans="1:28" s="403" customFormat="1" ht="15.75">
      <c r="A26" s="56" t="s">
        <v>496</v>
      </c>
      <c r="B26" s="78" t="s">
        <v>658</v>
      </c>
      <c r="C26" s="434">
        <v>148100000</v>
      </c>
      <c r="D26" s="57">
        <v>159190300</v>
      </c>
      <c r="E26" s="57">
        <f t="shared" si="21"/>
        <v>-2048641</v>
      </c>
      <c r="F26" s="434">
        <v>157141659</v>
      </c>
      <c r="G26" s="79">
        <v>392116000</v>
      </c>
      <c r="H26" s="57">
        <v>381025700</v>
      </c>
      <c r="I26" s="57">
        <f t="shared" si="22"/>
        <v>3897641</v>
      </c>
      <c r="J26" s="79">
        <v>384923341</v>
      </c>
      <c r="K26" s="79">
        <v>84784000</v>
      </c>
      <c r="L26" s="57">
        <v>84784000</v>
      </c>
      <c r="M26" s="57">
        <f t="shared" si="23"/>
        <v>-1849000</v>
      </c>
      <c r="N26" s="79">
        <v>82935000</v>
      </c>
      <c r="P26" s="52">
        <f t="shared" si="0"/>
        <v>625000000</v>
      </c>
      <c r="Q26" s="52">
        <f t="shared" si="1"/>
        <v>625000000</v>
      </c>
      <c r="R26" s="52">
        <f t="shared" si="2"/>
        <v>0</v>
      </c>
      <c r="S26" s="52">
        <f t="shared" si="3"/>
        <v>625000000</v>
      </c>
      <c r="T26" s="740"/>
      <c r="U26" s="740">
        <f t="shared" si="24"/>
        <v>476900000</v>
      </c>
      <c r="W26" s="739">
        <f t="shared" si="5"/>
        <v>625000000</v>
      </c>
      <c r="X26" s="739">
        <f t="shared" si="6"/>
        <v>625000000</v>
      </c>
      <c r="Y26" s="739">
        <f t="shared" si="7"/>
        <v>0</v>
      </c>
      <c r="Z26" s="739">
        <f t="shared" si="8"/>
        <v>625000000</v>
      </c>
      <c r="AA26" s="739" t="e">
        <f>#REF!+#REF!+#REF!</f>
        <v>#REF!</v>
      </c>
      <c r="AB26" s="739" t="e">
        <f>#REF!+#REF!+#REF!</f>
        <v>#REF!</v>
      </c>
    </row>
    <row r="27" spans="1:28" s="403" customFormat="1" ht="15.75">
      <c r="A27" s="56" t="s">
        <v>497</v>
      </c>
      <c r="B27" s="78" t="s">
        <v>659</v>
      </c>
      <c r="C27" s="434"/>
      <c r="D27" s="57">
        <v>0</v>
      </c>
      <c r="E27" s="57">
        <f t="shared" si="21"/>
        <v>0</v>
      </c>
      <c r="F27" s="434">
        <v>0</v>
      </c>
      <c r="G27" s="79"/>
      <c r="H27" s="57">
        <v>0</v>
      </c>
      <c r="I27" s="57">
        <f t="shared" si="22"/>
        <v>0</v>
      </c>
      <c r="J27" s="79">
        <v>0</v>
      </c>
      <c r="K27" s="79"/>
      <c r="L27" s="57">
        <v>0</v>
      </c>
      <c r="M27" s="57">
        <f t="shared" si="23"/>
        <v>0</v>
      </c>
      <c r="N27" s="79">
        <v>0</v>
      </c>
      <c r="P27" s="52">
        <f t="shared" si="0"/>
        <v>0</v>
      </c>
      <c r="Q27" s="52">
        <f t="shared" si="1"/>
        <v>0</v>
      </c>
      <c r="R27" s="52">
        <f t="shared" si="2"/>
        <v>0</v>
      </c>
      <c r="S27" s="52">
        <f t="shared" si="3"/>
        <v>0</v>
      </c>
      <c r="T27" s="740"/>
      <c r="U27" s="740">
        <f t="shared" si="24"/>
        <v>0</v>
      </c>
      <c r="W27" s="739">
        <f t="shared" si="5"/>
        <v>0</v>
      </c>
      <c r="X27" s="739">
        <f t="shared" si="6"/>
        <v>0</v>
      </c>
      <c r="Y27" s="739">
        <f t="shared" si="7"/>
        <v>0</v>
      </c>
      <c r="Z27" s="739">
        <f t="shared" si="8"/>
        <v>0</v>
      </c>
      <c r="AA27" s="739" t="e">
        <f>#REF!+#REF!+#REF!</f>
        <v>#REF!</v>
      </c>
      <c r="AB27" s="739" t="e">
        <f>#REF!+#REF!+#REF!</f>
        <v>#REF!</v>
      </c>
    </row>
    <row r="28" spans="1:28" s="403" customFormat="1" ht="15.75">
      <c r="A28" s="56" t="s">
        <v>498</v>
      </c>
      <c r="B28" s="78" t="s">
        <v>660</v>
      </c>
      <c r="C28" s="434">
        <v>52500000</v>
      </c>
      <c r="D28" s="57">
        <v>0</v>
      </c>
      <c r="E28" s="57">
        <f t="shared" si="21"/>
        <v>0</v>
      </c>
      <c r="F28" s="434">
        <v>0</v>
      </c>
      <c r="G28" s="79"/>
      <c r="H28" s="57">
        <v>0</v>
      </c>
      <c r="I28" s="57">
        <f t="shared" si="22"/>
        <v>0</v>
      </c>
      <c r="J28" s="79">
        <v>0</v>
      </c>
      <c r="K28" s="79"/>
      <c r="L28" s="57">
        <v>0</v>
      </c>
      <c r="M28" s="57">
        <f t="shared" si="23"/>
        <v>0</v>
      </c>
      <c r="N28" s="79">
        <v>0</v>
      </c>
      <c r="P28" s="52">
        <f t="shared" si="0"/>
        <v>52500000</v>
      </c>
      <c r="Q28" s="52">
        <f t="shared" si="1"/>
        <v>0</v>
      </c>
      <c r="R28" s="52">
        <f t="shared" si="2"/>
        <v>0</v>
      </c>
      <c r="S28" s="52">
        <f t="shared" si="3"/>
        <v>0</v>
      </c>
      <c r="T28" s="740"/>
      <c r="U28" s="740">
        <f t="shared" si="24"/>
        <v>0</v>
      </c>
      <c r="W28" s="739">
        <f t="shared" si="5"/>
        <v>52500000</v>
      </c>
      <c r="X28" s="739">
        <f t="shared" si="6"/>
        <v>0</v>
      </c>
      <c r="Y28" s="739">
        <f t="shared" si="7"/>
        <v>0</v>
      </c>
      <c r="Z28" s="739">
        <f t="shared" si="8"/>
        <v>0</v>
      </c>
      <c r="AA28" s="739" t="e">
        <f>#REF!+#REF!+#REF!</f>
        <v>#REF!</v>
      </c>
      <c r="AB28" s="739" t="e">
        <f>#REF!+#REF!+#REF!</f>
        <v>#REF!</v>
      </c>
    </row>
    <row r="29" spans="1:28" s="403" customFormat="1" ht="15.75">
      <c r="A29" s="56" t="s">
        <v>499</v>
      </c>
      <c r="B29" s="81" t="s">
        <v>661</v>
      </c>
      <c r="C29" s="434">
        <v>800000</v>
      </c>
      <c r="D29" s="57">
        <v>800000</v>
      </c>
      <c r="E29" s="57">
        <f t="shared" si="21"/>
        <v>0</v>
      </c>
      <c r="F29" s="434">
        <v>800000</v>
      </c>
      <c r="G29" s="79"/>
      <c r="H29" s="57">
        <v>0</v>
      </c>
      <c r="I29" s="57">
        <f t="shared" si="22"/>
        <v>0</v>
      </c>
      <c r="J29" s="79">
        <v>0</v>
      </c>
      <c r="K29" s="79"/>
      <c r="L29" s="57">
        <v>0</v>
      </c>
      <c r="M29" s="57">
        <f t="shared" si="23"/>
        <v>0</v>
      </c>
      <c r="N29" s="79">
        <v>0</v>
      </c>
      <c r="P29" s="52">
        <f t="shared" si="0"/>
        <v>800000</v>
      </c>
      <c r="Q29" s="52">
        <f t="shared" si="1"/>
        <v>800000</v>
      </c>
      <c r="R29" s="52">
        <f t="shared" si="2"/>
        <v>0</v>
      </c>
      <c r="S29" s="52">
        <f t="shared" si="3"/>
        <v>800000</v>
      </c>
      <c r="T29" s="740"/>
      <c r="U29" s="740">
        <f t="shared" si="24"/>
        <v>0</v>
      </c>
      <c r="W29" s="739">
        <f t="shared" si="5"/>
        <v>800000</v>
      </c>
      <c r="X29" s="739">
        <f t="shared" si="6"/>
        <v>800000</v>
      </c>
      <c r="Y29" s="739">
        <f t="shared" si="7"/>
        <v>0</v>
      </c>
      <c r="Z29" s="739">
        <f t="shared" si="8"/>
        <v>800000</v>
      </c>
      <c r="AA29" s="739" t="e">
        <f>#REF!+#REF!+#REF!</f>
        <v>#REF!</v>
      </c>
      <c r="AB29" s="739" t="e">
        <f>#REF!+#REF!+#REF!</f>
        <v>#REF!</v>
      </c>
    </row>
    <row r="30" spans="1:28" s="403" customFormat="1" ht="16.5" thickBot="1">
      <c r="A30" s="56" t="s">
        <v>706</v>
      </c>
      <c r="B30" s="81" t="s">
        <v>656</v>
      </c>
      <c r="C30" s="450">
        <v>1200000</v>
      </c>
      <c r="D30" s="111">
        <v>1200000</v>
      </c>
      <c r="E30" s="111">
        <f t="shared" si="21"/>
        <v>0</v>
      </c>
      <c r="F30" s="450">
        <v>1200000</v>
      </c>
      <c r="G30" s="83"/>
      <c r="H30" s="111">
        <v>0</v>
      </c>
      <c r="I30" s="111">
        <f t="shared" si="22"/>
        <v>0</v>
      </c>
      <c r="J30" s="83">
        <v>0</v>
      </c>
      <c r="K30" s="83"/>
      <c r="L30" s="111">
        <v>0</v>
      </c>
      <c r="M30" s="111">
        <f t="shared" si="23"/>
        <v>0</v>
      </c>
      <c r="N30" s="83">
        <v>0</v>
      </c>
      <c r="P30" s="52">
        <f t="shared" si="0"/>
        <v>1200000</v>
      </c>
      <c r="Q30" s="52">
        <f t="shared" si="1"/>
        <v>1200000</v>
      </c>
      <c r="R30" s="52">
        <f t="shared" si="2"/>
        <v>0</v>
      </c>
      <c r="S30" s="52">
        <f t="shared" si="3"/>
        <v>1200000</v>
      </c>
      <c r="T30" s="740"/>
      <c r="U30" s="740">
        <f t="shared" si="24"/>
        <v>0</v>
      </c>
      <c r="W30" s="739">
        <f t="shared" si="5"/>
        <v>1200000</v>
      </c>
      <c r="X30" s="739">
        <f t="shared" si="6"/>
        <v>1200000</v>
      </c>
      <c r="Y30" s="739">
        <f t="shared" si="7"/>
        <v>0</v>
      </c>
      <c r="Z30" s="739">
        <f t="shared" si="8"/>
        <v>1200000</v>
      </c>
      <c r="AA30" s="739" t="e">
        <f>#REF!+#REF!+#REF!</f>
        <v>#REF!</v>
      </c>
      <c r="AB30" s="739" t="e">
        <f>#REF!+#REF!+#REF!</f>
        <v>#REF!</v>
      </c>
    </row>
    <row r="31" spans="1:28" s="403" customFormat="1" ht="16.5" thickBot="1">
      <c r="A31" s="53" t="s">
        <v>52</v>
      </c>
      <c r="B31" s="439" t="s">
        <v>53</v>
      </c>
      <c r="C31" s="447">
        <f>SUM(C32:C42)</f>
        <v>148587000</v>
      </c>
      <c r="D31" s="447">
        <f t="shared" ref="D31:N31" si="25">SUM(D32:D42)</f>
        <v>137022125</v>
      </c>
      <c r="E31" s="447">
        <f t="shared" si="25"/>
        <v>0</v>
      </c>
      <c r="F31" s="447">
        <f t="shared" si="25"/>
        <v>137022125</v>
      </c>
      <c r="G31" s="447">
        <f t="shared" si="25"/>
        <v>19860000</v>
      </c>
      <c r="H31" s="447">
        <f t="shared" si="25"/>
        <v>32466387</v>
      </c>
      <c r="I31" s="447">
        <f t="shared" si="25"/>
        <v>0</v>
      </c>
      <c r="J31" s="447">
        <f t="shared" si="25"/>
        <v>32466387</v>
      </c>
      <c r="K31" s="447">
        <f t="shared" si="25"/>
        <v>0</v>
      </c>
      <c r="L31" s="447">
        <f t="shared" si="25"/>
        <v>0</v>
      </c>
      <c r="M31" s="447">
        <f t="shared" si="25"/>
        <v>0</v>
      </c>
      <c r="N31" s="447">
        <f t="shared" si="25"/>
        <v>0</v>
      </c>
      <c r="P31" s="52">
        <f t="shared" si="0"/>
        <v>168447000</v>
      </c>
      <c r="Q31" s="52">
        <f t="shared" si="1"/>
        <v>169488512</v>
      </c>
      <c r="R31" s="52">
        <f t="shared" si="2"/>
        <v>0</v>
      </c>
      <c r="S31" s="52">
        <f t="shared" si="3"/>
        <v>169488512</v>
      </c>
      <c r="W31" s="739">
        <f t="shared" si="5"/>
        <v>168447000</v>
      </c>
      <c r="X31" s="739">
        <f t="shared" si="6"/>
        <v>169488512</v>
      </c>
      <c r="Y31" s="739">
        <f t="shared" si="7"/>
        <v>0</v>
      </c>
      <c r="Z31" s="739">
        <f t="shared" si="8"/>
        <v>169488512</v>
      </c>
      <c r="AA31" s="739" t="e">
        <f>#REF!+#REF!+#REF!</f>
        <v>#REF!</v>
      </c>
      <c r="AB31" s="739" t="e">
        <f>#REF!+#REF!+#REF!</f>
        <v>#REF!</v>
      </c>
    </row>
    <row r="32" spans="1:28" s="403" customFormat="1" ht="15.75">
      <c r="A32" s="56" t="s">
        <v>54</v>
      </c>
      <c r="B32" s="440" t="s">
        <v>55</v>
      </c>
      <c r="C32" s="433"/>
      <c r="D32" s="182">
        <v>0</v>
      </c>
      <c r="E32" s="182">
        <f t="shared" ref="E32:E42" si="26">F32-D32</f>
        <v>0</v>
      </c>
      <c r="F32" s="433">
        <v>0</v>
      </c>
      <c r="G32" s="76"/>
      <c r="H32" s="182">
        <v>0</v>
      </c>
      <c r="I32" s="182">
        <f t="shared" ref="I32:I42" si="27">J32-H32</f>
        <v>0</v>
      </c>
      <c r="J32" s="76">
        <v>0</v>
      </c>
      <c r="K32" s="76"/>
      <c r="L32" s="182">
        <v>0</v>
      </c>
      <c r="M32" s="182">
        <f t="shared" ref="M32:M42" si="28">N32-L32</f>
        <v>0</v>
      </c>
      <c r="N32" s="76">
        <v>0</v>
      </c>
      <c r="P32" s="52">
        <f t="shared" si="0"/>
        <v>0</v>
      </c>
      <c r="Q32" s="52">
        <f t="shared" si="1"/>
        <v>0</v>
      </c>
      <c r="R32" s="52">
        <f t="shared" si="2"/>
        <v>0</v>
      </c>
      <c r="S32" s="52">
        <f t="shared" si="3"/>
        <v>0</v>
      </c>
      <c r="W32" s="739">
        <f t="shared" si="5"/>
        <v>0</v>
      </c>
      <c r="X32" s="739">
        <f t="shared" si="6"/>
        <v>0</v>
      </c>
      <c r="Y32" s="739">
        <f t="shared" si="7"/>
        <v>0</v>
      </c>
      <c r="Z32" s="739">
        <f t="shared" si="8"/>
        <v>0</v>
      </c>
      <c r="AA32" s="739" t="e">
        <f>#REF!+#REF!+#REF!</f>
        <v>#REF!</v>
      </c>
      <c r="AB32" s="739" t="e">
        <f>#REF!+#REF!+#REF!</f>
        <v>#REF!</v>
      </c>
    </row>
    <row r="33" spans="1:28" s="403" customFormat="1" ht="15.75">
      <c r="A33" s="402" t="s">
        <v>56</v>
      </c>
      <c r="B33" s="441" t="s">
        <v>57</v>
      </c>
      <c r="C33" s="434"/>
      <c r="D33" s="57">
        <v>0</v>
      </c>
      <c r="E33" s="57">
        <f t="shared" si="26"/>
        <v>0</v>
      </c>
      <c r="F33" s="434">
        <v>0</v>
      </c>
      <c r="G33" s="79"/>
      <c r="H33" s="57">
        <v>14063000</v>
      </c>
      <c r="I33" s="57">
        <f t="shared" si="27"/>
        <v>0</v>
      </c>
      <c r="J33" s="79">
        <v>14063000</v>
      </c>
      <c r="K33" s="79"/>
      <c r="L33" s="57">
        <v>0</v>
      </c>
      <c r="M33" s="57">
        <f t="shared" si="28"/>
        <v>0</v>
      </c>
      <c r="N33" s="79">
        <v>0</v>
      </c>
      <c r="P33" s="52">
        <f t="shared" si="0"/>
        <v>0</v>
      </c>
      <c r="Q33" s="52">
        <f t="shared" si="1"/>
        <v>14063000</v>
      </c>
      <c r="R33" s="52">
        <f t="shared" si="2"/>
        <v>0</v>
      </c>
      <c r="S33" s="52">
        <f t="shared" si="3"/>
        <v>14063000</v>
      </c>
      <c r="W33" s="739">
        <f t="shared" si="5"/>
        <v>0</v>
      </c>
      <c r="X33" s="739">
        <f t="shared" si="6"/>
        <v>14063000</v>
      </c>
      <c r="Y33" s="739">
        <f t="shared" si="7"/>
        <v>0</v>
      </c>
      <c r="Z33" s="739">
        <f t="shared" si="8"/>
        <v>14063000</v>
      </c>
      <c r="AA33" s="739" t="e">
        <f>#REF!+#REF!+#REF!</f>
        <v>#REF!</v>
      </c>
      <c r="AB33" s="739" t="e">
        <f>#REF!+#REF!+#REF!</f>
        <v>#REF!</v>
      </c>
    </row>
    <row r="34" spans="1:28" s="403" customFormat="1" ht="15.75">
      <c r="A34" s="402" t="s">
        <v>58</v>
      </c>
      <c r="B34" s="441" t="s">
        <v>59</v>
      </c>
      <c r="C34" s="434"/>
      <c r="D34" s="57">
        <v>0</v>
      </c>
      <c r="E34" s="57">
        <f t="shared" si="26"/>
        <v>0</v>
      </c>
      <c r="F34" s="434">
        <v>0</v>
      </c>
      <c r="G34" s="79"/>
      <c r="H34" s="57">
        <v>0</v>
      </c>
      <c r="I34" s="57">
        <f t="shared" si="27"/>
        <v>0</v>
      </c>
      <c r="J34" s="79">
        <v>0</v>
      </c>
      <c r="K34" s="79"/>
      <c r="L34" s="57">
        <v>0</v>
      </c>
      <c r="M34" s="57">
        <f t="shared" si="28"/>
        <v>0</v>
      </c>
      <c r="N34" s="79">
        <v>0</v>
      </c>
      <c r="P34" s="52">
        <f t="shared" si="0"/>
        <v>0</v>
      </c>
      <c r="Q34" s="52">
        <f t="shared" si="1"/>
        <v>0</v>
      </c>
      <c r="R34" s="52">
        <f t="shared" si="2"/>
        <v>0</v>
      </c>
      <c r="S34" s="52">
        <f t="shared" si="3"/>
        <v>0</v>
      </c>
      <c r="W34" s="739">
        <f t="shared" si="5"/>
        <v>0</v>
      </c>
      <c r="X34" s="739">
        <f t="shared" si="6"/>
        <v>0</v>
      </c>
      <c r="Y34" s="739">
        <f t="shared" si="7"/>
        <v>0</v>
      </c>
      <c r="Z34" s="739">
        <f t="shared" si="8"/>
        <v>0</v>
      </c>
      <c r="AA34" s="739" t="e">
        <f>#REF!+#REF!+#REF!</f>
        <v>#REF!</v>
      </c>
      <c r="AB34" s="739" t="e">
        <f>#REF!+#REF!+#REF!</f>
        <v>#REF!</v>
      </c>
    </row>
    <row r="35" spans="1:28" s="403" customFormat="1" ht="15.75">
      <c r="A35" s="402" t="s">
        <v>60</v>
      </c>
      <c r="B35" s="441" t="s">
        <v>61</v>
      </c>
      <c r="C35" s="434">
        <v>60100000</v>
      </c>
      <c r="D35" s="57">
        <v>52535125</v>
      </c>
      <c r="E35" s="57">
        <f t="shared" si="26"/>
        <v>0</v>
      </c>
      <c r="F35" s="434">
        <v>52535125</v>
      </c>
      <c r="G35" s="79">
        <v>2000000</v>
      </c>
      <c r="H35" s="57">
        <v>1500000</v>
      </c>
      <c r="I35" s="57">
        <f t="shared" si="27"/>
        <v>0</v>
      </c>
      <c r="J35" s="79">
        <v>1500000</v>
      </c>
      <c r="K35" s="79"/>
      <c r="L35" s="57">
        <v>0</v>
      </c>
      <c r="M35" s="57">
        <f t="shared" si="28"/>
        <v>0</v>
      </c>
      <c r="N35" s="79">
        <v>0</v>
      </c>
      <c r="P35" s="52">
        <f t="shared" si="0"/>
        <v>62100000</v>
      </c>
      <c r="Q35" s="52">
        <f t="shared" si="1"/>
        <v>54035125</v>
      </c>
      <c r="R35" s="52">
        <f t="shared" si="2"/>
        <v>0</v>
      </c>
      <c r="S35" s="52">
        <f t="shared" si="3"/>
        <v>54035125</v>
      </c>
      <c r="W35" s="739">
        <f t="shared" si="5"/>
        <v>62100000</v>
      </c>
      <c r="X35" s="739">
        <f t="shared" si="6"/>
        <v>54035125</v>
      </c>
      <c r="Y35" s="739">
        <f t="shared" si="7"/>
        <v>0</v>
      </c>
      <c r="Z35" s="739">
        <f t="shared" si="8"/>
        <v>54035125</v>
      </c>
      <c r="AA35" s="739" t="e">
        <f>#REF!+#REF!+#REF!</f>
        <v>#REF!</v>
      </c>
      <c r="AB35" s="739" t="e">
        <f>#REF!+#REF!+#REF!</f>
        <v>#REF!</v>
      </c>
    </row>
    <row r="36" spans="1:28" s="403" customFormat="1" ht="15.75">
      <c r="A36" s="402" t="s">
        <v>62</v>
      </c>
      <c r="B36" s="441" t="s">
        <v>63</v>
      </c>
      <c r="C36" s="434"/>
      <c r="D36" s="57">
        <v>0</v>
      </c>
      <c r="E36" s="57">
        <f t="shared" si="26"/>
        <v>0</v>
      </c>
      <c r="F36" s="434">
        <v>0</v>
      </c>
      <c r="G36" s="79"/>
      <c r="H36" s="57">
        <v>0</v>
      </c>
      <c r="I36" s="57">
        <f t="shared" si="27"/>
        <v>0</v>
      </c>
      <c r="J36" s="79">
        <v>0</v>
      </c>
      <c r="K36" s="79"/>
      <c r="L36" s="57">
        <v>0</v>
      </c>
      <c r="M36" s="57">
        <f t="shared" si="28"/>
        <v>0</v>
      </c>
      <c r="N36" s="79">
        <v>0</v>
      </c>
      <c r="P36" s="52">
        <f t="shared" si="0"/>
        <v>0</v>
      </c>
      <c r="Q36" s="52">
        <f t="shared" si="1"/>
        <v>0</v>
      </c>
      <c r="R36" s="52">
        <f t="shared" si="2"/>
        <v>0</v>
      </c>
      <c r="S36" s="52">
        <f t="shared" si="3"/>
        <v>0</v>
      </c>
      <c r="W36" s="739">
        <f t="shared" ref="W36:W67" si="29">C36+G36+K36</f>
        <v>0</v>
      </c>
      <c r="X36" s="739">
        <f t="shared" ref="X36:X67" si="30">D36+H36+L36</f>
        <v>0</v>
      </c>
      <c r="Y36" s="739">
        <f t="shared" ref="Y36:Y67" si="31">E36+I36+M36</f>
        <v>0</v>
      </c>
      <c r="Z36" s="739">
        <f t="shared" ref="Z36:Z67" si="32">F36+J36+N36</f>
        <v>0</v>
      </c>
      <c r="AA36" s="739" t="e">
        <f>#REF!+#REF!+#REF!</f>
        <v>#REF!</v>
      </c>
      <c r="AB36" s="739" t="e">
        <f>#REF!+#REF!+#REF!</f>
        <v>#REF!</v>
      </c>
    </row>
    <row r="37" spans="1:28" s="403" customFormat="1" ht="15.75">
      <c r="A37" s="402" t="s">
        <v>64</v>
      </c>
      <c r="B37" s="441" t="s">
        <v>65</v>
      </c>
      <c r="C37" s="434"/>
      <c r="D37" s="57">
        <v>0</v>
      </c>
      <c r="E37" s="57">
        <f t="shared" si="26"/>
        <v>0</v>
      </c>
      <c r="F37" s="434">
        <v>0</v>
      </c>
      <c r="G37" s="79"/>
      <c r="H37" s="57">
        <v>3797000</v>
      </c>
      <c r="I37" s="57">
        <f t="shared" si="27"/>
        <v>0</v>
      </c>
      <c r="J37" s="79">
        <v>3797000</v>
      </c>
      <c r="K37" s="79"/>
      <c r="L37" s="57">
        <v>0</v>
      </c>
      <c r="M37" s="57">
        <f t="shared" si="28"/>
        <v>0</v>
      </c>
      <c r="N37" s="79">
        <v>0</v>
      </c>
      <c r="P37" s="52">
        <f t="shared" si="0"/>
        <v>0</v>
      </c>
      <c r="Q37" s="52">
        <f t="shared" si="1"/>
        <v>3797000</v>
      </c>
      <c r="R37" s="52">
        <f t="shared" si="2"/>
        <v>0</v>
      </c>
      <c r="S37" s="52">
        <f t="shared" si="3"/>
        <v>3797000</v>
      </c>
      <c r="W37" s="739">
        <f t="shared" si="29"/>
        <v>0</v>
      </c>
      <c r="X37" s="739">
        <f t="shared" si="30"/>
        <v>3797000</v>
      </c>
      <c r="Y37" s="739">
        <f t="shared" si="31"/>
        <v>0</v>
      </c>
      <c r="Z37" s="739">
        <f t="shared" si="32"/>
        <v>3797000</v>
      </c>
      <c r="AA37" s="739" t="e">
        <f>#REF!+#REF!+#REF!</f>
        <v>#REF!</v>
      </c>
      <c r="AB37" s="739" t="e">
        <f>#REF!+#REF!+#REF!</f>
        <v>#REF!</v>
      </c>
    </row>
    <row r="38" spans="1:28" s="403" customFormat="1" ht="15.75">
      <c r="A38" s="402" t="s">
        <v>66</v>
      </c>
      <c r="B38" s="441" t="s">
        <v>67</v>
      </c>
      <c r="C38" s="434"/>
      <c r="D38" s="57">
        <v>0</v>
      </c>
      <c r="E38" s="57">
        <f t="shared" si="26"/>
        <v>0</v>
      </c>
      <c r="F38" s="434">
        <v>0</v>
      </c>
      <c r="G38" s="79">
        <v>9979000</v>
      </c>
      <c r="H38" s="57">
        <v>0</v>
      </c>
      <c r="I38" s="57">
        <f t="shared" si="27"/>
        <v>0</v>
      </c>
      <c r="J38" s="79">
        <v>0</v>
      </c>
      <c r="K38" s="79"/>
      <c r="L38" s="57">
        <v>0</v>
      </c>
      <c r="M38" s="57">
        <f t="shared" si="28"/>
        <v>0</v>
      </c>
      <c r="N38" s="79">
        <v>0</v>
      </c>
      <c r="P38" s="52">
        <f t="shared" si="0"/>
        <v>9979000</v>
      </c>
      <c r="Q38" s="52">
        <f t="shared" si="1"/>
        <v>0</v>
      </c>
      <c r="R38" s="52">
        <f t="shared" si="2"/>
        <v>0</v>
      </c>
      <c r="S38" s="52">
        <f t="shared" si="3"/>
        <v>0</v>
      </c>
      <c r="W38" s="739">
        <f t="shared" si="29"/>
        <v>9979000</v>
      </c>
      <c r="X38" s="739">
        <f t="shared" si="30"/>
        <v>0</v>
      </c>
      <c r="Y38" s="739">
        <f t="shared" si="31"/>
        <v>0</v>
      </c>
      <c r="Z38" s="739">
        <f t="shared" si="32"/>
        <v>0</v>
      </c>
      <c r="AA38" s="739" t="e">
        <f>#REF!+#REF!+#REF!</f>
        <v>#REF!</v>
      </c>
      <c r="AB38" s="739" t="e">
        <f>#REF!+#REF!+#REF!</f>
        <v>#REF!</v>
      </c>
    </row>
    <row r="39" spans="1:28" s="403" customFormat="1" ht="15.75">
      <c r="A39" s="402" t="s">
        <v>68</v>
      </c>
      <c r="B39" s="441" t="s">
        <v>69</v>
      </c>
      <c r="C39" s="434"/>
      <c r="D39" s="57">
        <v>0</v>
      </c>
      <c r="E39" s="57">
        <f t="shared" si="26"/>
        <v>0</v>
      </c>
      <c r="F39" s="434">
        <v>0</v>
      </c>
      <c r="G39" s="79"/>
      <c r="H39" s="57">
        <v>200000</v>
      </c>
      <c r="I39" s="57">
        <f t="shared" si="27"/>
        <v>0</v>
      </c>
      <c r="J39" s="79">
        <v>200000</v>
      </c>
      <c r="K39" s="79"/>
      <c r="L39" s="57">
        <v>0</v>
      </c>
      <c r="M39" s="57">
        <f t="shared" si="28"/>
        <v>0</v>
      </c>
      <c r="N39" s="79">
        <v>0</v>
      </c>
      <c r="P39" s="52">
        <f t="shared" si="0"/>
        <v>0</v>
      </c>
      <c r="Q39" s="52">
        <f t="shared" si="1"/>
        <v>200000</v>
      </c>
      <c r="R39" s="52">
        <f t="shared" si="2"/>
        <v>0</v>
      </c>
      <c r="S39" s="52">
        <f t="shared" si="3"/>
        <v>200000</v>
      </c>
      <c r="W39" s="739">
        <f t="shared" si="29"/>
        <v>0</v>
      </c>
      <c r="X39" s="739">
        <f t="shared" si="30"/>
        <v>200000</v>
      </c>
      <c r="Y39" s="739">
        <f t="shared" si="31"/>
        <v>0</v>
      </c>
      <c r="Z39" s="739">
        <f t="shared" si="32"/>
        <v>200000</v>
      </c>
      <c r="AA39" s="739" t="e">
        <f>#REF!+#REF!+#REF!</f>
        <v>#REF!</v>
      </c>
      <c r="AB39" s="739" t="e">
        <f>#REF!+#REF!+#REF!</f>
        <v>#REF!</v>
      </c>
    </row>
    <row r="40" spans="1:28" s="403" customFormat="1" ht="15.75">
      <c r="A40" s="402" t="s">
        <v>70</v>
      </c>
      <c r="B40" s="441" t="s">
        <v>71</v>
      </c>
      <c r="C40" s="435"/>
      <c r="D40" s="188">
        <v>0</v>
      </c>
      <c r="E40" s="188">
        <f t="shared" si="26"/>
        <v>0</v>
      </c>
      <c r="F40" s="435">
        <v>0</v>
      </c>
      <c r="G40" s="85"/>
      <c r="H40" s="188">
        <v>12906387</v>
      </c>
      <c r="I40" s="188">
        <f t="shared" si="27"/>
        <v>0</v>
      </c>
      <c r="J40" s="85">
        <v>12906387</v>
      </c>
      <c r="K40" s="85"/>
      <c r="L40" s="188">
        <v>0</v>
      </c>
      <c r="M40" s="188">
        <f t="shared" si="28"/>
        <v>0</v>
      </c>
      <c r="N40" s="85">
        <v>0</v>
      </c>
      <c r="P40" s="52">
        <f t="shared" si="0"/>
        <v>0</v>
      </c>
      <c r="Q40" s="52">
        <f t="shared" si="1"/>
        <v>12906387</v>
      </c>
      <c r="R40" s="52">
        <f t="shared" si="2"/>
        <v>0</v>
      </c>
      <c r="S40" s="52">
        <f t="shared" si="3"/>
        <v>12906387</v>
      </c>
      <c r="W40" s="739">
        <f t="shared" si="29"/>
        <v>0</v>
      </c>
      <c r="X40" s="739">
        <f t="shared" si="30"/>
        <v>12906387</v>
      </c>
      <c r="Y40" s="739">
        <f t="shared" si="31"/>
        <v>0</v>
      </c>
      <c r="Z40" s="739">
        <f t="shared" si="32"/>
        <v>12906387</v>
      </c>
      <c r="AA40" s="739" t="e">
        <f>#REF!+#REF!+#REF!</f>
        <v>#REF!</v>
      </c>
      <c r="AB40" s="739" t="e">
        <f>#REF!+#REF!+#REF!</f>
        <v>#REF!</v>
      </c>
    </row>
    <row r="41" spans="1:28" s="403" customFormat="1" ht="15.75">
      <c r="A41" s="402" t="s">
        <v>72</v>
      </c>
      <c r="B41" s="442" t="s">
        <v>1106</v>
      </c>
      <c r="C41" s="436">
        <v>10000000</v>
      </c>
      <c r="D41" s="189">
        <v>6000000</v>
      </c>
      <c r="E41" s="189">
        <f t="shared" si="26"/>
        <v>0</v>
      </c>
      <c r="F41" s="436">
        <v>6000000</v>
      </c>
      <c r="G41" s="86"/>
      <c r="H41" s="189">
        <v>0</v>
      </c>
      <c r="I41" s="189">
        <f t="shared" si="27"/>
        <v>0</v>
      </c>
      <c r="J41" s="86">
        <v>0</v>
      </c>
      <c r="K41" s="86"/>
      <c r="L41" s="189">
        <v>0</v>
      </c>
      <c r="M41" s="189">
        <f t="shared" si="28"/>
        <v>0</v>
      </c>
      <c r="N41" s="86">
        <v>0</v>
      </c>
      <c r="P41" s="52">
        <f t="shared" si="0"/>
        <v>10000000</v>
      </c>
      <c r="Q41" s="52">
        <f t="shared" si="1"/>
        <v>6000000</v>
      </c>
      <c r="R41" s="52">
        <f t="shared" si="2"/>
        <v>0</v>
      </c>
      <c r="S41" s="52">
        <f t="shared" si="3"/>
        <v>6000000</v>
      </c>
      <c r="W41" s="739">
        <f t="shared" si="29"/>
        <v>10000000</v>
      </c>
      <c r="X41" s="739">
        <f t="shared" si="30"/>
        <v>6000000</v>
      </c>
      <c r="Y41" s="739">
        <f t="shared" si="31"/>
        <v>0</v>
      </c>
      <c r="Z41" s="739">
        <f t="shared" si="32"/>
        <v>6000000</v>
      </c>
      <c r="AA41" s="739" t="e">
        <f>#REF!+#REF!+#REF!</f>
        <v>#REF!</v>
      </c>
      <c r="AB41" s="739" t="e">
        <f>#REF!+#REF!+#REF!</f>
        <v>#REF!</v>
      </c>
    </row>
    <row r="42" spans="1:28" s="403" customFormat="1" ht="16.5" thickBot="1">
      <c r="A42" s="402" t="s">
        <v>1132</v>
      </c>
      <c r="B42" s="442" t="s">
        <v>73</v>
      </c>
      <c r="C42" s="436">
        <v>78487000</v>
      </c>
      <c r="D42" s="189">
        <v>78487000</v>
      </c>
      <c r="E42" s="189">
        <f t="shared" si="26"/>
        <v>0</v>
      </c>
      <c r="F42" s="436">
        <v>78487000</v>
      </c>
      <c r="G42" s="86">
        <v>7881000</v>
      </c>
      <c r="H42" s="189">
        <v>0</v>
      </c>
      <c r="I42" s="189">
        <f t="shared" si="27"/>
        <v>0</v>
      </c>
      <c r="J42" s="86">
        <v>0</v>
      </c>
      <c r="K42" s="86"/>
      <c r="L42" s="189">
        <v>0</v>
      </c>
      <c r="M42" s="189">
        <f t="shared" si="28"/>
        <v>0</v>
      </c>
      <c r="N42" s="86">
        <v>0</v>
      </c>
      <c r="P42" s="52">
        <f t="shared" si="0"/>
        <v>86368000</v>
      </c>
      <c r="Q42" s="52">
        <f t="shared" si="1"/>
        <v>78487000</v>
      </c>
      <c r="R42" s="52">
        <f t="shared" si="2"/>
        <v>0</v>
      </c>
      <c r="S42" s="52">
        <f t="shared" si="3"/>
        <v>78487000</v>
      </c>
      <c r="W42" s="739">
        <f t="shared" si="29"/>
        <v>86368000</v>
      </c>
      <c r="X42" s="739">
        <f t="shared" si="30"/>
        <v>78487000</v>
      </c>
      <c r="Y42" s="739">
        <f t="shared" si="31"/>
        <v>0</v>
      </c>
      <c r="Z42" s="739">
        <f t="shared" si="32"/>
        <v>78487000</v>
      </c>
      <c r="AA42" s="739" t="e">
        <f>#REF!+#REF!+#REF!</f>
        <v>#REF!</v>
      </c>
      <c r="AB42" s="739" t="e">
        <f>#REF!+#REF!+#REF!</f>
        <v>#REF!</v>
      </c>
    </row>
    <row r="43" spans="1:28" s="403" customFormat="1" ht="16.5" thickBot="1">
      <c r="A43" s="53" t="s">
        <v>74</v>
      </c>
      <c r="B43" s="439" t="s">
        <v>75</v>
      </c>
      <c r="C43" s="447">
        <f>SUM(C44:C48)</f>
        <v>0</v>
      </c>
      <c r="D43" s="447">
        <f t="shared" ref="D43:N43" si="33">SUM(D44:D48)</f>
        <v>0</v>
      </c>
      <c r="E43" s="447">
        <f t="shared" si="33"/>
        <v>0</v>
      </c>
      <c r="F43" s="447">
        <f t="shared" si="33"/>
        <v>0</v>
      </c>
      <c r="G43" s="447">
        <f t="shared" si="33"/>
        <v>16000000</v>
      </c>
      <c r="H43" s="447">
        <f t="shared" si="33"/>
        <v>11132000</v>
      </c>
      <c r="I43" s="447">
        <f t="shared" si="33"/>
        <v>0</v>
      </c>
      <c r="J43" s="447">
        <f t="shared" si="33"/>
        <v>11132000</v>
      </c>
      <c r="K43" s="447">
        <f t="shared" si="33"/>
        <v>0</v>
      </c>
      <c r="L43" s="447">
        <f t="shared" si="33"/>
        <v>0</v>
      </c>
      <c r="M43" s="447">
        <f t="shared" si="33"/>
        <v>0</v>
      </c>
      <c r="N43" s="447">
        <f t="shared" si="33"/>
        <v>0</v>
      </c>
      <c r="P43" s="52">
        <f t="shared" si="0"/>
        <v>16000000</v>
      </c>
      <c r="Q43" s="52">
        <f t="shared" si="1"/>
        <v>11132000</v>
      </c>
      <c r="R43" s="52">
        <f t="shared" si="2"/>
        <v>0</v>
      </c>
      <c r="S43" s="52">
        <f t="shared" si="3"/>
        <v>11132000</v>
      </c>
      <c r="W43" s="739">
        <f t="shared" si="29"/>
        <v>16000000</v>
      </c>
      <c r="X43" s="739">
        <f t="shared" si="30"/>
        <v>11132000</v>
      </c>
      <c r="Y43" s="739">
        <f t="shared" si="31"/>
        <v>0</v>
      </c>
      <c r="Z43" s="739">
        <f t="shared" si="32"/>
        <v>11132000</v>
      </c>
      <c r="AA43" s="739" t="e">
        <f>#REF!+#REF!+#REF!</f>
        <v>#REF!</v>
      </c>
      <c r="AB43" s="739" t="e">
        <f>#REF!+#REF!+#REF!</f>
        <v>#REF!</v>
      </c>
    </row>
    <row r="44" spans="1:28" s="403" customFormat="1" ht="15.75">
      <c r="A44" s="56" t="s">
        <v>76</v>
      </c>
      <c r="B44" s="440" t="s">
        <v>77</v>
      </c>
      <c r="C44" s="453"/>
      <c r="D44" s="190">
        <v>0</v>
      </c>
      <c r="E44" s="190">
        <f t="shared" ref="E44:E48" si="34">F44-D44</f>
        <v>0</v>
      </c>
      <c r="F44" s="453">
        <v>0</v>
      </c>
      <c r="G44" s="87"/>
      <c r="H44" s="190">
        <v>0</v>
      </c>
      <c r="I44" s="190">
        <f t="shared" ref="I44:I48" si="35">J44-H44</f>
        <v>0</v>
      </c>
      <c r="J44" s="87">
        <v>0</v>
      </c>
      <c r="K44" s="87"/>
      <c r="L44" s="190">
        <v>0</v>
      </c>
      <c r="M44" s="190">
        <f t="shared" ref="M44:M48" si="36">N44-L44</f>
        <v>0</v>
      </c>
      <c r="N44" s="87">
        <v>0</v>
      </c>
      <c r="P44" s="52">
        <f t="shared" si="0"/>
        <v>0</v>
      </c>
      <c r="Q44" s="52">
        <f t="shared" si="1"/>
        <v>0</v>
      </c>
      <c r="R44" s="52">
        <f t="shared" si="2"/>
        <v>0</v>
      </c>
      <c r="S44" s="52">
        <f t="shared" si="3"/>
        <v>0</v>
      </c>
      <c r="W44" s="739">
        <f t="shared" si="29"/>
        <v>0</v>
      </c>
      <c r="X44" s="739">
        <f t="shared" si="30"/>
        <v>0</v>
      </c>
      <c r="Y44" s="739">
        <f t="shared" si="31"/>
        <v>0</v>
      </c>
      <c r="Z44" s="739">
        <f t="shared" si="32"/>
        <v>0</v>
      </c>
      <c r="AA44" s="739" t="e">
        <f>#REF!+#REF!+#REF!</f>
        <v>#REF!</v>
      </c>
      <c r="AB44" s="739" t="e">
        <f>#REF!+#REF!+#REF!</f>
        <v>#REF!</v>
      </c>
    </row>
    <row r="45" spans="1:28" s="403" customFormat="1" ht="15.75">
      <c r="A45" s="402" t="s">
        <v>78</v>
      </c>
      <c r="B45" s="441" t="s">
        <v>79</v>
      </c>
      <c r="C45" s="435"/>
      <c r="D45" s="188">
        <v>0</v>
      </c>
      <c r="E45" s="188">
        <f t="shared" si="34"/>
        <v>0</v>
      </c>
      <c r="F45" s="435">
        <v>0</v>
      </c>
      <c r="G45" s="85">
        <v>16000000</v>
      </c>
      <c r="H45" s="188">
        <v>8600000</v>
      </c>
      <c r="I45" s="188">
        <f t="shared" si="35"/>
        <v>0</v>
      </c>
      <c r="J45" s="85">
        <v>8600000</v>
      </c>
      <c r="K45" s="85"/>
      <c r="L45" s="188">
        <v>0</v>
      </c>
      <c r="M45" s="188">
        <f t="shared" si="36"/>
        <v>0</v>
      </c>
      <c r="N45" s="85">
        <v>0</v>
      </c>
      <c r="P45" s="52">
        <f t="shared" si="0"/>
        <v>16000000</v>
      </c>
      <c r="Q45" s="52">
        <f t="shared" si="1"/>
        <v>8600000</v>
      </c>
      <c r="R45" s="52">
        <f t="shared" si="2"/>
        <v>0</v>
      </c>
      <c r="S45" s="52">
        <f t="shared" si="3"/>
        <v>8600000</v>
      </c>
      <c r="W45" s="739">
        <f t="shared" si="29"/>
        <v>16000000</v>
      </c>
      <c r="X45" s="739">
        <f t="shared" si="30"/>
        <v>8600000</v>
      </c>
      <c r="Y45" s="739">
        <f t="shared" si="31"/>
        <v>0</v>
      </c>
      <c r="Z45" s="739">
        <f t="shared" si="32"/>
        <v>8600000</v>
      </c>
      <c r="AA45" s="739" t="e">
        <f>#REF!+#REF!+#REF!</f>
        <v>#REF!</v>
      </c>
      <c r="AB45" s="739" t="e">
        <f>#REF!+#REF!+#REF!</f>
        <v>#REF!</v>
      </c>
    </row>
    <row r="46" spans="1:28" s="403" customFormat="1" ht="15.75">
      <c r="A46" s="402" t="s">
        <v>80</v>
      </c>
      <c r="B46" s="441" t="s">
        <v>81</v>
      </c>
      <c r="C46" s="435"/>
      <c r="D46" s="188">
        <v>0</v>
      </c>
      <c r="E46" s="188">
        <f t="shared" si="34"/>
        <v>0</v>
      </c>
      <c r="F46" s="435">
        <v>0</v>
      </c>
      <c r="G46" s="85"/>
      <c r="H46" s="188">
        <v>0</v>
      </c>
      <c r="I46" s="188">
        <f t="shared" si="35"/>
        <v>0</v>
      </c>
      <c r="J46" s="85">
        <v>0</v>
      </c>
      <c r="K46" s="85"/>
      <c r="L46" s="188">
        <v>0</v>
      </c>
      <c r="M46" s="188">
        <f t="shared" si="36"/>
        <v>0</v>
      </c>
      <c r="N46" s="85">
        <v>0</v>
      </c>
      <c r="P46" s="52">
        <f t="shared" si="0"/>
        <v>0</v>
      </c>
      <c r="Q46" s="52">
        <f t="shared" si="1"/>
        <v>0</v>
      </c>
      <c r="R46" s="52">
        <f t="shared" si="2"/>
        <v>0</v>
      </c>
      <c r="S46" s="52">
        <f t="shared" si="3"/>
        <v>0</v>
      </c>
      <c r="W46" s="739">
        <f t="shared" si="29"/>
        <v>0</v>
      </c>
      <c r="X46" s="739">
        <f t="shared" si="30"/>
        <v>0</v>
      </c>
      <c r="Y46" s="739">
        <f t="shared" si="31"/>
        <v>0</v>
      </c>
      <c r="Z46" s="739">
        <f t="shared" si="32"/>
        <v>0</v>
      </c>
      <c r="AA46" s="739" t="e">
        <f>#REF!+#REF!+#REF!</f>
        <v>#REF!</v>
      </c>
      <c r="AB46" s="739" t="e">
        <f>#REF!+#REF!+#REF!</f>
        <v>#REF!</v>
      </c>
    </row>
    <row r="47" spans="1:28" s="403" customFormat="1" ht="15.75">
      <c r="A47" s="402" t="s">
        <v>82</v>
      </c>
      <c r="B47" s="441" t="s">
        <v>83</v>
      </c>
      <c r="C47" s="435"/>
      <c r="D47" s="188">
        <v>0</v>
      </c>
      <c r="E47" s="188">
        <f t="shared" si="34"/>
        <v>0</v>
      </c>
      <c r="F47" s="435">
        <v>0</v>
      </c>
      <c r="G47" s="85"/>
      <c r="H47" s="188">
        <v>2532000</v>
      </c>
      <c r="I47" s="188">
        <f t="shared" si="35"/>
        <v>0</v>
      </c>
      <c r="J47" s="85">
        <v>2532000</v>
      </c>
      <c r="K47" s="85"/>
      <c r="L47" s="188">
        <v>0</v>
      </c>
      <c r="M47" s="188">
        <f t="shared" si="36"/>
        <v>0</v>
      </c>
      <c r="N47" s="85">
        <v>0</v>
      </c>
      <c r="P47" s="52">
        <f t="shared" si="0"/>
        <v>0</v>
      </c>
      <c r="Q47" s="52">
        <f t="shared" si="1"/>
        <v>2532000</v>
      </c>
      <c r="R47" s="52">
        <f t="shared" si="2"/>
        <v>0</v>
      </c>
      <c r="S47" s="52">
        <f t="shared" si="3"/>
        <v>2532000</v>
      </c>
      <c r="W47" s="739">
        <f t="shared" si="29"/>
        <v>0</v>
      </c>
      <c r="X47" s="739">
        <f t="shared" si="30"/>
        <v>2532000</v>
      </c>
      <c r="Y47" s="739">
        <f t="shared" si="31"/>
        <v>0</v>
      </c>
      <c r="Z47" s="739">
        <f t="shared" si="32"/>
        <v>2532000</v>
      </c>
      <c r="AA47" s="739" t="e">
        <f>#REF!+#REF!+#REF!</f>
        <v>#REF!</v>
      </c>
      <c r="AB47" s="739" t="e">
        <f>#REF!+#REF!+#REF!</f>
        <v>#REF!</v>
      </c>
    </row>
    <row r="48" spans="1:28" s="403" customFormat="1" ht="16.5" thickBot="1">
      <c r="A48" s="404" t="s">
        <v>84</v>
      </c>
      <c r="B48" s="442" t="s">
        <v>85</v>
      </c>
      <c r="C48" s="436"/>
      <c r="D48" s="189">
        <v>0</v>
      </c>
      <c r="E48" s="189">
        <f t="shared" si="34"/>
        <v>0</v>
      </c>
      <c r="F48" s="436">
        <v>0</v>
      </c>
      <c r="G48" s="86"/>
      <c r="H48" s="189">
        <v>0</v>
      </c>
      <c r="I48" s="189">
        <f t="shared" si="35"/>
        <v>0</v>
      </c>
      <c r="J48" s="86">
        <v>0</v>
      </c>
      <c r="K48" s="86"/>
      <c r="L48" s="189">
        <v>0</v>
      </c>
      <c r="M48" s="189">
        <f t="shared" si="36"/>
        <v>0</v>
      </c>
      <c r="N48" s="86">
        <v>0</v>
      </c>
      <c r="P48" s="52">
        <f t="shared" si="0"/>
        <v>0</v>
      </c>
      <c r="Q48" s="52">
        <f t="shared" si="1"/>
        <v>0</v>
      </c>
      <c r="R48" s="52">
        <f t="shared" si="2"/>
        <v>0</v>
      </c>
      <c r="S48" s="52">
        <f t="shared" si="3"/>
        <v>0</v>
      </c>
      <c r="W48" s="739">
        <f t="shared" si="29"/>
        <v>0</v>
      </c>
      <c r="X48" s="739">
        <f t="shared" si="30"/>
        <v>0</v>
      </c>
      <c r="Y48" s="739">
        <f t="shared" si="31"/>
        <v>0</v>
      </c>
      <c r="Z48" s="739">
        <f t="shared" si="32"/>
        <v>0</v>
      </c>
      <c r="AA48" s="739" t="e">
        <f>#REF!+#REF!+#REF!</f>
        <v>#REF!</v>
      </c>
      <c r="AB48" s="739" t="e">
        <f>#REF!+#REF!+#REF!</f>
        <v>#REF!</v>
      </c>
    </row>
    <row r="49" spans="1:28" s="403" customFormat="1" ht="16.5" thickBot="1">
      <c r="A49" s="53" t="s">
        <v>86</v>
      </c>
      <c r="B49" s="439" t="s">
        <v>87</v>
      </c>
      <c r="C49" s="447">
        <f>SUM(C50:C54)</f>
        <v>0</v>
      </c>
      <c r="D49" s="447">
        <f t="shared" ref="D49:N49" si="37">SUM(D50:D54)</f>
        <v>5832311</v>
      </c>
      <c r="E49" s="447">
        <f t="shared" si="37"/>
        <v>0</v>
      </c>
      <c r="F49" s="447">
        <f t="shared" si="37"/>
        <v>5832311</v>
      </c>
      <c r="G49" s="447">
        <f t="shared" si="37"/>
        <v>6400000</v>
      </c>
      <c r="H49" s="447">
        <f t="shared" si="37"/>
        <v>6400000</v>
      </c>
      <c r="I49" s="447">
        <f t="shared" si="37"/>
        <v>0</v>
      </c>
      <c r="J49" s="447">
        <f t="shared" si="37"/>
        <v>6400000</v>
      </c>
      <c r="K49" s="447">
        <f t="shared" si="37"/>
        <v>0</v>
      </c>
      <c r="L49" s="447">
        <f t="shared" si="37"/>
        <v>0</v>
      </c>
      <c r="M49" s="447">
        <f t="shared" si="37"/>
        <v>0</v>
      </c>
      <c r="N49" s="447">
        <f t="shared" si="37"/>
        <v>0</v>
      </c>
      <c r="P49" s="52">
        <f t="shared" si="0"/>
        <v>6400000</v>
      </c>
      <c r="Q49" s="52">
        <f t="shared" si="1"/>
        <v>12232311</v>
      </c>
      <c r="R49" s="52">
        <f t="shared" si="2"/>
        <v>0</v>
      </c>
      <c r="S49" s="52">
        <f t="shared" si="3"/>
        <v>12232311</v>
      </c>
      <c r="W49" s="739">
        <f t="shared" si="29"/>
        <v>6400000</v>
      </c>
      <c r="X49" s="739">
        <f t="shared" si="30"/>
        <v>12232311</v>
      </c>
      <c r="Y49" s="739">
        <f t="shared" si="31"/>
        <v>0</v>
      </c>
      <c r="Z49" s="739">
        <f t="shared" si="32"/>
        <v>12232311</v>
      </c>
      <c r="AA49" s="739" t="e">
        <f>#REF!+#REF!+#REF!</f>
        <v>#REF!</v>
      </c>
      <c r="AB49" s="739" t="e">
        <f>#REF!+#REF!+#REF!</f>
        <v>#REF!</v>
      </c>
    </row>
    <row r="50" spans="1:28" s="403" customFormat="1" ht="15.75">
      <c r="A50" s="56" t="s">
        <v>666</v>
      </c>
      <c r="B50" s="440" t="s">
        <v>663</v>
      </c>
      <c r="C50" s="433"/>
      <c r="D50" s="182">
        <v>0</v>
      </c>
      <c r="E50" s="182">
        <f t="shared" ref="E50:E54" si="38">F50-D50</f>
        <v>0</v>
      </c>
      <c r="F50" s="433">
        <v>0</v>
      </c>
      <c r="G50" s="76"/>
      <c r="H50" s="182">
        <v>0</v>
      </c>
      <c r="I50" s="182">
        <f t="shared" ref="I50:I54" si="39">J50-H50</f>
        <v>0</v>
      </c>
      <c r="J50" s="76">
        <v>0</v>
      </c>
      <c r="K50" s="76"/>
      <c r="L50" s="182">
        <v>0</v>
      </c>
      <c r="M50" s="182">
        <f t="shared" ref="M50:M54" si="40">N50-L50</f>
        <v>0</v>
      </c>
      <c r="N50" s="76">
        <v>0</v>
      </c>
      <c r="P50" s="52">
        <f t="shared" si="0"/>
        <v>0</v>
      </c>
      <c r="Q50" s="52">
        <f t="shared" si="1"/>
        <v>0</v>
      </c>
      <c r="R50" s="52">
        <f t="shared" si="2"/>
        <v>0</v>
      </c>
      <c r="S50" s="52">
        <f t="shared" si="3"/>
        <v>0</v>
      </c>
      <c r="W50" s="739">
        <f t="shared" si="29"/>
        <v>0</v>
      </c>
      <c r="X50" s="739">
        <f t="shared" si="30"/>
        <v>0</v>
      </c>
      <c r="Y50" s="739">
        <f t="shared" si="31"/>
        <v>0</v>
      </c>
      <c r="Z50" s="739">
        <f t="shared" si="32"/>
        <v>0</v>
      </c>
      <c r="AA50" s="739" t="e">
        <f>#REF!+#REF!+#REF!</f>
        <v>#REF!</v>
      </c>
      <c r="AB50" s="739" t="e">
        <f>#REF!+#REF!+#REF!</f>
        <v>#REF!</v>
      </c>
    </row>
    <row r="51" spans="1:28" s="403" customFormat="1" ht="22.5">
      <c r="A51" s="56" t="s">
        <v>667</v>
      </c>
      <c r="B51" s="441" t="s">
        <v>664</v>
      </c>
      <c r="C51" s="434"/>
      <c r="D51" s="57">
        <v>0</v>
      </c>
      <c r="E51" s="57">
        <f t="shared" si="38"/>
        <v>0</v>
      </c>
      <c r="F51" s="434">
        <v>0</v>
      </c>
      <c r="G51" s="79"/>
      <c r="H51" s="57">
        <v>0</v>
      </c>
      <c r="I51" s="57">
        <f t="shared" si="39"/>
        <v>0</v>
      </c>
      <c r="J51" s="79">
        <v>0</v>
      </c>
      <c r="K51" s="79"/>
      <c r="L51" s="57">
        <v>0</v>
      </c>
      <c r="M51" s="57">
        <f t="shared" si="40"/>
        <v>0</v>
      </c>
      <c r="N51" s="79">
        <v>0</v>
      </c>
      <c r="P51" s="52">
        <f t="shared" si="0"/>
        <v>0</v>
      </c>
      <c r="Q51" s="52">
        <f t="shared" si="1"/>
        <v>0</v>
      </c>
      <c r="R51" s="52">
        <f t="shared" si="2"/>
        <v>0</v>
      </c>
      <c r="S51" s="52">
        <f t="shared" si="3"/>
        <v>0</v>
      </c>
      <c r="W51" s="739">
        <f t="shared" si="29"/>
        <v>0</v>
      </c>
      <c r="X51" s="739">
        <f t="shared" si="30"/>
        <v>0</v>
      </c>
      <c r="Y51" s="739">
        <f t="shared" si="31"/>
        <v>0</v>
      </c>
      <c r="Z51" s="739">
        <f t="shared" si="32"/>
        <v>0</v>
      </c>
      <c r="AA51" s="739" t="e">
        <f>#REF!+#REF!+#REF!</f>
        <v>#REF!</v>
      </c>
      <c r="AB51" s="739" t="e">
        <f>#REF!+#REF!+#REF!</f>
        <v>#REF!</v>
      </c>
    </row>
    <row r="52" spans="1:28" s="403" customFormat="1" ht="22.5">
      <c r="A52" s="56" t="s">
        <v>668</v>
      </c>
      <c r="B52" s="441" t="s">
        <v>694</v>
      </c>
      <c r="C52" s="434"/>
      <c r="D52" s="57">
        <v>0</v>
      </c>
      <c r="E52" s="57">
        <f t="shared" si="38"/>
        <v>0</v>
      </c>
      <c r="F52" s="434">
        <v>0</v>
      </c>
      <c r="G52" s="79"/>
      <c r="H52" s="57">
        <v>0</v>
      </c>
      <c r="I52" s="57">
        <f t="shared" si="39"/>
        <v>0</v>
      </c>
      <c r="J52" s="79">
        <v>0</v>
      </c>
      <c r="K52" s="79"/>
      <c r="L52" s="57">
        <v>0</v>
      </c>
      <c r="M52" s="57">
        <f t="shared" si="40"/>
        <v>0</v>
      </c>
      <c r="N52" s="79">
        <v>0</v>
      </c>
      <c r="P52" s="52">
        <f t="shared" si="0"/>
        <v>0</v>
      </c>
      <c r="Q52" s="52">
        <f t="shared" si="1"/>
        <v>0</v>
      </c>
      <c r="R52" s="52">
        <f t="shared" si="2"/>
        <v>0</v>
      </c>
      <c r="S52" s="52">
        <f t="shared" si="3"/>
        <v>0</v>
      </c>
      <c r="W52" s="739">
        <f t="shared" si="29"/>
        <v>0</v>
      </c>
      <c r="X52" s="739">
        <f t="shared" si="30"/>
        <v>0</v>
      </c>
      <c r="Y52" s="739">
        <f t="shared" si="31"/>
        <v>0</v>
      </c>
      <c r="Z52" s="739">
        <f t="shared" si="32"/>
        <v>0</v>
      </c>
      <c r="AA52" s="739" t="e">
        <f>#REF!+#REF!+#REF!</f>
        <v>#REF!</v>
      </c>
      <c r="AB52" s="739" t="e">
        <f>#REF!+#REF!+#REF!</f>
        <v>#REF!</v>
      </c>
    </row>
    <row r="53" spans="1:28" s="403" customFormat="1" ht="15.75">
      <c r="A53" s="56" t="s">
        <v>669</v>
      </c>
      <c r="B53" s="442" t="s">
        <v>671</v>
      </c>
      <c r="C53" s="450"/>
      <c r="D53" s="111">
        <v>0</v>
      </c>
      <c r="E53" s="111">
        <f t="shared" si="38"/>
        <v>0</v>
      </c>
      <c r="F53" s="450">
        <v>0</v>
      </c>
      <c r="G53" s="83"/>
      <c r="H53" s="111">
        <v>0</v>
      </c>
      <c r="I53" s="111">
        <f t="shared" si="39"/>
        <v>0</v>
      </c>
      <c r="J53" s="83">
        <v>0</v>
      </c>
      <c r="K53" s="83"/>
      <c r="L53" s="111">
        <v>0</v>
      </c>
      <c r="M53" s="111">
        <f t="shared" si="40"/>
        <v>0</v>
      </c>
      <c r="N53" s="83">
        <v>0</v>
      </c>
      <c r="P53" s="52">
        <f t="shared" si="0"/>
        <v>0</v>
      </c>
      <c r="Q53" s="52">
        <f t="shared" si="1"/>
        <v>0</v>
      </c>
      <c r="R53" s="52">
        <f t="shared" si="2"/>
        <v>0</v>
      </c>
      <c r="S53" s="52">
        <f t="shared" si="3"/>
        <v>0</v>
      </c>
      <c r="W53" s="739">
        <f t="shared" si="29"/>
        <v>0</v>
      </c>
      <c r="X53" s="739">
        <f t="shared" si="30"/>
        <v>0</v>
      </c>
      <c r="Y53" s="739">
        <f t="shared" si="31"/>
        <v>0</v>
      </c>
      <c r="Z53" s="739">
        <f t="shared" si="32"/>
        <v>0</v>
      </c>
      <c r="AA53" s="739" t="e">
        <f>#REF!+#REF!+#REF!</f>
        <v>#REF!</v>
      </c>
      <c r="AB53" s="739" t="e">
        <f>#REF!+#REF!+#REF!</f>
        <v>#REF!</v>
      </c>
    </row>
    <row r="54" spans="1:28" s="403" customFormat="1" ht="16.5" thickBot="1">
      <c r="A54" s="56" t="s">
        <v>670</v>
      </c>
      <c r="B54" s="442" t="s">
        <v>672</v>
      </c>
      <c r="C54" s="450"/>
      <c r="D54" s="111">
        <v>5832311</v>
      </c>
      <c r="E54" s="111">
        <f t="shared" si="38"/>
        <v>0</v>
      </c>
      <c r="F54" s="450">
        <v>5832311</v>
      </c>
      <c r="G54" s="83">
        <v>6400000</v>
      </c>
      <c r="H54" s="111">
        <v>6400000</v>
      </c>
      <c r="I54" s="111">
        <f t="shared" si="39"/>
        <v>0</v>
      </c>
      <c r="J54" s="83">
        <v>6400000</v>
      </c>
      <c r="K54" s="83"/>
      <c r="L54" s="111">
        <v>0</v>
      </c>
      <c r="M54" s="111">
        <f t="shared" si="40"/>
        <v>0</v>
      </c>
      <c r="N54" s="83">
        <v>0</v>
      </c>
      <c r="P54" s="52">
        <f t="shared" si="0"/>
        <v>6400000</v>
      </c>
      <c r="Q54" s="52">
        <f t="shared" si="1"/>
        <v>12232311</v>
      </c>
      <c r="R54" s="52">
        <f t="shared" si="2"/>
        <v>0</v>
      </c>
      <c r="S54" s="52">
        <f t="shared" si="3"/>
        <v>12232311</v>
      </c>
      <c r="W54" s="739">
        <f t="shared" si="29"/>
        <v>6400000</v>
      </c>
      <c r="X54" s="739">
        <f t="shared" si="30"/>
        <v>12232311</v>
      </c>
      <c r="Y54" s="739">
        <f t="shared" si="31"/>
        <v>0</v>
      </c>
      <c r="Z54" s="739">
        <f t="shared" si="32"/>
        <v>12232311</v>
      </c>
      <c r="AA54" s="739" t="e">
        <f>#REF!+#REF!+#REF!</f>
        <v>#REF!</v>
      </c>
      <c r="AB54" s="739" t="e">
        <f>#REF!+#REF!+#REF!</f>
        <v>#REF!</v>
      </c>
    </row>
    <row r="55" spans="1:28" s="403" customFormat="1" ht="16.5" thickBot="1">
      <c r="A55" s="53" t="s">
        <v>92</v>
      </c>
      <c r="B55" s="443" t="s">
        <v>93</v>
      </c>
      <c r="C55" s="447">
        <f>SUM(C56:C60)</f>
        <v>0</v>
      </c>
      <c r="D55" s="447">
        <f t="shared" ref="D55:N55" si="41">SUM(D56:D60)</f>
        <v>0</v>
      </c>
      <c r="E55" s="447">
        <f t="shared" si="41"/>
        <v>0</v>
      </c>
      <c r="F55" s="447">
        <f t="shared" si="41"/>
        <v>0</v>
      </c>
      <c r="G55" s="447">
        <f t="shared" si="41"/>
        <v>1000000</v>
      </c>
      <c r="H55" s="447">
        <f t="shared" si="41"/>
        <v>0</v>
      </c>
      <c r="I55" s="447">
        <f t="shared" si="41"/>
        <v>0</v>
      </c>
      <c r="J55" s="447">
        <f t="shared" si="41"/>
        <v>0</v>
      </c>
      <c r="K55" s="447">
        <f t="shared" si="41"/>
        <v>0</v>
      </c>
      <c r="L55" s="447">
        <f t="shared" si="41"/>
        <v>0</v>
      </c>
      <c r="M55" s="447">
        <f t="shared" si="41"/>
        <v>0</v>
      </c>
      <c r="N55" s="447">
        <f t="shared" si="41"/>
        <v>0</v>
      </c>
      <c r="P55" s="52">
        <f t="shared" si="0"/>
        <v>1000000</v>
      </c>
      <c r="Q55" s="52">
        <f t="shared" si="1"/>
        <v>0</v>
      </c>
      <c r="R55" s="52">
        <f t="shared" si="2"/>
        <v>0</v>
      </c>
      <c r="S55" s="52">
        <f t="shared" si="3"/>
        <v>0</v>
      </c>
      <c r="W55" s="739">
        <f t="shared" si="29"/>
        <v>1000000</v>
      </c>
      <c r="X55" s="739">
        <f t="shared" si="30"/>
        <v>0</v>
      </c>
      <c r="Y55" s="739">
        <f t="shared" si="31"/>
        <v>0</v>
      </c>
      <c r="Z55" s="739">
        <f t="shared" si="32"/>
        <v>0</v>
      </c>
      <c r="AA55" s="739" t="e">
        <f>#REF!+#REF!+#REF!</f>
        <v>#REF!</v>
      </c>
      <c r="AB55" s="739" t="e">
        <f>#REF!+#REF!+#REF!</f>
        <v>#REF!</v>
      </c>
    </row>
    <row r="56" spans="1:28" s="403" customFormat="1" ht="15.75">
      <c r="A56" s="56" t="s">
        <v>678</v>
      </c>
      <c r="B56" s="440" t="s">
        <v>673</v>
      </c>
      <c r="C56" s="435"/>
      <c r="D56" s="188">
        <v>0</v>
      </c>
      <c r="E56" s="188">
        <f t="shared" ref="E56:E60" si="42">F56-D56</f>
        <v>0</v>
      </c>
      <c r="F56" s="435">
        <v>0</v>
      </c>
      <c r="G56" s="85"/>
      <c r="H56" s="188">
        <v>0</v>
      </c>
      <c r="I56" s="188">
        <f t="shared" ref="I56:I60" si="43">J56-H56</f>
        <v>0</v>
      </c>
      <c r="J56" s="85">
        <v>0</v>
      </c>
      <c r="K56" s="85"/>
      <c r="L56" s="188">
        <v>0</v>
      </c>
      <c r="M56" s="188">
        <f t="shared" ref="M56:M60" si="44">N56-L56</f>
        <v>0</v>
      </c>
      <c r="N56" s="85">
        <v>0</v>
      </c>
      <c r="P56" s="52">
        <f t="shared" si="0"/>
        <v>0</v>
      </c>
      <c r="Q56" s="52">
        <f t="shared" si="1"/>
        <v>0</v>
      </c>
      <c r="R56" s="52">
        <f t="shared" si="2"/>
        <v>0</v>
      </c>
      <c r="S56" s="52">
        <f t="shared" si="3"/>
        <v>0</v>
      </c>
      <c r="W56" s="739">
        <f t="shared" si="29"/>
        <v>0</v>
      </c>
      <c r="X56" s="739">
        <f t="shared" si="30"/>
        <v>0</v>
      </c>
      <c r="Y56" s="739">
        <f t="shared" si="31"/>
        <v>0</v>
      </c>
      <c r="Z56" s="739">
        <f t="shared" si="32"/>
        <v>0</v>
      </c>
      <c r="AA56" s="739" t="e">
        <f>#REF!+#REF!+#REF!</f>
        <v>#REF!</v>
      </c>
      <c r="AB56" s="739" t="e">
        <f>#REF!+#REF!+#REF!</f>
        <v>#REF!</v>
      </c>
    </row>
    <row r="57" spans="1:28" s="403" customFormat="1" ht="22.5">
      <c r="A57" s="56" t="s">
        <v>679</v>
      </c>
      <c r="B57" s="441" t="s">
        <v>674</v>
      </c>
      <c r="C57" s="435"/>
      <c r="D57" s="188">
        <v>0</v>
      </c>
      <c r="E57" s="188">
        <f t="shared" si="42"/>
        <v>0</v>
      </c>
      <c r="F57" s="435">
        <v>0</v>
      </c>
      <c r="G57" s="85"/>
      <c r="H57" s="188">
        <v>0</v>
      </c>
      <c r="I57" s="188">
        <f t="shared" si="43"/>
        <v>0</v>
      </c>
      <c r="J57" s="85">
        <v>0</v>
      </c>
      <c r="K57" s="85"/>
      <c r="L57" s="188">
        <v>0</v>
      </c>
      <c r="M57" s="188">
        <f t="shared" si="44"/>
        <v>0</v>
      </c>
      <c r="N57" s="85">
        <v>0</v>
      </c>
      <c r="P57" s="52">
        <f t="shared" si="0"/>
        <v>0</v>
      </c>
      <c r="Q57" s="52">
        <f t="shared" si="1"/>
        <v>0</v>
      </c>
      <c r="R57" s="52">
        <f t="shared" si="2"/>
        <v>0</v>
      </c>
      <c r="S57" s="52">
        <f t="shared" si="3"/>
        <v>0</v>
      </c>
      <c r="W57" s="739">
        <f t="shared" si="29"/>
        <v>0</v>
      </c>
      <c r="X57" s="739">
        <f t="shared" si="30"/>
        <v>0</v>
      </c>
      <c r="Y57" s="739">
        <f t="shared" si="31"/>
        <v>0</v>
      </c>
      <c r="Z57" s="739">
        <f t="shared" si="32"/>
        <v>0</v>
      </c>
      <c r="AA57" s="739" t="e">
        <f>#REF!+#REF!+#REF!</f>
        <v>#REF!</v>
      </c>
      <c r="AB57" s="739" t="e">
        <f>#REF!+#REF!+#REF!</f>
        <v>#REF!</v>
      </c>
    </row>
    <row r="58" spans="1:28" s="403" customFormat="1" ht="22.5">
      <c r="A58" s="56" t="s">
        <v>680</v>
      </c>
      <c r="B58" s="441" t="s">
        <v>695</v>
      </c>
      <c r="C58" s="435"/>
      <c r="D58" s="188">
        <v>0</v>
      </c>
      <c r="E58" s="188">
        <f t="shared" si="42"/>
        <v>0</v>
      </c>
      <c r="F58" s="435">
        <v>0</v>
      </c>
      <c r="G58" s="85"/>
      <c r="H58" s="188">
        <v>0</v>
      </c>
      <c r="I58" s="188">
        <f t="shared" si="43"/>
        <v>0</v>
      </c>
      <c r="J58" s="85">
        <v>0</v>
      </c>
      <c r="K58" s="85"/>
      <c r="L58" s="188">
        <v>0</v>
      </c>
      <c r="M58" s="188">
        <f t="shared" si="44"/>
        <v>0</v>
      </c>
      <c r="N58" s="85">
        <v>0</v>
      </c>
      <c r="P58" s="52">
        <f t="shared" si="0"/>
        <v>0</v>
      </c>
      <c r="Q58" s="52">
        <f t="shared" si="1"/>
        <v>0</v>
      </c>
      <c r="R58" s="52">
        <f t="shared" si="2"/>
        <v>0</v>
      </c>
      <c r="S58" s="52">
        <f t="shared" si="3"/>
        <v>0</v>
      </c>
      <c r="W58" s="739">
        <f t="shared" si="29"/>
        <v>0</v>
      </c>
      <c r="X58" s="739">
        <f t="shared" si="30"/>
        <v>0</v>
      </c>
      <c r="Y58" s="739">
        <f t="shared" si="31"/>
        <v>0</v>
      </c>
      <c r="Z58" s="739">
        <f t="shared" si="32"/>
        <v>0</v>
      </c>
      <c r="AA58" s="739" t="e">
        <f>#REF!+#REF!+#REF!</f>
        <v>#REF!</v>
      </c>
      <c r="AB58" s="739" t="e">
        <f>#REF!+#REF!+#REF!</f>
        <v>#REF!</v>
      </c>
    </row>
    <row r="59" spans="1:28" s="403" customFormat="1" ht="15.75">
      <c r="A59" s="56" t="s">
        <v>681</v>
      </c>
      <c r="B59" s="442" t="s">
        <v>675</v>
      </c>
      <c r="C59" s="435"/>
      <c r="D59" s="188">
        <v>0</v>
      </c>
      <c r="E59" s="188">
        <f t="shared" si="42"/>
        <v>0</v>
      </c>
      <c r="F59" s="435">
        <v>0</v>
      </c>
      <c r="G59" s="85"/>
      <c r="H59" s="188">
        <v>0</v>
      </c>
      <c r="I59" s="188">
        <f t="shared" si="43"/>
        <v>0</v>
      </c>
      <c r="J59" s="85">
        <v>0</v>
      </c>
      <c r="K59" s="85"/>
      <c r="L59" s="188">
        <v>0</v>
      </c>
      <c r="M59" s="188">
        <f t="shared" si="44"/>
        <v>0</v>
      </c>
      <c r="N59" s="85">
        <v>0</v>
      </c>
      <c r="P59" s="52">
        <f t="shared" si="0"/>
        <v>0</v>
      </c>
      <c r="Q59" s="52">
        <f t="shared" si="1"/>
        <v>0</v>
      </c>
      <c r="R59" s="52">
        <f t="shared" si="2"/>
        <v>0</v>
      </c>
      <c r="S59" s="52">
        <f t="shared" si="3"/>
        <v>0</v>
      </c>
      <c r="W59" s="739">
        <f t="shared" si="29"/>
        <v>0</v>
      </c>
      <c r="X59" s="739">
        <f t="shared" si="30"/>
        <v>0</v>
      </c>
      <c r="Y59" s="739">
        <f t="shared" si="31"/>
        <v>0</v>
      </c>
      <c r="Z59" s="739">
        <f t="shared" si="32"/>
        <v>0</v>
      </c>
      <c r="AA59" s="739" t="e">
        <f>#REF!+#REF!+#REF!</f>
        <v>#REF!</v>
      </c>
      <c r="AB59" s="739" t="e">
        <f>#REF!+#REF!+#REF!</f>
        <v>#REF!</v>
      </c>
    </row>
    <row r="60" spans="1:28" s="403" customFormat="1" ht="16.5" thickBot="1">
      <c r="A60" s="56" t="s">
        <v>682</v>
      </c>
      <c r="B60" s="442" t="s">
        <v>677</v>
      </c>
      <c r="C60" s="435"/>
      <c r="D60" s="188">
        <v>0</v>
      </c>
      <c r="E60" s="188">
        <f t="shared" si="42"/>
        <v>0</v>
      </c>
      <c r="F60" s="435">
        <v>0</v>
      </c>
      <c r="G60" s="85">
        <v>1000000</v>
      </c>
      <c r="H60" s="188">
        <v>0</v>
      </c>
      <c r="I60" s="188">
        <f t="shared" si="43"/>
        <v>0</v>
      </c>
      <c r="J60" s="85"/>
      <c r="K60" s="85"/>
      <c r="L60" s="188">
        <v>0</v>
      </c>
      <c r="M60" s="188">
        <f t="shared" si="44"/>
        <v>0</v>
      </c>
      <c r="N60" s="85">
        <v>0</v>
      </c>
      <c r="P60" s="52">
        <f t="shared" si="0"/>
        <v>1000000</v>
      </c>
      <c r="Q60" s="52">
        <f t="shared" si="1"/>
        <v>0</v>
      </c>
      <c r="R60" s="52">
        <f t="shared" si="2"/>
        <v>0</v>
      </c>
      <c r="S60" s="52">
        <f t="shared" si="3"/>
        <v>0</v>
      </c>
      <c r="W60" s="739">
        <f t="shared" si="29"/>
        <v>1000000</v>
      </c>
      <c r="X60" s="739">
        <f t="shared" si="30"/>
        <v>0</v>
      </c>
      <c r="Y60" s="739">
        <f t="shared" si="31"/>
        <v>0</v>
      </c>
      <c r="Z60" s="739">
        <f t="shared" si="32"/>
        <v>0</v>
      </c>
      <c r="AA60" s="739" t="e">
        <f>#REF!+#REF!+#REF!</f>
        <v>#REF!</v>
      </c>
      <c r="AB60" s="739" t="e">
        <f>#REF!+#REF!+#REF!</f>
        <v>#REF!</v>
      </c>
    </row>
    <row r="61" spans="1:28" s="403" customFormat="1" ht="16.5" thickBot="1">
      <c r="A61" s="53" t="s">
        <v>94</v>
      </c>
      <c r="B61" s="439" t="s">
        <v>95</v>
      </c>
      <c r="C61" s="451">
        <f>+C4+C11+C17+C23+C31+C43+C49+C55</f>
        <v>1358324578</v>
      </c>
      <c r="D61" s="451">
        <f t="shared" ref="D61:N61" si="45">+D4+D11+D17+D23+D31+D43+D49+D55</f>
        <v>1451431885</v>
      </c>
      <c r="E61" s="451">
        <f t="shared" si="45"/>
        <v>40873026</v>
      </c>
      <c r="F61" s="451">
        <f t="shared" si="45"/>
        <v>1492304911</v>
      </c>
      <c r="G61" s="451">
        <f t="shared" si="45"/>
        <v>2354431049</v>
      </c>
      <c r="H61" s="451">
        <f t="shared" si="45"/>
        <v>2356880235</v>
      </c>
      <c r="I61" s="451">
        <f t="shared" si="45"/>
        <v>9085559</v>
      </c>
      <c r="J61" s="451">
        <f t="shared" si="45"/>
        <v>2365965794</v>
      </c>
      <c r="K61" s="451">
        <f t="shared" si="45"/>
        <v>84784000</v>
      </c>
      <c r="L61" s="451">
        <f t="shared" si="45"/>
        <v>84881225</v>
      </c>
      <c r="M61" s="451">
        <f t="shared" si="45"/>
        <v>-1828673</v>
      </c>
      <c r="N61" s="451">
        <f t="shared" si="45"/>
        <v>83052552</v>
      </c>
      <c r="P61" s="52">
        <f t="shared" si="0"/>
        <v>3797539627</v>
      </c>
      <c r="Q61" s="52">
        <f t="shared" si="1"/>
        <v>3893193345</v>
      </c>
      <c r="R61" s="52">
        <f t="shared" si="2"/>
        <v>48129912</v>
      </c>
      <c r="S61" s="52">
        <f t="shared" si="3"/>
        <v>3941323257</v>
      </c>
      <c r="W61" s="739">
        <f t="shared" si="29"/>
        <v>3797539627</v>
      </c>
      <c r="X61" s="739">
        <f t="shared" si="30"/>
        <v>3893193345</v>
      </c>
      <c r="Y61" s="739">
        <f t="shared" si="31"/>
        <v>48129912</v>
      </c>
      <c r="Z61" s="739">
        <f t="shared" si="32"/>
        <v>3941323257</v>
      </c>
      <c r="AA61" s="739" t="e">
        <f>#REF!+#REF!+#REF!</f>
        <v>#REF!</v>
      </c>
      <c r="AB61" s="739" t="e">
        <f>#REF!+#REF!+#REF!</f>
        <v>#REF!</v>
      </c>
    </row>
    <row r="62" spans="1:28" s="403" customFormat="1" ht="16.5" thickBot="1">
      <c r="A62" s="405" t="s">
        <v>291</v>
      </c>
      <c r="B62" s="443" t="s">
        <v>97</v>
      </c>
      <c r="C62" s="447">
        <f>SUM(C63:C65)</f>
        <v>0</v>
      </c>
      <c r="D62" s="447">
        <f t="shared" ref="D62:N62" si="46">SUM(D63:D65)</f>
        <v>0</v>
      </c>
      <c r="E62" s="447">
        <f t="shared" si="46"/>
        <v>0</v>
      </c>
      <c r="F62" s="447">
        <f t="shared" si="46"/>
        <v>0</v>
      </c>
      <c r="G62" s="447">
        <f t="shared" si="46"/>
        <v>0</v>
      </c>
      <c r="H62" s="447">
        <f t="shared" si="46"/>
        <v>0</v>
      </c>
      <c r="I62" s="447">
        <f t="shared" si="46"/>
        <v>0</v>
      </c>
      <c r="J62" s="447">
        <f t="shared" si="46"/>
        <v>0</v>
      </c>
      <c r="K62" s="447">
        <f t="shared" si="46"/>
        <v>0</v>
      </c>
      <c r="L62" s="447">
        <f t="shared" si="46"/>
        <v>0</v>
      </c>
      <c r="M62" s="447">
        <f t="shared" si="46"/>
        <v>0</v>
      </c>
      <c r="N62" s="447">
        <f t="shared" si="46"/>
        <v>0</v>
      </c>
      <c r="P62" s="52">
        <f t="shared" si="0"/>
        <v>0</v>
      </c>
      <c r="Q62" s="52">
        <f t="shared" si="1"/>
        <v>0</v>
      </c>
      <c r="R62" s="52">
        <f t="shared" si="2"/>
        <v>0</v>
      </c>
      <c r="S62" s="52">
        <f t="shared" si="3"/>
        <v>0</v>
      </c>
      <c r="W62" s="739">
        <f t="shared" si="29"/>
        <v>0</v>
      </c>
      <c r="X62" s="739">
        <f t="shared" si="30"/>
        <v>0</v>
      </c>
      <c r="Y62" s="739">
        <f t="shared" si="31"/>
        <v>0</v>
      </c>
      <c r="Z62" s="739">
        <f t="shared" si="32"/>
        <v>0</v>
      </c>
      <c r="AA62" s="739" t="e">
        <f>#REF!+#REF!+#REF!</f>
        <v>#REF!</v>
      </c>
      <c r="AB62" s="739" t="e">
        <f>#REF!+#REF!+#REF!</f>
        <v>#REF!</v>
      </c>
    </row>
    <row r="63" spans="1:28" s="403" customFormat="1" ht="15.75">
      <c r="A63" s="56" t="s">
        <v>98</v>
      </c>
      <c r="B63" s="440" t="s">
        <v>99</v>
      </c>
      <c r="C63" s="435"/>
      <c r="D63" s="188">
        <v>0</v>
      </c>
      <c r="E63" s="188">
        <f t="shared" ref="E63:E65" si="47">F63-D63</f>
        <v>0</v>
      </c>
      <c r="F63" s="435">
        <v>0</v>
      </c>
      <c r="G63" s="85"/>
      <c r="H63" s="188">
        <v>0</v>
      </c>
      <c r="I63" s="188">
        <f t="shared" ref="I63:I65" si="48">J63-H63</f>
        <v>0</v>
      </c>
      <c r="J63" s="85">
        <v>0</v>
      </c>
      <c r="K63" s="85"/>
      <c r="L63" s="188">
        <v>0</v>
      </c>
      <c r="M63" s="188">
        <f t="shared" ref="M63:M65" si="49">N63-L63</f>
        <v>0</v>
      </c>
      <c r="N63" s="85">
        <v>0</v>
      </c>
      <c r="P63" s="52">
        <f t="shared" si="0"/>
        <v>0</v>
      </c>
      <c r="Q63" s="52">
        <f t="shared" si="1"/>
        <v>0</v>
      </c>
      <c r="R63" s="52">
        <f t="shared" si="2"/>
        <v>0</v>
      </c>
      <c r="S63" s="52">
        <f t="shared" si="3"/>
        <v>0</v>
      </c>
      <c r="W63" s="739">
        <f t="shared" si="29"/>
        <v>0</v>
      </c>
      <c r="X63" s="739">
        <f t="shared" si="30"/>
        <v>0</v>
      </c>
      <c r="Y63" s="739">
        <f t="shared" si="31"/>
        <v>0</v>
      </c>
      <c r="Z63" s="739">
        <f t="shared" si="32"/>
        <v>0</v>
      </c>
      <c r="AA63" s="739" t="e">
        <f>#REF!+#REF!+#REF!</f>
        <v>#REF!</v>
      </c>
      <c r="AB63" s="739" t="e">
        <f>#REF!+#REF!+#REF!</f>
        <v>#REF!</v>
      </c>
    </row>
    <row r="64" spans="1:28" s="403" customFormat="1" ht="15.75">
      <c r="A64" s="402" t="s">
        <v>100</v>
      </c>
      <c r="B64" s="441" t="s">
        <v>101</v>
      </c>
      <c r="C64" s="435"/>
      <c r="D64" s="188">
        <v>0</v>
      </c>
      <c r="E64" s="188">
        <f t="shared" si="47"/>
        <v>0</v>
      </c>
      <c r="F64" s="435">
        <v>0</v>
      </c>
      <c r="G64" s="85"/>
      <c r="H64" s="188">
        <v>0</v>
      </c>
      <c r="I64" s="188">
        <f t="shared" si="48"/>
        <v>0</v>
      </c>
      <c r="J64" s="85">
        <v>0</v>
      </c>
      <c r="K64" s="85"/>
      <c r="L64" s="188">
        <v>0</v>
      </c>
      <c r="M64" s="188">
        <f t="shared" si="49"/>
        <v>0</v>
      </c>
      <c r="N64" s="85">
        <v>0</v>
      </c>
      <c r="P64" s="52">
        <f t="shared" si="0"/>
        <v>0</v>
      </c>
      <c r="Q64" s="52">
        <f t="shared" si="1"/>
        <v>0</v>
      </c>
      <c r="R64" s="52">
        <f t="shared" si="2"/>
        <v>0</v>
      </c>
      <c r="S64" s="52">
        <f t="shared" si="3"/>
        <v>0</v>
      </c>
      <c r="W64" s="739">
        <f t="shared" si="29"/>
        <v>0</v>
      </c>
      <c r="X64" s="739">
        <f t="shared" si="30"/>
        <v>0</v>
      </c>
      <c r="Y64" s="739">
        <f t="shared" si="31"/>
        <v>0</v>
      </c>
      <c r="Z64" s="739">
        <f t="shared" si="32"/>
        <v>0</v>
      </c>
      <c r="AA64" s="739" t="e">
        <f>#REF!+#REF!+#REF!</f>
        <v>#REF!</v>
      </c>
      <c r="AB64" s="739" t="e">
        <f>#REF!+#REF!+#REF!</f>
        <v>#REF!</v>
      </c>
    </row>
    <row r="65" spans="1:28" s="403" customFormat="1" ht="16.5" thickBot="1">
      <c r="A65" s="404" t="s">
        <v>102</v>
      </c>
      <c r="B65" s="444" t="s">
        <v>103</v>
      </c>
      <c r="C65" s="435"/>
      <c r="D65" s="188">
        <v>0</v>
      </c>
      <c r="E65" s="188">
        <f t="shared" si="47"/>
        <v>0</v>
      </c>
      <c r="F65" s="435">
        <v>0</v>
      </c>
      <c r="G65" s="85"/>
      <c r="H65" s="188">
        <v>0</v>
      </c>
      <c r="I65" s="188">
        <f t="shared" si="48"/>
        <v>0</v>
      </c>
      <c r="J65" s="85">
        <v>0</v>
      </c>
      <c r="K65" s="85"/>
      <c r="L65" s="188">
        <v>0</v>
      </c>
      <c r="M65" s="188">
        <f t="shared" si="49"/>
        <v>0</v>
      </c>
      <c r="N65" s="85">
        <v>0</v>
      </c>
      <c r="P65" s="52">
        <f t="shared" si="0"/>
        <v>0</v>
      </c>
      <c r="Q65" s="52">
        <f t="shared" si="1"/>
        <v>0</v>
      </c>
      <c r="R65" s="52">
        <f t="shared" si="2"/>
        <v>0</v>
      </c>
      <c r="S65" s="52">
        <f t="shared" si="3"/>
        <v>0</v>
      </c>
      <c r="W65" s="739">
        <f t="shared" si="29"/>
        <v>0</v>
      </c>
      <c r="X65" s="739">
        <f t="shared" si="30"/>
        <v>0</v>
      </c>
      <c r="Y65" s="739">
        <f t="shared" si="31"/>
        <v>0</v>
      </c>
      <c r="Z65" s="739">
        <f t="shared" si="32"/>
        <v>0</v>
      </c>
      <c r="AA65" s="739" t="e">
        <f>#REF!+#REF!+#REF!</f>
        <v>#REF!</v>
      </c>
      <c r="AB65" s="739" t="e">
        <f>#REF!+#REF!+#REF!</f>
        <v>#REF!</v>
      </c>
    </row>
    <row r="66" spans="1:28" s="403" customFormat="1" ht="16.5" thickBot="1">
      <c r="A66" s="405" t="s">
        <v>104</v>
      </c>
      <c r="B66" s="443" t="s">
        <v>105</v>
      </c>
      <c r="C66" s="447">
        <f>SUM(C67:C70)</f>
        <v>0</v>
      </c>
      <c r="D66" s="447">
        <v>0</v>
      </c>
      <c r="E66" s="447">
        <f t="shared" ref="E66:M66" si="50">SUM(E67:E70)</f>
        <v>0</v>
      </c>
      <c r="F66" s="447">
        <v>0</v>
      </c>
      <c r="G66" s="447">
        <f t="shared" si="50"/>
        <v>0</v>
      </c>
      <c r="H66" s="447">
        <v>0</v>
      </c>
      <c r="I66" s="447">
        <f t="shared" si="50"/>
        <v>0</v>
      </c>
      <c r="J66" s="447">
        <v>0</v>
      </c>
      <c r="K66" s="447">
        <f t="shared" si="50"/>
        <v>0</v>
      </c>
      <c r="L66" s="447">
        <v>0</v>
      </c>
      <c r="M66" s="447">
        <f t="shared" si="50"/>
        <v>0</v>
      </c>
      <c r="N66" s="447">
        <v>0</v>
      </c>
      <c r="P66" s="52">
        <f t="shared" si="0"/>
        <v>0</v>
      </c>
      <c r="Q66" s="52">
        <f t="shared" si="1"/>
        <v>0</v>
      </c>
      <c r="R66" s="52">
        <f t="shared" si="2"/>
        <v>0</v>
      </c>
      <c r="S66" s="52">
        <f t="shared" si="3"/>
        <v>0</v>
      </c>
      <c r="W66" s="739">
        <f t="shared" si="29"/>
        <v>0</v>
      </c>
      <c r="X66" s="739">
        <f t="shared" si="30"/>
        <v>0</v>
      </c>
      <c r="Y66" s="739">
        <f t="shared" si="31"/>
        <v>0</v>
      </c>
      <c r="Z66" s="739">
        <f t="shared" si="32"/>
        <v>0</v>
      </c>
      <c r="AA66" s="739" t="e">
        <f>#REF!+#REF!+#REF!</f>
        <v>#REF!</v>
      </c>
      <c r="AB66" s="739" t="e">
        <f>#REF!+#REF!+#REF!</f>
        <v>#REF!</v>
      </c>
    </row>
    <row r="67" spans="1:28" s="403" customFormat="1" ht="15.75">
      <c r="A67" s="56" t="s">
        <v>106</v>
      </c>
      <c r="B67" s="440" t="s">
        <v>107</v>
      </c>
      <c r="C67" s="435"/>
      <c r="D67" s="188">
        <v>0</v>
      </c>
      <c r="E67" s="188">
        <f t="shared" ref="E67:E70" si="51">F67-D67</f>
        <v>0</v>
      </c>
      <c r="F67" s="435">
        <v>0</v>
      </c>
      <c r="G67" s="85"/>
      <c r="H67" s="188">
        <v>0</v>
      </c>
      <c r="I67" s="188">
        <f t="shared" ref="I67:I70" si="52">J67-H67</f>
        <v>0</v>
      </c>
      <c r="J67" s="85">
        <v>0</v>
      </c>
      <c r="K67" s="85"/>
      <c r="L67" s="188">
        <v>0</v>
      </c>
      <c r="M67" s="188">
        <f t="shared" ref="M67:M70" si="53">N67-L67</f>
        <v>0</v>
      </c>
      <c r="N67" s="85">
        <v>0</v>
      </c>
      <c r="P67" s="52">
        <f t="shared" ref="P67:P119" si="54">SUM(C67,G67,K67)</f>
        <v>0</v>
      </c>
      <c r="Q67" s="52">
        <f t="shared" ref="Q67:Q119" si="55">SUM(D67,H67,L67)</f>
        <v>0</v>
      </c>
      <c r="R67" s="52">
        <f t="shared" ref="R67:R119" si="56">SUM(E67,I67,M67)</f>
        <v>0</v>
      </c>
      <c r="S67" s="52">
        <f t="shared" ref="S67:S119" si="57">SUM(F67,J67,N67)</f>
        <v>0</v>
      </c>
      <c r="W67" s="739">
        <f t="shared" si="29"/>
        <v>0</v>
      </c>
      <c r="X67" s="739">
        <f t="shared" si="30"/>
        <v>0</v>
      </c>
      <c r="Y67" s="739">
        <f t="shared" si="31"/>
        <v>0</v>
      </c>
      <c r="Z67" s="739">
        <f t="shared" si="32"/>
        <v>0</v>
      </c>
      <c r="AA67" s="739" t="e">
        <f>#REF!+#REF!+#REF!</f>
        <v>#REF!</v>
      </c>
      <c r="AB67" s="739" t="e">
        <f>#REF!+#REF!+#REF!</f>
        <v>#REF!</v>
      </c>
    </row>
    <row r="68" spans="1:28" s="403" customFormat="1" ht="15.75">
      <c r="A68" s="402" t="s">
        <v>108</v>
      </c>
      <c r="B68" s="441" t="s">
        <v>109</v>
      </c>
      <c r="C68" s="435"/>
      <c r="D68" s="188">
        <v>0</v>
      </c>
      <c r="E68" s="188">
        <f t="shared" si="51"/>
        <v>0</v>
      </c>
      <c r="F68" s="435">
        <v>0</v>
      </c>
      <c r="G68" s="85"/>
      <c r="H68" s="188">
        <v>0</v>
      </c>
      <c r="I68" s="188">
        <f t="shared" si="52"/>
        <v>0</v>
      </c>
      <c r="J68" s="85">
        <v>0</v>
      </c>
      <c r="K68" s="85"/>
      <c r="L68" s="188">
        <v>0</v>
      </c>
      <c r="M68" s="188">
        <f t="shared" si="53"/>
        <v>0</v>
      </c>
      <c r="N68" s="85">
        <v>0</v>
      </c>
      <c r="P68" s="52">
        <f t="shared" si="54"/>
        <v>0</v>
      </c>
      <c r="Q68" s="52">
        <f t="shared" si="55"/>
        <v>0</v>
      </c>
      <c r="R68" s="52">
        <f t="shared" si="56"/>
        <v>0</v>
      </c>
      <c r="S68" s="52">
        <f t="shared" si="57"/>
        <v>0</v>
      </c>
      <c r="W68" s="739">
        <f t="shared" ref="W68:W86" si="58">C68+G68+K68</f>
        <v>0</v>
      </c>
      <c r="X68" s="739">
        <f t="shared" ref="X68:X86" si="59">D68+H68+L68</f>
        <v>0</v>
      </c>
      <c r="Y68" s="739">
        <f t="shared" ref="Y68:Y86" si="60">E68+I68+M68</f>
        <v>0</v>
      </c>
      <c r="Z68" s="739">
        <f t="shared" ref="Z68:Z86" si="61">F68+J68+N68</f>
        <v>0</v>
      </c>
      <c r="AA68" s="739" t="e">
        <f>#REF!+#REF!+#REF!</f>
        <v>#REF!</v>
      </c>
      <c r="AB68" s="739" t="e">
        <f>#REF!+#REF!+#REF!</f>
        <v>#REF!</v>
      </c>
    </row>
    <row r="69" spans="1:28" s="403" customFormat="1" ht="15.75">
      <c r="A69" s="402" t="s">
        <v>110</v>
      </c>
      <c r="B69" s="441" t="s">
        <v>111</v>
      </c>
      <c r="C69" s="435"/>
      <c r="D69" s="188">
        <v>0</v>
      </c>
      <c r="E69" s="188">
        <f t="shared" si="51"/>
        <v>0</v>
      </c>
      <c r="F69" s="435">
        <v>0</v>
      </c>
      <c r="G69" s="85"/>
      <c r="H69" s="188">
        <v>0</v>
      </c>
      <c r="I69" s="188">
        <f t="shared" si="52"/>
        <v>0</v>
      </c>
      <c r="J69" s="85">
        <v>0</v>
      </c>
      <c r="K69" s="85"/>
      <c r="L69" s="188">
        <v>0</v>
      </c>
      <c r="M69" s="188">
        <f t="shared" si="53"/>
        <v>0</v>
      </c>
      <c r="N69" s="85">
        <v>0</v>
      </c>
      <c r="P69" s="52">
        <f t="shared" si="54"/>
        <v>0</v>
      </c>
      <c r="Q69" s="52">
        <f t="shared" si="55"/>
        <v>0</v>
      </c>
      <c r="R69" s="52">
        <f t="shared" si="56"/>
        <v>0</v>
      </c>
      <c r="S69" s="52">
        <f t="shared" si="57"/>
        <v>0</v>
      </c>
      <c r="W69" s="739">
        <f t="shared" si="58"/>
        <v>0</v>
      </c>
      <c r="X69" s="739">
        <f t="shared" si="59"/>
        <v>0</v>
      </c>
      <c r="Y69" s="739">
        <f t="shared" si="60"/>
        <v>0</v>
      </c>
      <c r="Z69" s="739">
        <f t="shared" si="61"/>
        <v>0</v>
      </c>
      <c r="AA69" s="739" t="e">
        <f>#REF!+#REF!+#REF!</f>
        <v>#REF!</v>
      </c>
      <c r="AB69" s="739" t="e">
        <f>#REF!+#REF!+#REF!</f>
        <v>#REF!</v>
      </c>
    </row>
    <row r="70" spans="1:28" s="403" customFormat="1" ht="16.5" thickBot="1">
      <c r="A70" s="404" t="s">
        <v>112</v>
      </c>
      <c r="B70" s="442" t="s">
        <v>113</v>
      </c>
      <c r="C70" s="435"/>
      <c r="D70" s="188">
        <v>0</v>
      </c>
      <c r="E70" s="188">
        <f t="shared" si="51"/>
        <v>0</v>
      </c>
      <c r="F70" s="435">
        <v>0</v>
      </c>
      <c r="G70" s="85"/>
      <c r="H70" s="188">
        <v>0</v>
      </c>
      <c r="I70" s="188">
        <f t="shared" si="52"/>
        <v>0</v>
      </c>
      <c r="J70" s="85">
        <v>0</v>
      </c>
      <c r="K70" s="85"/>
      <c r="L70" s="188">
        <v>0</v>
      </c>
      <c r="M70" s="188">
        <f t="shared" si="53"/>
        <v>0</v>
      </c>
      <c r="N70" s="85">
        <v>0</v>
      </c>
      <c r="P70" s="52">
        <f t="shared" si="54"/>
        <v>0</v>
      </c>
      <c r="Q70" s="52">
        <f t="shared" si="55"/>
        <v>0</v>
      </c>
      <c r="R70" s="52">
        <f t="shared" si="56"/>
        <v>0</v>
      </c>
      <c r="S70" s="52">
        <f t="shared" si="57"/>
        <v>0</v>
      </c>
      <c r="W70" s="739">
        <f t="shared" si="58"/>
        <v>0</v>
      </c>
      <c r="X70" s="739">
        <f t="shared" si="59"/>
        <v>0</v>
      </c>
      <c r="Y70" s="739">
        <f t="shared" si="60"/>
        <v>0</v>
      </c>
      <c r="Z70" s="739">
        <f t="shared" si="61"/>
        <v>0</v>
      </c>
      <c r="AA70" s="739" t="e">
        <f>#REF!+#REF!+#REF!</f>
        <v>#REF!</v>
      </c>
      <c r="AB70" s="739" t="e">
        <f>#REF!+#REF!+#REF!</f>
        <v>#REF!</v>
      </c>
    </row>
    <row r="71" spans="1:28" s="403" customFormat="1" ht="16.5" thickBot="1">
      <c r="A71" s="405" t="s">
        <v>114</v>
      </c>
      <c r="B71" s="443" t="s">
        <v>115</v>
      </c>
      <c r="C71" s="447">
        <f>SUM(C72:C73)</f>
        <v>76609228</v>
      </c>
      <c r="D71" s="447">
        <f t="shared" ref="D71:N71" si="62">SUM(D72:D73)</f>
        <v>76609228</v>
      </c>
      <c r="E71" s="447">
        <f t="shared" si="62"/>
        <v>0</v>
      </c>
      <c r="F71" s="447">
        <f t="shared" si="62"/>
        <v>76609228</v>
      </c>
      <c r="G71" s="447">
        <f t="shared" si="62"/>
        <v>1479905214</v>
      </c>
      <c r="H71" s="447">
        <f t="shared" si="62"/>
        <v>1479905214</v>
      </c>
      <c r="I71" s="447">
        <f t="shared" si="62"/>
        <v>0</v>
      </c>
      <c r="J71" s="447">
        <f t="shared" si="62"/>
        <v>1479905214</v>
      </c>
      <c r="K71" s="447">
        <f t="shared" si="62"/>
        <v>0</v>
      </c>
      <c r="L71" s="447">
        <f t="shared" si="62"/>
        <v>0</v>
      </c>
      <c r="M71" s="447">
        <f t="shared" si="62"/>
        <v>0</v>
      </c>
      <c r="N71" s="447">
        <f t="shared" si="62"/>
        <v>0</v>
      </c>
      <c r="P71" s="52">
        <f t="shared" si="54"/>
        <v>1556514442</v>
      </c>
      <c r="Q71" s="52">
        <f t="shared" si="55"/>
        <v>1556514442</v>
      </c>
      <c r="R71" s="52">
        <f t="shared" si="56"/>
        <v>0</v>
      </c>
      <c r="S71" s="52">
        <f t="shared" si="57"/>
        <v>1556514442</v>
      </c>
      <c r="W71" s="739">
        <f t="shared" si="58"/>
        <v>1556514442</v>
      </c>
      <c r="X71" s="739">
        <f t="shared" si="59"/>
        <v>1556514442</v>
      </c>
      <c r="Y71" s="739">
        <f t="shared" si="60"/>
        <v>0</v>
      </c>
      <c r="Z71" s="739">
        <f t="shared" si="61"/>
        <v>1556514442</v>
      </c>
      <c r="AA71" s="739" t="e">
        <f>#REF!+#REF!+#REF!</f>
        <v>#REF!</v>
      </c>
      <c r="AB71" s="739" t="e">
        <f>#REF!+#REF!+#REF!</f>
        <v>#REF!</v>
      </c>
    </row>
    <row r="72" spans="1:28" s="403" customFormat="1" ht="15.75">
      <c r="A72" s="56" t="s">
        <v>116</v>
      </c>
      <c r="B72" s="440" t="s">
        <v>117</v>
      </c>
      <c r="C72" s="435">
        <v>76609228</v>
      </c>
      <c r="D72" s="188">
        <v>76609228</v>
      </c>
      <c r="E72" s="188">
        <f t="shared" ref="E72:E73" si="63">F72-D72</f>
        <v>0</v>
      </c>
      <c r="F72" s="435">
        <v>76609228</v>
      </c>
      <c r="G72" s="85">
        <v>1479905214</v>
      </c>
      <c r="H72" s="188">
        <v>1479905214</v>
      </c>
      <c r="I72" s="188">
        <f t="shared" ref="I72:I73" si="64">J72-H72</f>
        <v>0</v>
      </c>
      <c r="J72" s="85">
        <v>1479905214</v>
      </c>
      <c r="K72" s="85"/>
      <c r="L72" s="188">
        <v>0</v>
      </c>
      <c r="M72" s="188">
        <f t="shared" ref="M72:M73" si="65">N72-L72</f>
        <v>0</v>
      </c>
      <c r="N72" s="85">
        <v>0</v>
      </c>
      <c r="P72" s="52">
        <f t="shared" si="54"/>
        <v>1556514442</v>
      </c>
      <c r="Q72" s="52">
        <f t="shared" si="55"/>
        <v>1556514442</v>
      </c>
      <c r="R72" s="52">
        <f t="shared" si="56"/>
        <v>0</v>
      </c>
      <c r="S72" s="52">
        <f t="shared" si="57"/>
        <v>1556514442</v>
      </c>
      <c r="W72" s="739">
        <f t="shared" si="58"/>
        <v>1556514442</v>
      </c>
      <c r="X72" s="739">
        <f t="shared" si="59"/>
        <v>1556514442</v>
      </c>
      <c r="Y72" s="739">
        <f t="shared" si="60"/>
        <v>0</v>
      </c>
      <c r="Z72" s="739">
        <f t="shared" si="61"/>
        <v>1556514442</v>
      </c>
      <c r="AA72" s="739" t="e">
        <f>#REF!+#REF!+#REF!</f>
        <v>#REF!</v>
      </c>
      <c r="AB72" s="739" t="e">
        <f>#REF!+#REF!+#REF!</f>
        <v>#REF!</v>
      </c>
    </row>
    <row r="73" spans="1:28" s="403" customFormat="1" ht="16.5" thickBot="1">
      <c r="A73" s="404" t="s">
        <v>118</v>
      </c>
      <c r="B73" s="442" t="s">
        <v>119</v>
      </c>
      <c r="C73" s="435"/>
      <c r="D73" s="188">
        <v>0</v>
      </c>
      <c r="E73" s="188">
        <f t="shared" si="63"/>
        <v>0</v>
      </c>
      <c r="F73" s="435">
        <v>0</v>
      </c>
      <c r="G73" s="85"/>
      <c r="H73" s="188">
        <v>0</v>
      </c>
      <c r="I73" s="188">
        <f t="shared" si="64"/>
        <v>0</v>
      </c>
      <c r="J73" s="85">
        <v>0</v>
      </c>
      <c r="K73" s="85"/>
      <c r="L73" s="188">
        <v>0</v>
      </c>
      <c r="M73" s="188">
        <f t="shared" si="65"/>
        <v>0</v>
      </c>
      <c r="N73" s="85">
        <v>0</v>
      </c>
      <c r="P73" s="52">
        <f t="shared" si="54"/>
        <v>0</v>
      </c>
      <c r="Q73" s="52">
        <f t="shared" si="55"/>
        <v>0</v>
      </c>
      <c r="R73" s="52">
        <f t="shared" si="56"/>
        <v>0</v>
      </c>
      <c r="S73" s="52">
        <f t="shared" si="57"/>
        <v>0</v>
      </c>
      <c r="W73" s="739">
        <f t="shared" si="58"/>
        <v>0</v>
      </c>
      <c r="X73" s="739">
        <f t="shared" si="59"/>
        <v>0</v>
      </c>
      <c r="Y73" s="739">
        <f t="shared" si="60"/>
        <v>0</v>
      </c>
      <c r="Z73" s="739">
        <f t="shared" si="61"/>
        <v>0</v>
      </c>
      <c r="AA73" s="739" t="e">
        <f>#REF!+#REF!+#REF!</f>
        <v>#REF!</v>
      </c>
      <c r="AB73" s="739" t="e">
        <f>#REF!+#REF!+#REF!</f>
        <v>#REF!</v>
      </c>
    </row>
    <row r="74" spans="1:28" s="401" customFormat="1" ht="16.5" thickBot="1">
      <c r="A74" s="405" t="s">
        <v>120</v>
      </c>
      <c r="B74" s="443" t="s">
        <v>121</v>
      </c>
      <c r="C74" s="447">
        <f>SUM(C75:C77)</f>
        <v>0</v>
      </c>
      <c r="D74" s="447">
        <f t="shared" ref="D74:N74" si="66">SUM(D75:D77)</f>
        <v>839278</v>
      </c>
      <c r="E74" s="447">
        <f t="shared" si="66"/>
        <v>0</v>
      </c>
      <c r="F74" s="447">
        <f t="shared" si="66"/>
        <v>839278</v>
      </c>
      <c r="G74" s="447">
        <f t="shared" si="66"/>
        <v>0</v>
      </c>
      <c r="H74" s="447">
        <f t="shared" si="66"/>
        <v>200000000</v>
      </c>
      <c r="I74" s="447">
        <f t="shared" si="66"/>
        <v>0</v>
      </c>
      <c r="J74" s="447">
        <f t="shared" si="66"/>
        <v>200000000</v>
      </c>
      <c r="K74" s="447">
        <f t="shared" si="66"/>
        <v>0</v>
      </c>
      <c r="L74" s="447">
        <f t="shared" si="66"/>
        <v>0</v>
      </c>
      <c r="M74" s="447">
        <f t="shared" si="66"/>
        <v>0</v>
      </c>
      <c r="N74" s="447">
        <f t="shared" si="66"/>
        <v>0</v>
      </c>
      <c r="P74" s="52">
        <f t="shared" si="54"/>
        <v>0</v>
      </c>
      <c r="Q74" s="52">
        <f t="shared" si="55"/>
        <v>200839278</v>
      </c>
      <c r="R74" s="52">
        <f t="shared" si="56"/>
        <v>0</v>
      </c>
      <c r="S74" s="52">
        <f t="shared" si="57"/>
        <v>200839278</v>
      </c>
      <c r="W74" s="739">
        <f t="shared" si="58"/>
        <v>0</v>
      </c>
      <c r="X74" s="739">
        <f t="shared" si="59"/>
        <v>200839278</v>
      </c>
      <c r="Y74" s="739">
        <f t="shared" si="60"/>
        <v>0</v>
      </c>
      <c r="Z74" s="739">
        <f t="shared" si="61"/>
        <v>200839278</v>
      </c>
      <c r="AA74" s="739" t="e">
        <f>#REF!+#REF!+#REF!</f>
        <v>#REF!</v>
      </c>
      <c r="AB74" s="739" t="e">
        <f>#REF!+#REF!+#REF!</f>
        <v>#REF!</v>
      </c>
    </row>
    <row r="75" spans="1:28" s="403" customFormat="1" ht="15.75">
      <c r="A75" s="56" t="s">
        <v>685</v>
      </c>
      <c r="B75" s="440" t="s">
        <v>122</v>
      </c>
      <c r="C75" s="435"/>
      <c r="D75" s="188">
        <v>839278</v>
      </c>
      <c r="E75" s="188">
        <f t="shared" ref="E75:E77" si="67">F75-D75</f>
        <v>0</v>
      </c>
      <c r="F75" s="435">
        <v>839278</v>
      </c>
      <c r="G75" s="85"/>
      <c r="H75" s="188">
        <v>0</v>
      </c>
      <c r="I75" s="188">
        <f t="shared" ref="I75:I77" si="68">J75-H75</f>
        <v>0</v>
      </c>
      <c r="J75" s="85">
        <v>0</v>
      </c>
      <c r="K75" s="85"/>
      <c r="L75" s="188">
        <v>0</v>
      </c>
      <c r="M75" s="188">
        <f t="shared" ref="M75:M77" si="69">N75-L75</f>
        <v>0</v>
      </c>
      <c r="N75" s="85">
        <v>0</v>
      </c>
      <c r="P75" s="52">
        <f t="shared" si="54"/>
        <v>0</v>
      </c>
      <c r="Q75" s="52">
        <f t="shared" si="55"/>
        <v>839278</v>
      </c>
      <c r="R75" s="52">
        <f t="shared" si="56"/>
        <v>0</v>
      </c>
      <c r="S75" s="52">
        <f t="shared" si="57"/>
        <v>839278</v>
      </c>
      <c r="W75" s="739">
        <f t="shared" si="58"/>
        <v>0</v>
      </c>
      <c r="X75" s="739">
        <f t="shared" si="59"/>
        <v>839278</v>
      </c>
      <c r="Y75" s="739">
        <f t="shared" si="60"/>
        <v>0</v>
      </c>
      <c r="Z75" s="739">
        <f t="shared" si="61"/>
        <v>839278</v>
      </c>
      <c r="AA75" s="739" t="e">
        <f>#REF!+#REF!+#REF!</f>
        <v>#REF!</v>
      </c>
      <c r="AB75" s="739" t="e">
        <f>#REF!+#REF!+#REF!</f>
        <v>#REF!</v>
      </c>
    </row>
    <row r="76" spans="1:28" s="403" customFormat="1" ht="15.75">
      <c r="A76" s="56" t="s">
        <v>686</v>
      </c>
      <c r="B76" s="441" t="s">
        <v>123</v>
      </c>
      <c r="C76" s="435"/>
      <c r="D76" s="188">
        <v>0</v>
      </c>
      <c r="E76" s="188">
        <f t="shared" si="67"/>
        <v>0</v>
      </c>
      <c r="F76" s="435">
        <v>0</v>
      </c>
      <c r="G76" s="85"/>
      <c r="H76" s="188">
        <v>0</v>
      </c>
      <c r="I76" s="188">
        <f t="shared" si="68"/>
        <v>0</v>
      </c>
      <c r="J76" s="85">
        <v>0</v>
      </c>
      <c r="K76" s="85"/>
      <c r="L76" s="188">
        <v>0</v>
      </c>
      <c r="M76" s="188">
        <f t="shared" si="69"/>
        <v>0</v>
      </c>
      <c r="N76" s="85">
        <v>0</v>
      </c>
      <c r="P76" s="52">
        <f t="shared" si="54"/>
        <v>0</v>
      </c>
      <c r="Q76" s="52">
        <f t="shared" si="55"/>
        <v>0</v>
      </c>
      <c r="R76" s="52">
        <f t="shared" si="56"/>
        <v>0</v>
      </c>
      <c r="S76" s="52">
        <f t="shared" si="57"/>
        <v>0</v>
      </c>
      <c r="W76" s="739">
        <f t="shared" si="58"/>
        <v>0</v>
      </c>
      <c r="X76" s="739">
        <f t="shared" si="59"/>
        <v>0</v>
      </c>
      <c r="Y76" s="739">
        <f t="shared" si="60"/>
        <v>0</v>
      </c>
      <c r="Z76" s="739">
        <f t="shared" si="61"/>
        <v>0</v>
      </c>
      <c r="AA76" s="739" t="e">
        <f>#REF!+#REF!+#REF!</f>
        <v>#REF!</v>
      </c>
      <c r="AB76" s="739" t="e">
        <f>#REF!+#REF!+#REF!</f>
        <v>#REF!</v>
      </c>
    </row>
    <row r="77" spans="1:28" s="403" customFormat="1" ht="16.5" thickBot="1">
      <c r="A77" s="56" t="s">
        <v>687</v>
      </c>
      <c r="B77" s="442" t="s">
        <v>905</v>
      </c>
      <c r="C77" s="435"/>
      <c r="D77" s="188">
        <v>0</v>
      </c>
      <c r="E77" s="188">
        <f t="shared" si="67"/>
        <v>0</v>
      </c>
      <c r="F77" s="435">
        <v>0</v>
      </c>
      <c r="G77" s="85"/>
      <c r="H77" s="188">
        <v>200000000</v>
      </c>
      <c r="I77" s="188">
        <f t="shared" si="68"/>
        <v>0</v>
      </c>
      <c r="J77" s="85">
        <v>200000000</v>
      </c>
      <c r="K77" s="85"/>
      <c r="L77" s="188">
        <v>0</v>
      </c>
      <c r="M77" s="188">
        <f t="shared" si="69"/>
        <v>0</v>
      </c>
      <c r="N77" s="85">
        <v>0</v>
      </c>
      <c r="P77" s="52">
        <f t="shared" si="54"/>
        <v>0</v>
      </c>
      <c r="Q77" s="52">
        <f t="shared" si="55"/>
        <v>200000000</v>
      </c>
      <c r="R77" s="52">
        <f t="shared" si="56"/>
        <v>0</v>
      </c>
      <c r="S77" s="52">
        <f t="shared" si="57"/>
        <v>200000000</v>
      </c>
      <c r="W77" s="739">
        <f t="shared" si="58"/>
        <v>0</v>
      </c>
      <c r="X77" s="739">
        <f t="shared" si="59"/>
        <v>200000000</v>
      </c>
      <c r="Y77" s="739">
        <f t="shared" si="60"/>
        <v>0</v>
      </c>
      <c r="Z77" s="739">
        <f t="shared" si="61"/>
        <v>200000000</v>
      </c>
      <c r="AA77" s="739" t="e">
        <f>#REF!+#REF!+#REF!</f>
        <v>#REF!</v>
      </c>
      <c r="AB77" s="739" t="e">
        <f>#REF!+#REF!+#REF!</f>
        <v>#REF!</v>
      </c>
    </row>
    <row r="78" spans="1:28" s="403" customFormat="1" ht="16.5" thickBot="1">
      <c r="A78" s="405" t="s">
        <v>124</v>
      </c>
      <c r="B78" s="443" t="s">
        <v>125</v>
      </c>
      <c r="C78" s="447">
        <f>SUM(C79:C82)</f>
        <v>0</v>
      </c>
      <c r="D78" s="447">
        <f t="shared" ref="D78:N78" si="70">SUM(D79:D82)</f>
        <v>0</v>
      </c>
      <c r="E78" s="447">
        <f t="shared" si="70"/>
        <v>0</v>
      </c>
      <c r="F78" s="447">
        <f t="shared" si="70"/>
        <v>0</v>
      </c>
      <c r="G78" s="447">
        <f t="shared" si="70"/>
        <v>0</v>
      </c>
      <c r="H78" s="447">
        <f t="shared" si="70"/>
        <v>0</v>
      </c>
      <c r="I78" s="447">
        <f t="shared" si="70"/>
        <v>0</v>
      </c>
      <c r="J78" s="447">
        <f t="shared" si="70"/>
        <v>0</v>
      </c>
      <c r="K78" s="447">
        <f t="shared" si="70"/>
        <v>0</v>
      </c>
      <c r="L78" s="447">
        <f t="shared" si="70"/>
        <v>0</v>
      </c>
      <c r="M78" s="447">
        <f t="shared" si="70"/>
        <v>0</v>
      </c>
      <c r="N78" s="447">
        <f t="shared" si="70"/>
        <v>0</v>
      </c>
      <c r="P78" s="52">
        <f t="shared" si="54"/>
        <v>0</v>
      </c>
      <c r="Q78" s="52">
        <f t="shared" si="55"/>
        <v>0</v>
      </c>
      <c r="R78" s="52">
        <f t="shared" si="56"/>
        <v>0</v>
      </c>
      <c r="S78" s="52">
        <f t="shared" si="57"/>
        <v>0</v>
      </c>
      <c r="W78" s="739">
        <f t="shared" si="58"/>
        <v>0</v>
      </c>
      <c r="X78" s="739">
        <f t="shared" si="59"/>
        <v>0</v>
      </c>
      <c r="Y78" s="739">
        <f t="shared" si="60"/>
        <v>0</v>
      </c>
      <c r="Z78" s="739">
        <f t="shared" si="61"/>
        <v>0</v>
      </c>
      <c r="AA78" s="739" t="e">
        <f>#REF!+#REF!+#REF!</f>
        <v>#REF!</v>
      </c>
      <c r="AB78" s="739" t="e">
        <f>#REF!+#REF!+#REF!</f>
        <v>#REF!</v>
      </c>
    </row>
    <row r="79" spans="1:28" s="403" customFormat="1" ht="15.75">
      <c r="A79" s="406" t="s">
        <v>126</v>
      </c>
      <c r="B79" s="440" t="s">
        <v>906</v>
      </c>
      <c r="C79" s="435"/>
      <c r="D79" s="188">
        <v>0</v>
      </c>
      <c r="E79" s="188">
        <f t="shared" ref="E79:E82" si="71">F79-D79</f>
        <v>0</v>
      </c>
      <c r="F79" s="435">
        <v>0</v>
      </c>
      <c r="G79" s="85"/>
      <c r="H79" s="188">
        <v>0</v>
      </c>
      <c r="I79" s="188">
        <f t="shared" ref="I79:I82" si="72">J79-H79</f>
        <v>0</v>
      </c>
      <c r="J79" s="85">
        <v>0</v>
      </c>
      <c r="K79" s="85"/>
      <c r="L79" s="188">
        <v>0</v>
      </c>
      <c r="M79" s="188">
        <f t="shared" ref="M79:M82" si="73">N79-L79</f>
        <v>0</v>
      </c>
      <c r="N79" s="85">
        <v>0</v>
      </c>
      <c r="P79" s="52">
        <f t="shared" si="54"/>
        <v>0</v>
      </c>
      <c r="Q79" s="52">
        <f t="shared" si="55"/>
        <v>0</v>
      </c>
      <c r="R79" s="52">
        <f t="shared" si="56"/>
        <v>0</v>
      </c>
      <c r="S79" s="52">
        <f t="shared" si="57"/>
        <v>0</v>
      </c>
      <c r="W79" s="739">
        <f t="shared" si="58"/>
        <v>0</v>
      </c>
      <c r="X79" s="739">
        <f t="shared" si="59"/>
        <v>0</v>
      </c>
      <c r="Y79" s="739">
        <f t="shared" si="60"/>
        <v>0</v>
      </c>
      <c r="Z79" s="739">
        <f t="shared" si="61"/>
        <v>0</v>
      </c>
      <c r="AA79" s="739" t="e">
        <f>#REF!+#REF!+#REF!</f>
        <v>#REF!</v>
      </c>
      <c r="AB79" s="739" t="e">
        <f>#REF!+#REF!+#REF!</f>
        <v>#REF!</v>
      </c>
    </row>
    <row r="80" spans="1:28" s="403" customFormat="1" ht="15.75">
      <c r="A80" s="407" t="s">
        <v>127</v>
      </c>
      <c r="B80" s="441" t="s">
        <v>907</v>
      </c>
      <c r="C80" s="435"/>
      <c r="D80" s="188">
        <v>0</v>
      </c>
      <c r="E80" s="188">
        <f t="shared" si="71"/>
        <v>0</v>
      </c>
      <c r="F80" s="435">
        <v>0</v>
      </c>
      <c r="G80" s="85"/>
      <c r="H80" s="188">
        <v>0</v>
      </c>
      <c r="I80" s="188">
        <f t="shared" si="72"/>
        <v>0</v>
      </c>
      <c r="J80" s="85">
        <v>0</v>
      </c>
      <c r="K80" s="85"/>
      <c r="L80" s="188">
        <v>0</v>
      </c>
      <c r="M80" s="188">
        <f t="shared" si="73"/>
        <v>0</v>
      </c>
      <c r="N80" s="85">
        <v>0</v>
      </c>
      <c r="P80" s="52">
        <f t="shared" si="54"/>
        <v>0</v>
      </c>
      <c r="Q80" s="52">
        <f t="shared" si="55"/>
        <v>0</v>
      </c>
      <c r="R80" s="52">
        <f t="shared" si="56"/>
        <v>0</v>
      </c>
      <c r="S80" s="52">
        <f t="shared" si="57"/>
        <v>0</v>
      </c>
      <c r="W80" s="739">
        <f t="shared" si="58"/>
        <v>0</v>
      </c>
      <c r="X80" s="739">
        <f t="shared" si="59"/>
        <v>0</v>
      </c>
      <c r="Y80" s="739">
        <f t="shared" si="60"/>
        <v>0</v>
      </c>
      <c r="Z80" s="739">
        <f t="shared" si="61"/>
        <v>0</v>
      </c>
      <c r="AA80" s="739" t="e">
        <f>#REF!+#REF!+#REF!</f>
        <v>#REF!</v>
      </c>
      <c r="AB80" s="739" t="e">
        <f>#REF!+#REF!+#REF!</f>
        <v>#REF!</v>
      </c>
    </row>
    <row r="81" spans="1:28" s="403" customFormat="1" ht="15.75">
      <c r="A81" s="407" t="s">
        <v>691</v>
      </c>
      <c r="B81" s="441" t="s">
        <v>908</v>
      </c>
      <c r="C81" s="435"/>
      <c r="D81" s="188">
        <v>0</v>
      </c>
      <c r="E81" s="188">
        <f t="shared" si="71"/>
        <v>0</v>
      </c>
      <c r="F81" s="435">
        <v>0</v>
      </c>
      <c r="G81" s="85"/>
      <c r="H81" s="188">
        <v>0</v>
      </c>
      <c r="I81" s="188">
        <f t="shared" si="72"/>
        <v>0</v>
      </c>
      <c r="J81" s="85">
        <v>0</v>
      </c>
      <c r="K81" s="85"/>
      <c r="L81" s="188">
        <v>0</v>
      </c>
      <c r="M81" s="188">
        <f t="shared" si="73"/>
        <v>0</v>
      </c>
      <c r="N81" s="85">
        <v>0</v>
      </c>
      <c r="P81" s="52">
        <f t="shared" si="54"/>
        <v>0</v>
      </c>
      <c r="Q81" s="52">
        <f t="shared" si="55"/>
        <v>0</v>
      </c>
      <c r="R81" s="52">
        <f t="shared" si="56"/>
        <v>0</v>
      </c>
      <c r="S81" s="52">
        <f t="shared" si="57"/>
        <v>0</v>
      </c>
      <c r="W81" s="739">
        <f t="shared" si="58"/>
        <v>0</v>
      </c>
      <c r="X81" s="739">
        <f t="shared" si="59"/>
        <v>0</v>
      </c>
      <c r="Y81" s="739">
        <f t="shared" si="60"/>
        <v>0</v>
      </c>
      <c r="Z81" s="739">
        <f t="shared" si="61"/>
        <v>0</v>
      </c>
      <c r="AA81" s="739" t="e">
        <f>#REF!+#REF!+#REF!</f>
        <v>#REF!</v>
      </c>
      <c r="AB81" s="739" t="e">
        <f>#REF!+#REF!+#REF!</f>
        <v>#REF!</v>
      </c>
    </row>
    <row r="82" spans="1:28" s="403" customFormat="1" ht="16.5" thickBot="1">
      <c r="A82" s="407" t="s">
        <v>692</v>
      </c>
      <c r="B82" s="442" t="s">
        <v>909</v>
      </c>
      <c r="C82" s="435"/>
      <c r="D82" s="188">
        <v>0</v>
      </c>
      <c r="E82" s="188">
        <f t="shared" si="71"/>
        <v>0</v>
      </c>
      <c r="F82" s="435">
        <v>0</v>
      </c>
      <c r="G82" s="85"/>
      <c r="H82" s="188">
        <v>0</v>
      </c>
      <c r="I82" s="188">
        <f t="shared" si="72"/>
        <v>0</v>
      </c>
      <c r="J82" s="85">
        <v>0</v>
      </c>
      <c r="K82" s="85"/>
      <c r="L82" s="188">
        <v>0</v>
      </c>
      <c r="M82" s="188">
        <f t="shared" si="73"/>
        <v>0</v>
      </c>
      <c r="N82" s="85">
        <v>0</v>
      </c>
      <c r="P82" s="52">
        <f t="shared" si="54"/>
        <v>0</v>
      </c>
      <c r="Q82" s="52">
        <f t="shared" si="55"/>
        <v>0</v>
      </c>
      <c r="R82" s="52">
        <f t="shared" si="56"/>
        <v>0</v>
      </c>
      <c r="S82" s="52">
        <f t="shared" si="57"/>
        <v>0</v>
      </c>
      <c r="W82" s="739">
        <f t="shared" si="58"/>
        <v>0</v>
      </c>
      <c r="X82" s="739">
        <f t="shared" si="59"/>
        <v>0</v>
      </c>
      <c r="Y82" s="739">
        <f t="shared" si="60"/>
        <v>0</v>
      </c>
      <c r="Z82" s="739">
        <f t="shared" si="61"/>
        <v>0</v>
      </c>
      <c r="AA82" s="739" t="e">
        <f>#REF!+#REF!+#REF!</f>
        <v>#REF!</v>
      </c>
      <c r="AB82" s="739" t="e">
        <f>#REF!+#REF!+#REF!</f>
        <v>#REF!</v>
      </c>
    </row>
    <row r="83" spans="1:28" s="401" customFormat="1" ht="16.5" thickBot="1">
      <c r="A83" s="405" t="s">
        <v>128</v>
      </c>
      <c r="B83" s="443" t="s">
        <v>129</v>
      </c>
      <c r="C83" s="454"/>
      <c r="D83" s="195"/>
      <c r="E83" s="195"/>
      <c r="F83" s="454"/>
      <c r="G83" s="93"/>
      <c r="H83" s="195"/>
      <c r="I83" s="195"/>
      <c r="J83" s="93"/>
      <c r="K83" s="93"/>
      <c r="L83" s="195"/>
      <c r="M83" s="195"/>
      <c r="N83" s="93"/>
      <c r="P83" s="52">
        <f t="shared" si="54"/>
        <v>0</v>
      </c>
      <c r="Q83" s="52">
        <f t="shared" si="55"/>
        <v>0</v>
      </c>
      <c r="R83" s="52">
        <f t="shared" si="56"/>
        <v>0</v>
      </c>
      <c r="S83" s="52">
        <f t="shared" si="57"/>
        <v>0</v>
      </c>
      <c r="W83" s="739">
        <f t="shared" si="58"/>
        <v>0</v>
      </c>
      <c r="X83" s="739">
        <f t="shared" si="59"/>
        <v>0</v>
      </c>
      <c r="Y83" s="739">
        <f t="shared" si="60"/>
        <v>0</v>
      </c>
      <c r="Z83" s="739">
        <f t="shared" si="61"/>
        <v>0</v>
      </c>
      <c r="AA83" s="739" t="e">
        <f>#REF!+#REF!+#REF!</f>
        <v>#REF!</v>
      </c>
      <c r="AB83" s="739" t="e">
        <f>#REF!+#REF!+#REF!</f>
        <v>#REF!</v>
      </c>
    </row>
    <row r="84" spans="1:28" s="401" customFormat="1" ht="16.5" thickBot="1">
      <c r="A84" s="405" t="s">
        <v>130</v>
      </c>
      <c r="B84" s="445" t="s">
        <v>131</v>
      </c>
      <c r="C84" s="451">
        <f>+C62+C66+C71+C74+C78+C83</f>
        <v>76609228</v>
      </c>
      <c r="D84" s="451">
        <f t="shared" ref="D84:N84" si="74">+D62+D66+D71+D74+D78+D83</f>
        <v>77448506</v>
      </c>
      <c r="E84" s="451">
        <f t="shared" si="74"/>
        <v>0</v>
      </c>
      <c r="F84" s="451">
        <f t="shared" si="74"/>
        <v>77448506</v>
      </c>
      <c r="G84" s="451">
        <f t="shared" si="74"/>
        <v>1479905214</v>
      </c>
      <c r="H84" s="451">
        <f t="shared" si="74"/>
        <v>1679905214</v>
      </c>
      <c r="I84" s="451">
        <f t="shared" si="74"/>
        <v>0</v>
      </c>
      <c r="J84" s="451">
        <f t="shared" si="74"/>
        <v>1679905214</v>
      </c>
      <c r="K84" s="451">
        <f t="shared" si="74"/>
        <v>0</v>
      </c>
      <c r="L84" s="451">
        <f t="shared" si="74"/>
        <v>0</v>
      </c>
      <c r="M84" s="451">
        <f t="shared" si="74"/>
        <v>0</v>
      </c>
      <c r="N84" s="451">
        <f t="shared" si="74"/>
        <v>0</v>
      </c>
      <c r="P84" s="52">
        <f t="shared" si="54"/>
        <v>1556514442</v>
      </c>
      <c r="Q84" s="52">
        <f t="shared" si="55"/>
        <v>1757353720</v>
      </c>
      <c r="R84" s="52">
        <f t="shared" si="56"/>
        <v>0</v>
      </c>
      <c r="S84" s="52">
        <f t="shared" si="57"/>
        <v>1757353720</v>
      </c>
      <c r="W84" s="739">
        <f t="shared" si="58"/>
        <v>1556514442</v>
      </c>
      <c r="X84" s="739">
        <f t="shared" si="59"/>
        <v>1757353720</v>
      </c>
      <c r="Y84" s="739">
        <f t="shared" si="60"/>
        <v>0</v>
      </c>
      <c r="Z84" s="739">
        <f t="shared" si="61"/>
        <v>1757353720</v>
      </c>
      <c r="AA84" s="739" t="e">
        <f>#REF!+#REF!+#REF!</f>
        <v>#REF!</v>
      </c>
      <c r="AB84" s="739" t="e">
        <f>#REF!+#REF!+#REF!</f>
        <v>#REF!</v>
      </c>
    </row>
    <row r="85" spans="1:28" s="401" customFormat="1" ht="16.5" thickBot="1">
      <c r="A85" s="408" t="s">
        <v>132</v>
      </c>
      <c r="B85" s="446" t="s">
        <v>292</v>
      </c>
      <c r="C85" s="451">
        <f>+C61+C84</f>
        <v>1434933806</v>
      </c>
      <c r="D85" s="451">
        <f t="shared" ref="D85:N85" si="75">+D61+D84</f>
        <v>1528880391</v>
      </c>
      <c r="E85" s="451">
        <f t="shared" si="75"/>
        <v>40873026</v>
      </c>
      <c r="F85" s="451">
        <f t="shared" si="75"/>
        <v>1569753417</v>
      </c>
      <c r="G85" s="451">
        <f t="shared" si="75"/>
        <v>3834336263</v>
      </c>
      <c r="H85" s="451">
        <f t="shared" si="75"/>
        <v>4036785449</v>
      </c>
      <c r="I85" s="451">
        <f t="shared" si="75"/>
        <v>9085559</v>
      </c>
      <c r="J85" s="451">
        <f t="shared" si="75"/>
        <v>4045871008</v>
      </c>
      <c r="K85" s="451">
        <f t="shared" si="75"/>
        <v>84784000</v>
      </c>
      <c r="L85" s="451">
        <f t="shared" si="75"/>
        <v>84881225</v>
      </c>
      <c r="M85" s="451">
        <f t="shared" si="75"/>
        <v>-1828673</v>
      </c>
      <c r="N85" s="451">
        <f t="shared" si="75"/>
        <v>83052552</v>
      </c>
      <c r="P85" s="52">
        <f t="shared" si="54"/>
        <v>5354054069</v>
      </c>
      <c r="Q85" s="52">
        <f t="shared" si="55"/>
        <v>5650547065</v>
      </c>
      <c r="R85" s="52">
        <f t="shared" si="56"/>
        <v>48129912</v>
      </c>
      <c r="S85" s="52">
        <f t="shared" si="57"/>
        <v>5698676977</v>
      </c>
      <c r="W85" s="739">
        <f t="shared" si="58"/>
        <v>5354054069</v>
      </c>
      <c r="X85" s="739">
        <f t="shared" si="59"/>
        <v>5650547065</v>
      </c>
      <c r="Y85" s="739">
        <f t="shared" si="60"/>
        <v>48129912</v>
      </c>
      <c r="Z85" s="739">
        <f t="shared" si="61"/>
        <v>5698676977</v>
      </c>
      <c r="AA85" s="739" t="e">
        <f>#REF!+#REF!+#REF!</f>
        <v>#REF!</v>
      </c>
      <c r="AB85" s="739" t="e">
        <f>#REF!+#REF!+#REF!</f>
        <v>#REF!</v>
      </c>
    </row>
    <row r="86" spans="1:28" s="3" customFormat="1" ht="15.7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P86" s="52">
        <f t="shared" si="54"/>
        <v>0</v>
      </c>
      <c r="Q86" s="52">
        <f t="shared" si="55"/>
        <v>0</v>
      </c>
      <c r="R86" s="52">
        <f t="shared" si="56"/>
        <v>0</v>
      </c>
      <c r="S86" s="52">
        <f t="shared" si="57"/>
        <v>0</v>
      </c>
      <c r="W86" s="739">
        <f t="shared" si="58"/>
        <v>0</v>
      </c>
      <c r="X86" s="739">
        <f t="shared" si="59"/>
        <v>0</v>
      </c>
      <c r="Y86" s="739">
        <f t="shared" si="60"/>
        <v>0</v>
      </c>
      <c r="Z86" s="739">
        <f t="shared" si="61"/>
        <v>0</v>
      </c>
      <c r="AA86" s="739" t="e">
        <f>#REF!+#REF!+#REF!</f>
        <v>#REF!</v>
      </c>
      <c r="AB86" s="739" t="e">
        <f>#REF!+#REF!+#REF!</f>
        <v>#REF!</v>
      </c>
    </row>
    <row r="87" spans="1:28" ht="16.5" thickBot="1">
      <c r="A87" s="3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P87" s="52">
        <f t="shared" si="54"/>
        <v>0</v>
      </c>
      <c r="Q87" s="52">
        <f t="shared" si="55"/>
        <v>0</v>
      </c>
      <c r="R87" s="52">
        <f t="shared" si="56"/>
        <v>0</v>
      </c>
      <c r="S87" s="52">
        <f t="shared" si="57"/>
        <v>0</v>
      </c>
      <c r="W87" s="739">
        <f t="shared" ref="W87:W131" si="76">C87+G87+K87</f>
        <v>0</v>
      </c>
      <c r="X87" s="739">
        <f t="shared" ref="X87:X131" si="77">D87+H87+L87</f>
        <v>0</v>
      </c>
      <c r="Y87" s="739">
        <f t="shared" ref="Y87:Y131" si="78">E87+I87+M87</f>
        <v>0</v>
      </c>
      <c r="Z87" s="739">
        <f>Z85-Z131</f>
        <v>0</v>
      </c>
      <c r="AA87" s="739" t="e">
        <f>#REF!+#REF!+#REF!</f>
        <v>#REF!</v>
      </c>
      <c r="AB87" s="739" t="e">
        <f>#REF!+#REF!+#REF!</f>
        <v>#REF!</v>
      </c>
    </row>
    <row r="88" spans="1:28" s="10" customFormat="1" ht="16.5" thickBot="1">
      <c r="A88" s="41"/>
      <c r="B88" s="382" t="s">
        <v>171</v>
      </c>
      <c r="C88" s="429" t="s">
        <v>262</v>
      </c>
      <c r="D88" s="462"/>
      <c r="E88" s="462"/>
      <c r="F88" s="802"/>
      <c r="G88" s="462" t="s">
        <v>263</v>
      </c>
      <c r="H88" s="462"/>
      <c r="I88" s="462"/>
      <c r="J88" s="462"/>
      <c r="K88" s="209" t="s">
        <v>289</v>
      </c>
      <c r="L88" s="462"/>
      <c r="M88" s="462"/>
      <c r="N88" s="209"/>
      <c r="P88" s="52">
        <f t="shared" si="54"/>
        <v>0</v>
      </c>
      <c r="Q88" s="52">
        <f t="shared" si="55"/>
        <v>0</v>
      </c>
      <c r="R88" s="52">
        <f t="shared" si="56"/>
        <v>0</v>
      </c>
      <c r="S88" s="52">
        <f t="shared" si="57"/>
        <v>0</v>
      </c>
      <c r="W88" s="739" t="e">
        <f t="shared" si="76"/>
        <v>#VALUE!</v>
      </c>
      <c r="X88" s="739">
        <f t="shared" si="77"/>
        <v>0</v>
      </c>
      <c r="Y88" s="739">
        <f t="shared" si="78"/>
        <v>0</v>
      </c>
      <c r="Z88" s="739">
        <f t="shared" ref="Z88:Z131" si="79">F88+J88+N88</f>
        <v>0</v>
      </c>
      <c r="AA88" s="739" t="e">
        <f>#REF!+#REF!+#REF!</f>
        <v>#REF!</v>
      </c>
      <c r="AB88" s="739" t="e">
        <f>#REF!+#REF!+#REF!</f>
        <v>#REF!</v>
      </c>
    </row>
    <row r="89" spans="1:28" s="42" customFormat="1" ht="16.5" thickBot="1">
      <c r="A89" s="21" t="s">
        <v>13</v>
      </c>
      <c r="B89" s="214" t="s">
        <v>281</v>
      </c>
      <c r="C89" s="220">
        <f>SUM(C90:C94)</f>
        <v>458337037</v>
      </c>
      <c r="D89" s="220">
        <f t="shared" ref="D89:N89" si="80">SUM(D90:D94)</f>
        <v>480128243</v>
      </c>
      <c r="E89" s="220">
        <f t="shared" si="80"/>
        <v>26788925</v>
      </c>
      <c r="F89" s="220">
        <f t="shared" si="80"/>
        <v>506917168</v>
      </c>
      <c r="G89" s="220">
        <f t="shared" si="80"/>
        <v>684540000</v>
      </c>
      <c r="H89" s="220">
        <f t="shared" si="80"/>
        <v>759433375</v>
      </c>
      <c r="I89" s="220">
        <f t="shared" si="80"/>
        <v>15283781</v>
      </c>
      <c r="J89" s="220">
        <f t="shared" si="80"/>
        <v>774717156</v>
      </c>
      <c r="K89" s="220">
        <f t="shared" si="80"/>
        <v>0</v>
      </c>
      <c r="L89" s="220">
        <f t="shared" si="80"/>
        <v>0</v>
      </c>
      <c r="M89" s="220">
        <f t="shared" si="80"/>
        <v>0</v>
      </c>
      <c r="N89" s="220">
        <f t="shared" si="80"/>
        <v>0</v>
      </c>
      <c r="P89" s="52">
        <f t="shared" si="54"/>
        <v>1142877037</v>
      </c>
      <c r="Q89" s="52">
        <f t="shared" si="55"/>
        <v>1239561618</v>
      </c>
      <c r="R89" s="52">
        <f t="shared" si="56"/>
        <v>42072706</v>
      </c>
      <c r="S89" s="52">
        <f t="shared" si="57"/>
        <v>1281634324</v>
      </c>
      <c r="U89" s="711">
        <f t="shared" ref="U89:U131" si="81">SUM(C89:K89)</f>
        <v>3706145685</v>
      </c>
      <c r="W89" s="739">
        <f t="shared" si="76"/>
        <v>1142877037</v>
      </c>
      <c r="X89" s="739">
        <f t="shared" si="77"/>
        <v>1239561618</v>
      </c>
      <c r="Y89" s="739">
        <f t="shared" si="78"/>
        <v>42072706</v>
      </c>
      <c r="Z89" s="739">
        <f t="shared" si="79"/>
        <v>1281634324</v>
      </c>
      <c r="AA89" s="739" t="e">
        <f>#REF!+#REF!+#REF!</f>
        <v>#REF!</v>
      </c>
      <c r="AB89" s="739" t="e">
        <f>#REF!+#REF!+#REF!</f>
        <v>#REF!</v>
      </c>
    </row>
    <row r="90" spans="1:28" ht="15.75">
      <c r="A90" s="16" t="s">
        <v>15</v>
      </c>
      <c r="B90" s="212" t="s">
        <v>138</v>
      </c>
      <c r="C90" s="223">
        <v>60198000</v>
      </c>
      <c r="D90" s="463">
        <v>68736445</v>
      </c>
      <c r="E90" s="463">
        <f t="shared" ref="E90:E94" si="82">F90-D90</f>
        <v>4099107</v>
      </c>
      <c r="F90" s="223">
        <v>72835552</v>
      </c>
      <c r="G90" s="463">
        <v>27296000</v>
      </c>
      <c r="H90" s="463">
        <v>33213483</v>
      </c>
      <c r="I90" s="463">
        <f t="shared" ref="I90:I94" si="83">J90-H90</f>
        <v>140448</v>
      </c>
      <c r="J90" s="463">
        <v>33353931</v>
      </c>
      <c r="K90" s="26">
        <v>0</v>
      </c>
      <c r="L90" s="463">
        <v>0</v>
      </c>
      <c r="M90" s="463">
        <f t="shared" ref="M90:M94" si="84">N90-L90</f>
        <v>0</v>
      </c>
      <c r="N90" s="26">
        <v>0</v>
      </c>
      <c r="P90" s="52">
        <f t="shared" si="54"/>
        <v>87494000</v>
      </c>
      <c r="Q90" s="52">
        <f t="shared" si="55"/>
        <v>101949928</v>
      </c>
      <c r="R90" s="52">
        <f t="shared" si="56"/>
        <v>4239555</v>
      </c>
      <c r="S90" s="52">
        <f t="shared" si="57"/>
        <v>106189483</v>
      </c>
      <c r="T90" s="52"/>
      <c r="U90" s="711">
        <f t="shared" si="81"/>
        <v>299872966</v>
      </c>
      <c r="W90" s="739">
        <f t="shared" si="76"/>
        <v>87494000</v>
      </c>
      <c r="X90" s="739">
        <f t="shared" si="77"/>
        <v>101949928</v>
      </c>
      <c r="Y90" s="739">
        <f t="shared" si="78"/>
        <v>4239555</v>
      </c>
      <c r="Z90" s="739">
        <f t="shared" si="79"/>
        <v>106189483</v>
      </c>
      <c r="AA90" s="739" t="e">
        <f>#REF!+#REF!+#REF!</f>
        <v>#REF!</v>
      </c>
      <c r="AB90" s="739" t="e">
        <f>#REF!+#REF!+#REF!</f>
        <v>#REF!</v>
      </c>
    </row>
    <row r="91" spans="1:28" ht="15.75">
      <c r="A91" s="16" t="s">
        <v>17</v>
      </c>
      <c r="B91" s="213" t="s">
        <v>139</v>
      </c>
      <c r="C91" s="227">
        <v>10644000</v>
      </c>
      <c r="D91" s="464">
        <v>11303214</v>
      </c>
      <c r="E91" s="464">
        <f t="shared" si="82"/>
        <v>233296</v>
      </c>
      <c r="F91" s="227">
        <v>11536510</v>
      </c>
      <c r="G91" s="464">
        <v>4760000</v>
      </c>
      <c r="H91" s="464">
        <v>5398948</v>
      </c>
      <c r="I91" s="464">
        <f t="shared" si="83"/>
        <v>0</v>
      </c>
      <c r="J91" s="464">
        <v>5398948</v>
      </c>
      <c r="K91" s="43">
        <v>0</v>
      </c>
      <c r="L91" s="464">
        <v>0</v>
      </c>
      <c r="M91" s="464">
        <f t="shared" si="84"/>
        <v>0</v>
      </c>
      <c r="N91" s="43">
        <v>0</v>
      </c>
      <c r="P91" s="52">
        <f t="shared" si="54"/>
        <v>15404000</v>
      </c>
      <c r="Q91" s="52">
        <f t="shared" si="55"/>
        <v>16702162</v>
      </c>
      <c r="R91" s="52">
        <f t="shared" si="56"/>
        <v>233296</v>
      </c>
      <c r="S91" s="52">
        <f t="shared" si="57"/>
        <v>16935458</v>
      </c>
      <c r="U91" s="711">
        <f t="shared" si="81"/>
        <v>49274916</v>
      </c>
      <c r="W91" s="739">
        <f t="shared" si="76"/>
        <v>15404000</v>
      </c>
      <c r="X91" s="739">
        <f t="shared" si="77"/>
        <v>16702162</v>
      </c>
      <c r="Y91" s="739">
        <f t="shared" si="78"/>
        <v>233296</v>
      </c>
      <c r="Z91" s="739">
        <f t="shared" si="79"/>
        <v>16935458</v>
      </c>
      <c r="AA91" s="739" t="e">
        <f>#REF!+#REF!+#REF!</f>
        <v>#REF!</v>
      </c>
      <c r="AB91" s="739" t="e">
        <f>#REF!+#REF!+#REF!</f>
        <v>#REF!</v>
      </c>
    </row>
    <row r="92" spans="1:28" ht="15.75">
      <c r="A92" s="16" t="s">
        <v>19</v>
      </c>
      <c r="B92" s="213" t="s">
        <v>140</v>
      </c>
      <c r="C92" s="227">
        <v>254712037</v>
      </c>
      <c r="D92" s="464">
        <v>219595791</v>
      </c>
      <c r="E92" s="464">
        <f t="shared" si="82"/>
        <v>8149089</v>
      </c>
      <c r="F92" s="227">
        <v>227744880</v>
      </c>
      <c r="G92" s="464">
        <v>390256000</v>
      </c>
      <c r="H92" s="464">
        <v>469339759</v>
      </c>
      <c r="I92" s="464">
        <f t="shared" si="83"/>
        <v>14643333</v>
      </c>
      <c r="J92" s="464">
        <v>483983092</v>
      </c>
      <c r="K92" s="43"/>
      <c r="L92" s="464">
        <v>0</v>
      </c>
      <c r="M92" s="464">
        <f t="shared" si="84"/>
        <v>0</v>
      </c>
      <c r="N92" s="43">
        <v>0</v>
      </c>
      <c r="P92" s="52">
        <f t="shared" si="54"/>
        <v>644968037</v>
      </c>
      <c r="Q92" s="52">
        <f t="shared" si="55"/>
        <v>688935550</v>
      </c>
      <c r="R92" s="52">
        <f t="shared" si="56"/>
        <v>22792422</v>
      </c>
      <c r="S92" s="52">
        <f t="shared" si="57"/>
        <v>711727972</v>
      </c>
      <c r="U92" s="711">
        <f t="shared" si="81"/>
        <v>2068423981</v>
      </c>
      <c r="W92" s="739">
        <f t="shared" si="76"/>
        <v>644968037</v>
      </c>
      <c r="X92" s="739">
        <f t="shared" si="77"/>
        <v>688935550</v>
      </c>
      <c r="Y92" s="739">
        <f t="shared" si="78"/>
        <v>22792422</v>
      </c>
      <c r="Z92" s="739">
        <f t="shared" si="79"/>
        <v>711727972</v>
      </c>
      <c r="AA92" s="739" t="e">
        <f>#REF!+#REF!+#REF!</f>
        <v>#REF!</v>
      </c>
      <c r="AB92" s="739" t="e">
        <f>#REF!+#REF!+#REF!</f>
        <v>#REF!</v>
      </c>
    </row>
    <row r="93" spans="1:28" ht="15.75">
      <c r="A93" s="16" t="s">
        <v>21</v>
      </c>
      <c r="B93" s="213" t="s">
        <v>141</v>
      </c>
      <c r="C93" s="227">
        <v>441000</v>
      </c>
      <c r="D93" s="464">
        <v>1331000</v>
      </c>
      <c r="E93" s="464">
        <f t="shared" si="82"/>
        <v>0</v>
      </c>
      <c r="F93" s="227">
        <v>1331000</v>
      </c>
      <c r="G93" s="464">
        <v>13139000</v>
      </c>
      <c r="H93" s="464">
        <v>15139000</v>
      </c>
      <c r="I93" s="464">
        <f t="shared" si="83"/>
        <v>0</v>
      </c>
      <c r="J93" s="464">
        <v>15139000</v>
      </c>
      <c r="K93" s="43"/>
      <c r="L93" s="464">
        <v>0</v>
      </c>
      <c r="M93" s="464">
        <f t="shared" si="84"/>
        <v>0</v>
      </c>
      <c r="N93" s="43">
        <v>0</v>
      </c>
      <c r="P93" s="52">
        <f t="shared" si="54"/>
        <v>13580000</v>
      </c>
      <c r="Q93" s="52">
        <f t="shared" si="55"/>
        <v>16470000</v>
      </c>
      <c r="R93" s="52">
        <f t="shared" si="56"/>
        <v>0</v>
      </c>
      <c r="S93" s="52">
        <f t="shared" si="57"/>
        <v>16470000</v>
      </c>
      <c r="U93" s="711">
        <f t="shared" si="81"/>
        <v>46520000</v>
      </c>
      <c r="W93" s="739">
        <f t="shared" si="76"/>
        <v>13580000</v>
      </c>
      <c r="X93" s="739">
        <f t="shared" si="77"/>
        <v>16470000</v>
      </c>
      <c r="Y93" s="739">
        <f t="shared" si="78"/>
        <v>0</v>
      </c>
      <c r="Z93" s="739">
        <f t="shared" si="79"/>
        <v>16470000</v>
      </c>
      <c r="AA93" s="739" t="e">
        <f>#REF!+#REF!+#REF!</f>
        <v>#REF!</v>
      </c>
      <c r="AB93" s="739" t="e">
        <f>#REF!+#REF!+#REF!</f>
        <v>#REF!</v>
      </c>
    </row>
    <row r="94" spans="1:28" ht="16.5" thickBot="1">
      <c r="A94" s="16" t="s">
        <v>23</v>
      </c>
      <c r="B94" s="213" t="s">
        <v>143</v>
      </c>
      <c r="C94" s="227">
        <v>132342000</v>
      </c>
      <c r="D94" s="464">
        <v>179161793</v>
      </c>
      <c r="E94" s="464">
        <f t="shared" si="82"/>
        <v>14307433</v>
      </c>
      <c r="F94" s="227">
        <v>193469226</v>
      </c>
      <c r="G94" s="464">
        <v>249089000</v>
      </c>
      <c r="H94" s="464">
        <v>236342185</v>
      </c>
      <c r="I94" s="464">
        <f t="shared" si="83"/>
        <v>500000</v>
      </c>
      <c r="J94" s="464">
        <v>236842185</v>
      </c>
      <c r="K94" s="43"/>
      <c r="L94" s="464">
        <v>0</v>
      </c>
      <c r="M94" s="464">
        <f t="shared" si="84"/>
        <v>0</v>
      </c>
      <c r="N94" s="43">
        <v>0</v>
      </c>
      <c r="P94" s="52">
        <f t="shared" si="54"/>
        <v>381431000</v>
      </c>
      <c r="Q94" s="52">
        <f t="shared" si="55"/>
        <v>415503978</v>
      </c>
      <c r="R94" s="52">
        <f t="shared" si="56"/>
        <v>14807433</v>
      </c>
      <c r="S94" s="52">
        <f t="shared" si="57"/>
        <v>430311411</v>
      </c>
      <c r="U94" s="711">
        <f t="shared" si="81"/>
        <v>1242053822</v>
      </c>
      <c r="W94" s="739">
        <f t="shared" si="76"/>
        <v>381431000</v>
      </c>
      <c r="X94" s="739">
        <f t="shared" si="77"/>
        <v>415503978</v>
      </c>
      <c r="Y94" s="739">
        <f t="shared" si="78"/>
        <v>14807433</v>
      </c>
      <c r="Z94" s="739">
        <f t="shared" si="79"/>
        <v>430311411</v>
      </c>
      <c r="AA94" s="739" t="e">
        <f>#REF!+#REF!+#REF!</f>
        <v>#REF!</v>
      </c>
      <c r="AB94" s="739" t="e">
        <f>#REF!+#REF!+#REF!</f>
        <v>#REF!</v>
      </c>
    </row>
    <row r="95" spans="1:28" s="55" customFormat="1" ht="16.5" thickBot="1">
      <c r="A95" s="53">
        <v>2</v>
      </c>
      <c r="B95" s="214" t="s">
        <v>910</v>
      </c>
      <c r="C95" s="447">
        <f>SUM(C96:C98)</f>
        <v>10049000</v>
      </c>
      <c r="D95" s="447">
        <f t="shared" ref="D95:N95" si="85">SUM(D96:D98)</f>
        <v>100259982</v>
      </c>
      <c r="E95" s="447">
        <f t="shared" si="85"/>
        <v>9868165</v>
      </c>
      <c r="F95" s="447">
        <f t="shared" si="85"/>
        <v>110128147</v>
      </c>
      <c r="G95" s="447">
        <f t="shared" si="85"/>
        <v>26044200</v>
      </c>
      <c r="H95" s="447">
        <f t="shared" si="85"/>
        <v>70190986</v>
      </c>
      <c r="I95" s="447">
        <f t="shared" si="85"/>
        <v>3889860</v>
      </c>
      <c r="J95" s="447">
        <f t="shared" si="85"/>
        <v>74080846</v>
      </c>
      <c r="K95" s="447">
        <f t="shared" si="85"/>
        <v>0</v>
      </c>
      <c r="L95" s="447">
        <f t="shared" si="85"/>
        <v>0</v>
      </c>
      <c r="M95" s="447">
        <f t="shared" si="85"/>
        <v>0</v>
      </c>
      <c r="N95" s="447">
        <f t="shared" si="85"/>
        <v>0</v>
      </c>
      <c r="P95" s="52">
        <f t="shared" si="54"/>
        <v>36093200</v>
      </c>
      <c r="Q95" s="52">
        <f t="shared" si="55"/>
        <v>170450968</v>
      </c>
      <c r="R95" s="52">
        <f t="shared" si="56"/>
        <v>13758025</v>
      </c>
      <c r="S95" s="52">
        <f t="shared" si="57"/>
        <v>184208993</v>
      </c>
      <c r="U95" s="711">
        <f t="shared" si="81"/>
        <v>404511186</v>
      </c>
      <c r="W95" s="739">
        <f t="shared" si="76"/>
        <v>36093200</v>
      </c>
      <c r="X95" s="739">
        <f t="shared" si="77"/>
        <v>170450968</v>
      </c>
      <c r="Y95" s="739">
        <f t="shared" si="78"/>
        <v>13758025</v>
      </c>
      <c r="Z95" s="739">
        <f t="shared" si="79"/>
        <v>184208993</v>
      </c>
      <c r="AA95" s="739" t="e">
        <f>#REF!+#REF!+#REF!</f>
        <v>#REF!</v>
      </c>
      <c r="AB95" s="739" t="e">
        <f>#REF!+#REF!+#REF!</f>
        <v>#REF!</v>
      </c>
    </row>
    <row r="96" spans="1:28" s="55" customFormat="1" ht="15.75">
      <c r="A96" s="56" t="s">
        <v>489</v>
      </c>
      <c r="B96" s="212" t="s">
        <v>149</v>
      </c>
      <c r="C96" s="433">
        <v>5000000</v>
      </c>
      <c r="D96" s="182">
        <v>91282773</v>
      </c>
      <c r="E96" s="182">
        <f t="shared" ref="E96:E98" si="86">F96-D96</f>
        <v>3066243</v>
      </c>
      <c r="F96" s="433">
        <v>94349016</v>
      </c>
      <c r="G96" s="182"/>
      <c r="H96" s="182">
        <v>44146786</v>
      </c>
      <c r="I96" s="182">
        <f t="shared" ref="I96:I98" si="87">J96-H96</f>
        <v>2046730</v>
      </c>
      <c r="J96" s="182">
        <v>46193516</v>
      </c>
      <c r="K96" s="76"/>
      <c r="L96" s="182">
        <v>0</v>
      </c>
      <c r="M96" s="182">
        <f t="shared" ref="M96:M98" si="88">N96-L96</f>
        <v>0</v>
      </c>
      <c r="N96" s="76">
        <v>0</v>
      </c>
      <c r="P96" s="52">
        <f t="shared" si="54"/>
        <v>5000000</v>
      </c>
      <c r="Q96" s="52">
        <f t="shared" si="55"/>
        <v>135429559</v>
      </c>
      <c r="R96" s="52">
        <f t="shared" si="56"/>
        <v>5112973</v>
      </c>
      <c r="S96" s="52">
        <f t="shared" si="57"/>
        <v>140542532</v>
      </c>
      <c r="U96" s="711">
        <f t="shared" si="81"/>
        <v>286085064</v>
      </c>
      <c r="W96" s="739">
        <f t="shared" si="76"/>
        <v>5000000</v>
      </c>
      <c r="X96" s="739">
        <f t="shared" si="77"/>
        <v>135429559</v>
      </c>
      <c r="Y96" s="739">
        <f t="shared" si="78"/>
        <v>5112973</v>
      </c>
      <c r="Z96" s="739">
        <f t="shared" si="79"/>
        <v>140542532</v>
      </c>
      <c r="AA96" s="739" t="e">
        <f>#REF!+#REF!+#REF!</f>
        <v>#REF!</v>
      </c>
      <c r="AB96" s="739" t="e">
        <f>#REF!+#REF!+#REF!</f>
        <v>#REF!</v>
      </c>
    </row>
    <row r="97" spans="1:28" s="55" customFormat="1" ht="15.75">
      <c r="A97" s="56" t="s">
        <v>490</v>
      </c>
      <c r="B97" s="459" t="s">
        <v>697</v>
      </c>
      <c r="C97" s="465">
        <v>5049000</v>
      </c>
      <c r="D97" s="428">
        <v>8977209</v>
      </c>
      <c r="E97" s="428">
        <f t="shared" si="86"/>
        <v>6801922</v>
      </c>
      <c r="F97" s="465">
        <v>15779131</v>
      </c>
      <c r="G97" s="428">
        <v>20044200</v>
      </c>
      <c r="H97" s="428">
        <v>20044200</v>
      </c>
      <c r="I97" s="428">
        <f t="shared" si="87"/>
        <v>1843130</v>
      </c>
      <c r="J97" s="428">
        <v>21887330</v>
      </c>
      <c r="K97" s="409"/>
      <c r="L97" s="428">
        <v>0</v>
      </c>
      <c r="M97" s="428">
        <f t="shared" si="88"/>
        <v>0</v>
      </c>
      <c r="N97" s="409">
        <v>0</v>
      </c>
      <c r="P97" s="52">
        <f t="shared" si="54"/>
        <v>25093200</v>
      </c>
      <c r="Q97" s="52">
        <f t="shared" si="55"/>
        <v>29021409</v>
      </c>
      <c r="R97" s="52">
        <f t="shared" si="56"/>
        <v>8645052</v>
      </c>
      <c r="S97" s="52">
        <f t="shared" si="57"/>
        <v>37666461</v>
      </c>
      <c r="U97" s="711">
        <f t="shared" si="81"/>
        <v>100426122</v>
      </c>
      <c r="W97" s="739">
        <f t="shared" si="76"/>
        <v>25093200</v>
      </c>
      <c r="X97" s="739">
        <f t="shared" si="77"/>
        <v>29021409</v>
      </c>
      <c r="Y97" s="739">
        <f t="shared" si="78"/>
        <v>8645052</v>
      </c>
      <c r="Z97" s="739">
        <f t="shared" si="79"/>
        <v>37666461</v>
      </c>
      <c r="AA97" s="739" t="e">
        <f>#REF!+#REF!+#REF!</f>
        <v>#REF!</v>
      </c>
      <c r="AB97" s="739" t="e">
        <f>#REF!+#REF!+#REF!</f>
        <v>#REF!</v>
      </c>
    </row>
    <row r="98" spans="1:28" s="55" customFormat="1" ht="16.5" thickBot="1">
      <c r="A98" s="56" t="s">
        <v>491</v>
      </c>
      <c r="B98" s="460" t="s">
        <v>696</v>
      </c>
      <c r="C98" s="450"/>
      <c r="D98" s="111">
        <v>0</v>
      </c>
      <c r="E98" s="111">
        <f t="shared" si="86"/>
        <v>0</v>
      </c>
      <c r="F98" s="450">
        <v>0</v>
      </c>
      <c r="G98" s="111">
        <v>6000000</v>
      </c>
      <c r="H98" s="111">
        <v>6000000</v>
      </c>
      <c r="I98" s="111">
        <f t="shared" si="87"/>
        <v>0</v>
      </c>
      <c r="J98" s="111">
        <v>6000000</v>
      </c>
      <c r="K98" s="83"/>
      <c r="L98" s="111">
        <v>0</v>
      </c>
      <c r="M98" s="111">
        <f t="shared" si="88"/>
        <v>0</v>
      </c>
      <c r="N98" s="83">
        <v>0</v>
      </c>
      <c r="P98" s="52">
        <f t="shared" si="54"/>
        <v>6000000</v>
      </c>
      <c r="Q98" s="52">
        <f t="shared" si="55"/>
        <v>6000000</v>
      </c>
      <c r="R98" s="52">
        <f t="shared" si="56"/>
        <v>0</v>
      </c>
      <c r="S98" s="52">
        <f t="shared" si="57"/>
        <v>6000000</v>
      </c>
      <c r="U98" s="711">
        <f t="shared" si="81"/>
        <v>18000000</v>
      </c>
      <c r="W98" s="739">
        <f t="shared" si="76"/>
        <v>6000000</v>
      </c>
      <c r="X98" s="739">
        <f t="shared" si="77"/>
        <v>6000000</v>
      </c>
      <c r="Y98" s="739">
        <f t="shared" si="78"/>
        <v>0</v>
      </c>
      <c r="Z98" s="739">
        <f t="shared" si="79"/>
        <v>6000000</v>
      </c>
      <c r="AA98" s="739" t="e">
        <f>#REF!+#REF!+#REF!</f>
        <v>#REF!</v>
      </c>
      <c r="AB98" s="739" t="e">
        <f>#REF!+#REF!+#REF!</f>
        <v>#REF!</v>
      </c>
    </row>
    <row r="99" spans="1:28" ht="16.5" thickBot="1">
      <c r="A99" s="21">
        <v>3</v>
      </c>
      <c r="B99" s="214" t="s">
        <v>1039</v>
      </c>
      <c r="C99" s="220">
        <f>SUM(C102,C100,C104)</f>
        <v>81000000</v>
      </c>
      <c r="D99" s="220">
        <f t="shared" ref="D99:N99" si="89">SUM(D102,D100,D104)</f>
        <v>124043016</v>
      </c>
      <c r="E99" s="220">
        <f t="shared" si="89"/>
        <v>1381763</v>
      </c>
      <c r="F99" s="220">
        <f t="shared" si="89"/>
        <v>125424779</v>
      </c>
      <c r="G99" s="220">
        <f t="shared" si="89"/>
        <v>3027489754</v>
      </c>
      <c r="H99" s="220">
        <f t="shared" si="89"/>
        <v>2896421170</v>
      </c>
      <c r="I99" s="220">
        <f t="shared" si="89"/>
        <v>-10276000</v>
      </c>
      <c r="J99" s="220">
        <f t="shared" si="89"/>
        <v>2886145170</v>
      </c>
      <c r="K99" s="220">
        <f t="shared" si="89"/>
        <v>0</v>
      </c>
      <c r="L99" s="220">
        <f t="shared" si="89"/>
        <v>0</v>
      </c>
      <c r="M99" s="220">
        <f t="shared" si="89"/>
        <v>0</v>
      </c>
      <c r="N99" s="220">
        <f t="shared" si="89"/>
        <v>0</v>
      </c>
      <c r="P99" s="52">
        <f t="shared" si="54"/>
        <v>3108489754</v>
      </c>
      <c r="Q99" s="52">
        <f t="shared" si="55"/>
        <v>3020464186</v>
      </c>
      <c r="R99" s="52">
        <f t="shared" si="56"/>
        <v>-8894237</v>
      </c>
      <c r="S99" s="52">
        <f t="shared" si="57"/>
        <v>3011569949</v>
      </c>
      <c r="U99" s="711">
        <f t="shared" si="81"/>
        <v>9131629652</v>
      </c>
      <c r="W99" s="739">
        <f t="shared" si="76"/>
        <v>3108489754</v>
      </c>
      <c r="X99" s="739">
        <f t="shared" si="77"/>
        <v>3020464186</v>
      </c>
      <c r="Y99" s="739">
        <f t="shared" si="78"/>
        <v>-8894237</v>
      </c>
      <c r="Z99" s="739">
        <f t="shared" si="79"/>
        <v>3011569949</v>
      </c>
      <c r="AA99" s="739" t="e">
        <f>#REF!+#REF!+#REF!</f>
        <v>#REF!</v>
      </c>
      <c r="AB99" s="739" t="e">
        <f>#REF!+#REF!+#REF!</f>
        <v>#REF!</v>
      </c>
    </row>
    <row r="100" spans="1:28" s="42" customFormat="1" ht="15.75">
      <c r="A100" s="16" t="s">
        <v>870</v>
      </c>
      <c r="B100" s="455" t="s">
        <v>144</v>
      </c>
      <c r="C100" s="223">
        <v>13000000</v>
      </c>
      <c r="D100" s="463">
        <v>20659091</v>
      </c>
      <c r="E100" s="463">
        <f t="shared" ref="E100:E104" si="90">F100-D100</f>
        <v>1228493</v>
      </c>
      <c r="F100" s="223">
        <v>21887584</v>
      </c>
      <c r="G100" s="463">
        <v>1617155740</v>
      </c>
      <c r="H100" s="463">
        <v>1503087156</v>
      </c>
      <c r="I100" s="463">
        <f t="shared" ref="I100:I104" si="91">J100-H100</f>
        <v>0</v>
      </c>
      <c r="J100" s="463">
        <v>1503087156</v>
      </c>
      <c r="K100" s="26"/>
      <c r="L100" s="463">
        <v>0</v>
      </c>
      <c r="M100" s="463">
        <f t="shared" ref="M100:M104" si="92">N100-L100</f>
        <v>0</v>
      </c>
      <c r="N100" s="26">
        <v>0</v>
      </c>
      <c r="P100" s="52">
        <f t="shared" si="54"/>
        <v>1630155740</v>
      </c>
      <c r="Q100" s="52">
        <f t="shared" si="55"/>
        <v>1523746247</v>
      </c>
      <c r="R100" s="52">
        <f t="shared" si="56"/>
        <v>1228493</v>
      </c>
      <c r="S100" s="52">
        <f t="shared" si="57"/>
        <v>1524974740</v>
      </c>
      <c r="U100" s="711">
        <f t="shared" si="81"/>
        <v>4680105220</v>
      </c>
      <c r="W100" s="739">
        <f t="shared" si="76"/>
        <v>1630155740</v>
      </c>
      <c r="X100" s="739">
        <f t="shared" si="77"/>
        <v>1523746247</v>
      </c>
      <c r="Y100" s="739">
        <f t="shared" si="78"/>
        <v>1228493</v>
      </c>
      <c r="Z100" s="739">
        <f t="shared" si="79"/>
        <v>1524974740</v>
      </c>
      <c r="AA100" s="739" t="e">
        <f>#REF!+#REF!+#REF!</f>
        <v>#REF!</v>
      </c>
      <c r="AB100" s="739" t="e">
        <f>#REF!+#REF!+#REF!</f>
        <v>#REF!</v>
      </c>
    </row>
    <row r="101" spans="1:28" s="42" customFormat="1" ht="15.75">
      <c r="A101" s="16" t="s">
        <v>871</v>
      </c>
      <c r="B101" s="456" t="s">
        <v>145</v>
      </c>
      <c r="C101" s="223"/>
      <c r="D101" s="463">
        <v>0</v>
      </c>
      <c r="E101" s="463">
        <f t="shared" si="90"/>
        <v>0</v>
      </c>
      <c r="F101" s="223">
        <v>0</v>
      </c>
      <c r="G101" s="463">
        <v>1517938740</v>
      </c>
      <c r="H101" s="463">
        <v>1517938740</v>
      </c>
      <c r="I101" s="463">
        <f t="shared" si="91"/>
        <v>0</v>
      </c>
      <c r="J101" s="463">
        <v>1517938740</v>
      </c>
      <c r="K101" s="26"/>
      <c r="L101" s="463">
        <v>0</v>
      </c>
      <c r="M101" s="463">
        <f t="shared" si="92"/>
        <v>0</v>
      </c>
      <c r="N101" s="26">
        <v>0</v>
      </c>
      <c r="P101" s="52">
        <f t="shared" si="54"/>
        <v>1517938740</v>
      </c>
      <c r="Q101" s="52">
        <f t="shared" si="55"/>
        <v>1517938740</v>
      </c>
      <c r="R101" s="52">
        <f t="shared" si="56"/>
        <v>0</v>
      </c>
      <c r="S101" s="52">
        <f t="shared" si="57"/>
        <v>1517938740</v>
      </c>
      <c r="U101" s="711">
        <f t="shared" si="81"/>
        <v>4553816220</v>
      </c>
      <c r="W101" s="739">
        <f t="shared" si="76"/>
        <v>1517938740</v>
      </c>
      <c r="X101" s="739">
        <f t="shared" si="77"/>
        <v>1517938740</v>
      </c>
      <c r="Y101" s="739">
        <f t="shared" si="78"/>
        <v>0</v>
      </c>
      <c r="Z101" s="739">
        <f t="shared" si="79"/>
        <v>1517938740</v>
      </c>
      <c r="AA101" s="739" t="e">
        <f>#REF!+#REF!+#REF!</f>
        <v>#REF!</v>
      </c>
      <c r="AB101" s="739" t="e">
        <f>#REF!+#REF!+#REF!</f>
        <v>#REF!</v>
      </c>
    </row>
    <row r="102" spans="1:28" ht="15.75">
      <c r="A102" s="16" t="s">
        <v>872</v>
      </c>
      <c r="B102" s="457" t="s">
        <v>146</v>
      </c>
      <c r="C102" s="227">
        <v>68000000</v>
      </c>
      <c r="D102" s="464">
        <v>100309709</v>
      </c>
      <c r="E102" s="464">
        <f t="shared" si="90"/>
        <v>0</v>
      </c>
      <c r="F102" s="227">
        <v>100309709</v>
      </c>
      <c r="G102" s="464">
        <v>1404934014</v>
      </c>
      <c r="H102" s="464">
        <v>1382934014</v>
      </c>
      <c r="I102" s="464">
        <f t="shared" si="91"/>
        <v>-10276000</v>
      </c>
      <c r="J102" s="464">
        <v>1372658014</v>
      </c>
      <c r="K102" s="43"/>
      <c r="L102" s="464">
        <v>0</v>
      </c>
      <c r="M102" s="464">
        <f t="shared" si="92"/>
        <v>0</v>
      </c>
      <c r="N102" s="43">
        <v>0</v>
      </c>
      <c r="P102" s="52">
        <f t="shared" si="54"/>
        <v>1472934014</v>
      </c>
      <c r="Q102" s="52">
        <f t="shared" si="55"/>
        <v>1483243723</v>
      </c>
      <c r="R102" s="52">
        <f t="shared" si="56"/>
        <v>-10276000</v>
      </c>
      <c r="S102" s="52">
        <f t="shared" si="57"/>
        <v>1472967723</v>
      </c>
      <c r="U102" s="711">
        <f t="shared" si="81"/>
        <v>4418869460</v>
      </c>
      <c r="W102" s="739">
        <f t="shared" si="76"/>
        <v>1472934014</v>
      </c>
      <c r="X102" s="739">
        <f t="shared" si="77"/>
        <v>1483243723</v>
      </c>
      <c r="Y102" s="739">
        <f t="shared" si="78"/>
        <v>-10276000</v>
      </c>
      <c r="Z102" s="739">
        <f t="shared" si="79"/>
        <v>1472967723</v>
      </c>
      <c r="AA102" s="739" t="e">
        <f>#REF!+#REF!+#REF!</f>
        <v>#REF!</v>
      </c>
      <c r="AB102" s="739" t="e">
        <f>#REF!+#REF!+#REF!</f>
        <v>#REF!</v>
      </c>
    </row>
    <row r="103" spans="1:28" ht="15.75">
      <c r="A103" s="16" t="s">
        <v>911</v>
      </c>
      <c r="B103" s="457" t="s">
        <v>147</v>
      </c>
      <c r="C103" s="227"/>
      <c r="D103" s="464">
        <v>0</v>
      </c>
      <c r="E103" s="464">
        <f t="shared" si="90"/>
        <v>0</v>
      </c>
      <c r="F103" s="227">
        <v>0</v>
      </c>
      <c r="G103" s="464"/>
      <c r="H103" s="464">
        <v>0</v>
      </c>
      <c r="I103" s="464">
        <f t="shared" si="91"/>
        <v>0</v>
      </c>
      <c r="J103" s="464">
        <v>0</v>
      </c>
      <c r="K103" s="43"/>
      <c r="L103" s="464">
        <v>0</v>
      </c>
      <c r="M103" s="464">
        <f t="shared" si="92"/>
        <v>0</v>
      </c>
      <c r="N103" s="43">
        <v>0</v>
      </c>
      <c r="P103" s="52">
        <f t="shared" si="54"/>
        <v>0</v>
      </c>
      <c r="Q103" s="52">
        <f t="shared" si="55"/>
        <v>0</v>
      </c>
      <c r="R103" s="52">
        <f t="shared" si="56"/>
        <v>0</v>
      </c>
      <c r="S103" s="52">
        <f t="shared" si="57"/>
        <v>0</v>
      </c>
      <c r="U103" s="711">
        <f t="shared" si="81"/>
        <v>0</v>
      </c>
      <c r="W103" s="739">
        <f t="shared" si="76"/>
        <v>0</v>
      </c>
      <c r="X103" s="739">
        <f t="shared" si="77"/>
        <v>0</v>
      </c>
      <c r="Y103" s="739">
        <f t="shared" si="78"/>
        <v>0</v>
      </c>
      <c r="Z103" s="739">
        <f t="shared" si="79"/>
        <v>0</v>
      </c>
      <c r="AA103" s="739" t="e">
        <f>#REF!+#REF!+#REF!</f>
        <v>#REF!</v>
      </c>
      <c r="AB103" s="739" t="e">
        <f>#REF!+#REF!+#REF!</f>
        <v>#REF!</v>
      </c>
    </row>
    <row r="104" spans="1:28" ht="16.5" thickBot="1">
      <c r="A104" s="16" t="s">
        <v>912</v>
      </c>
      <c r="B104" s="458" t="s">
        <v>148</v>
      </c>
      <c r="C104" s="227"/>
      <c r="D104" s="464">
        <v>3074216</v>
      </c>
      <c r="E104" s="464">
        <f t="shared" si="90"/>
        <v>153270</v>
      </c>
      <c r="F104" s="227">
        <v>3227486</v>
      </c>
      <c r="G104" s="464">
        <v>5400000</v>
      </c>
      <c r="H104" s="464">
        <v>10400000</v>
      </c>
      <c r="I104" s="464">
        <f t="shared" si="91"/>
        <v>0</v>
      </c>
      <c r="J104" s="464">
        <v>10400000</v>
      </c>
      <c r="K104" s="43"/>
      <c r="L104" s="464">
        <v>0</v>
      </c>
      <c r="M104" s="464">
        <f t="shared" si="92"/>
        <v>0</v>
      </c>
      <c r="N104" s="43">
        <v>0</v>
      </c>
      <c r="P104" s="52">
        <f t="shared" si="54"/>
        <v>5400000</v>
      </c>
      <c r="Q104" s="52">
        <f t="shared" si="55"/>
        <v>13474216</v>
      </c>
      <c r="R104" s="52">
        <f t="shared" si="56"/>
        <v>153270</v>
      </c>
      <c r="S104" s="52">
        <f t="shared" si="57"/>
        <v>13627486</v>
      </c>
      <c r="U104" s="711">
        <f t="shared" si="81"/>
        <v>32654972</v>
      </c>
      <c r="W104" s="739">
        <f t="shared" si="76"/>
        <v>5400000</v>
      </c>
      <c r="X104" s="739">
        <f t="shared" si="77"/>
        <v>13474216</v>
      </c>
      <c r="Y104" s="739">
        <f t="shared" si="78"/>
        <v>153270</v>
      </c>
      <c r="Z104" s="739">
        <f t="shared" si="79"/>
        <v>13627486</v>
      </c>
      <c r="AA104" s="739" t="e">
        <f>#REF!+#REF!+#REF!</f>
        <v>#REF!</v>
      </c>
      <c r="AB104" s="739" t="e">
        <f>#REF!+#REF!+#REF!</f>
        <v>#REF!</v>
      </c>
    </row>
    <row r="105" spans="1:28" s="55" customFormat="1" ht="16.5" thickBot="1">
      <c r="A105" s="53" t="s">
        <v>150</v>
      </c>
      <c r="B105" s="214" t="s">
        <v>151</v>
      </c>
      <c r="C105" s="447">
        <f>SUM(C99,C89,C95)</f>
        <v>549386037</v>
      </c>
      <c r="D105" s="447">
        <f t="shared" ref="D105:N105" si="93">SUM(D99,D89,D95)</f>
        <v>704431241</v>
      </c>
      <c r="E105" s="447">
        <f t="shared" si="93"/>
        <v>38038853</v>
      </c>
      <c r="F105" s="447">
        <f t="shared" si="93"/>
        <v>742470094</v>
      </c>
      <c r="G105" s="447">
        <f t="shared" si="93"/>
        <v>3738073954</v>
      </c>
      <c r="H105" s="447">
        <f t="shared" si="93"/>
        <v>3726045531</v>
      </c>
      <c r="I105" s="447">
        <f t="shared" si="93"/>
        <v>8897641</v>
      </c>
      <c r="J105" s="447">
        <f t="shared" si="93"/>
        <v>3734943172</v>
      </c>
      <c r="K105" s="447">
        <f t="shared" si="93"/>
        <v>0</v>
      </c>
      <c r="L105" s="447">
        <f t="shared" si="93"/>
        <v>0</v>
      </c>
      <c r="M105" s="447">
        <f t="shared" si="93"/>
        <v>0</v>
      </c>
      <c r="N105" s="447">
        <f t="shared" si="93"/>
        <v>0</v>
      </c>
      <c r="P105" s="52">
        <f t="shared" si="54"/>
        <v>4287459991</v>
      </c>
      <c r="Q105" s="52">
        <f t="shared" si="55"/>
        <v>4430476772</v>
      </c>
      <c r="R105" s="52">
        <f t="shared" si="56"/>
        <v>46936494</v>
      </c>
      <c r="S105" s="52">
        <f t="shared" si="57"/>
        <v>4477413266</v>
      </c>
      <c r="U105" s="711">
        <f t="shared" si="81"/>
        <v>13242286523</v>
      </c>
      <c r="W105" s="739">
        <f t="shared" si="76"/>
        <v>4287459991</v>
      </c>
      <c r="X105" s="739">
        <f t="shared" si="77"/>
        <v>4430476772</v>
      </c>
      <c r="Y105" s="739">
        <f t="shared" si="78"/>
        <v>46936494</v>
      </c>
      <c r="Z105" s="739">
        <f t="shared" si="79"/>
        <v>4477413266</v>
      </c>
      <c r="AA105" s="739" t="e">
        <f>#REF!+#REF!+#REF!</f>
        <v>#REF!</v>
      </c>
      <c r="AB105" s="739" t="e">
        <f>#REF!+#REF!+#REF!</f>
        <v>#REF!</v>
      </c>
    </row>
    <row r="106" spans="1:28" s="55" customFormat="1" ht="16.5" thickBot="1">
      <c r="A106" s="53" t="s">
        <v>52</v>
      </c>
      <c r="B106" s="214" t="s">
        <v>152</v>
      </c>
      <c r="C106" s="447">
        <f>+C107+C108+C109</f>
        <v>0</v>
      </c>
      <c r="D106" s="447">
        <f t="shared" ref="D106:N106" si="94">+D107+D108+D109</f>
        <v>0</v>
      </c>
      <c r="E106" s="447">
        <f t="shared" si="94"/>
        <v>0</v>
      </c>
      <c r="F106" s="447">
        <f t="shared" si="94"/>
        <v>0</v>
      </c>
      <c r="G106" s="447">
        <f t="shared" si="94"/>
        <v>30979000</v>
      </c>
      <c r="H106" s="447">
        <f t="shared" si="94"/>
        <v>30979000</v>
      </c>
      <c r="I106" s="447">
        <f t="shared" si="94"/>
        <v>0</v>
      </c>
      <c r="J106" s="447">
        <f t="shared" si="94"/>
        <v>30979000</v>
      </c>
      <c r="K106" s="447">
        <f t="shared" si="94"/>
        <v>0</v>
      </c>
      <c r="L106" s="447">
        <f t="shared" si="94"/>
        <v>0</v>
      </c>
      <c r="M106" s="447">
        <f t="shared" si="94"/>
        <v>0</v>
      </c>
      <c r="N106" s="447">
        <f t="shared" si="94"/>
        <v>0</v>
      </c>
      <c r="P106" s="52">
        <f t="shared" si="54"/>
        <v>30979000</v>
      </c>
      <c r="Q106" s="52">
        <f t="shared" si="55"/>
        <v>30979000</v>
      </c>
      <c r="R106" s="52">
        <f t="shared" si="56"/>
        <v>0</v>
      </c>
      <c r="S106" s="52">
        <f t="shared" si="57"/>
        <v>30979000</v>
      </c>
      <c r="U106" s="711">
        <f t="shared" si="81"/>
        <v>92937000</v>
      </c>
      <c r="W106" s="739">
        <f t="shared" si="76"/>
        <v>30979000</v>
      </c>
      <c r="X106" s="739">
        <f t="shared" si="77"/>
        <v>30979000</v>
      </c>
      <c r="Y106" s="739">
        <f t="shared" si="78"/>
        <v>0</v>
      </c>
      <c r="Z106" s="739">
        <f t="shared" si="79"/>
        <v>30979000</v>
      </c>
      <c r="AA106" s="739" t="e">
        <f>#REF!+#REF!+#REF!</f>
        <v>#REF!</v>
      </c>
      <c r="AB106" s="739" t="e">
        <f>#REF!+#REF!+#REF!</f>
        <v>#REF!</v>
      </c>
    </row>
    <row r="107" spans="1:28" s="58" customFormat="1" ht="15.75">
      <c r="A107" s="56" t="s">
        <v>54</v>
      </c>
      <c r="B107" s="212" t="s">
        <v>153</v>
      </c>
      <c r="C107" s="434"/>
      <c r="D107" s="57">
        <v>0</v>
      </c>
      <c r="E107" s="57">
        <f t="shared" ref="E107:E109" si="95">F107-D107</f>
        <v>0</v>
      </c>
      <c r="F107" s="434">
        <v>0</v>
      </c>
      <c r="G107" s="57">
        <v>30979000</v>
      </c>
      <c r="H107" s="57">
        <v>30979000</v>
      </c>
      <c r="I107" s="57">
        <f t="shared" ref="I107:I109" si="96">J107-H107</f>
        <v>0</v>
      </c>
      <c r="J107" s="57">
        <v>30979000</v>
      </c>
      <c r="K107" s="57"/>
      <c r="L107" s="57">
        <v>0</v>
      </c>
      <c r="M107" s="57">
        <f t="shared" ref="M107:M109" si="97">N107-L107</f>
        <v>0</v>
      </c>
      <c r="N107" s="57">
        <v>0</v>
      </c>
      <c r="P107" s="52">
        <f t="shared" si="54"/>
        <v>30979000</v>
      </c>
      <c r="Q107" s="52">
        <f t="shared" si="55"/>
        <v>30979000</v>
      </c>
      <c r="R107" s="52">
        <f t="shared" si="56"/>
        <v>0</v>
      </c>
      <c r="S107" s="52">
        <f t="shared" si="57"/>
        <v>30979000</v>
      </c>
      <c r="U107" s="711">
        <f t="shared" si="81"/>
        <v>92937000</v>
      </c>
      <c r="W107" s="739">
        <f t="shared" si="76"/>
        <v>30979000</v>
      </c>
      <c r="X107" s="739">
        <f t="shared" si="77"/>
        <v>30979000</v>
      </c>
      <c r="Y107" s="739">
        <f t="shared" si="78"/>
        <v>0</v>
      </c>
      <c r="Z107" s="739">
        <f t="shared" si="79"/>
        <v>30979000</v>
      </c>
      <c r="AA107" s="739" t="e">
        <f>#REF!+#REF!+#REF!</f>
        <v>#REF!</v>
      </c>
      <c r="AB107" s="739" t="e">
        <f>#REF!+#REF!+#REF!</f>
        <v>#REF!</v>
      </c>
    </row>
    <row r="108" spans="1:28" s="55" customFormat="1" ht="15.75">
      <c r="A108" s="56" t="s">
        <v>56</v>
      </c>
      <c r="B108" s="212" t="s">
        <v>154</v>
      </c>
      <c r="C108" s="434"/>
      <c r="D108" s="57">
        <v>0</v>
      </c>
      <c r="E108" s="57">
        <f t="shared" si="95"/>
        <v>0</v>
      </c>
      <c r="F108" s="434">
        <v>0</v>
      </c>
      <c r="G108" s="57"/>
      <c r="H108" s="57">
        <v>0</v>
      </c>
      <c r="I108" s="57">
        <f t="shared" si="96"/>
        <v>0</v>
      </c>
      <c r="J108" s="57">
        <v>0</v>
      </c>
      <c r="K108" s="57"/>
      <c r="L108" s="57">
        <v>0</v>
      </c>
      <c r="M108" s="57">
        <f t="shared" si="97"/>
        <v>0</v>
      </c>
      <c r="N108" s="57">
        <v>0</v>
      </c>
      <c r="P108" s="52">
        <f t="shared" si="54"/>
        <v>0</v>
      </c>
      <c r="Q108" s="52">
        <f t="shared" si="55"/>
        <v>0</v>
      </c>
      <c r="R108" s="52">
        <f t="shared" si="56"/>
        <v>0</v>
      </c>
      <c r="S108" s="52">
        <f t="shared" si="57"/>
        <v>0</v>
      </c>
      <c r="U108" s="711">
        <f t="shared" si="81"/>
        <v>0</v>
      </c>
      <c r="W108" s="739">
        <f t="shared" si="76"/>
        <v>0</v>
      </c>
      <c r="X108" s="739">
        <f t="shared" si="77"/>
        <v>0</v>
      </c>
      <c r="Y108" s="739">
        <f t="shared" si="78"/>
        <v>0</v>
      </c>
      <c r="Z108" s="739">
        <f t="shared" si="79"/>
        <v>0</v>
      </c>
      <c r="AA108" s="739" t="e">
        <f>#REF!+#REF!+#REF!</f>
        <v>#REF!</v>
      </c>
      <c r="AB108" s="739" t="e">
        <f>#REF!+#REF!+#REF!</f>
        <v>#REF!</v>
      </c>
    </row>
    <row r="109" spans="1:28" s="55" customFormat="1" ht="16.5" thickBot="1">
      <c r="A109" s="59" t="s">
        <v>58</v>
      </c>
      <c r="B109" s="459" t="s">
        <v>155</v>
      </c>
      <c r="C109" s="434"/>
      <c r="D109" s="57">
        <v>0</v>
      </c>
      <c r="E109" s="57">
        <f t="shared" si="95"/>
        <v>0</v>
      </c>
      <c r="F109" s="434">
        <v>0</v>
      </c>
      <c r="G109" s="57"/>
      <c r="H109" s="57">
        <v>0</v>
      </c>
      <c r="I109" s="57">
        <f t="shared" si="96"/>
        <v>0</v>
      </c>
      <c r="J109" s="57">
        <v>0</v>
      </c>
      <c r="K109" s="57"/>
      <c r="L109" s="57">
        <v>0</v>
      </c>
      <c r="M109" s="57">
        <f t="shared" si="97"/>
        <v>0</v>
      </c>
      <c r="N109" s="57">
        <v>0</v>
      </c>
      <c r="P109" s="52">
        <f t="shared" si="54"/>
        <v>0</v>
      </c>
      <c r="Q109" s="52">
        <f t="shared" si="55"/>
        <v>0</v>
      </c>
      <c r="R109" s="52">
        <f t="shared" si="56"/>
        <v>0</v>
      </c>
      <c r="S109" s="52">
        <f t="shared" si="57"/>
        <v>0</v>
      </c>
      <c r="U109" s="711">
        <f t="shared" si="81"/>
        <v>0</v>
      </c>
      <c r="W109" s="739">
        <f t="shared" si="76"/>
        <v>0</v>
      </c>
      <c r="X109" s="739">
        <f t="shared" si="77"/>
        <v>0</v>
      </c>
      <c r="Y109" s="739">
        <f t="shared" si="78"/>
        <v>0</v>
      </c>
      <c r="Z109" s="739">
        <f t="shared" si="79"/>
        <v>0</v>
      </c>
      <c r="AA109" s="739" t="e">
        <f>#REF!+#REF!+#REF!</f>
        <v>#REF!</v>
      </c>
      <c r="AB109" s="739" t="e">
        <f>#REF!+#REF!+#REF!</f>
        <v>#REF!</v>
      </c>
    </row>
    <row r="110" spans="1:28" s="55" customFormat="1" ht="16.5" thickBot="1">
      <c r="A110" s="53" t="s">
        <v>74</v>
      </c>
      <c r="B110" s="214" t="s">
        <v>1037</v>
      </c>
      <c r="C110" s="447">
        <f>+C111+C114+C115+C116</f>
        <v>0</v>
      </c>
      <c r="D110" s="447">
        <f t="shared" ref="D110:N110" si="98">+D111+D114+D115+D116</f>
        <v>0</v>
      </c>
      <c r="E110" s="447">
        <f t="shared" si="98"/>
        <v>0</v>
      </c>
      <c r="F110" s="447">
        <f t="shared" si="98"/>
        <v>0</v>
      </c>
      <c r="G110" s="447">
        <f t="shared" si="98"/>
        <v>0</v>
      </c>
      <c r="H110" s="447">
        <f t="shared" si="98"/>
        <v>0</v>
      </c>
      <c r="I110" s="447">
        <f t="shared" si="98"/>
        <v>0</v>
      </c>
      <c r="J110" s="447">
        <f t="shared" si="98"/>
        <v>0</v>
      </c>
      <c r="K110" s="447">
        <f t="shared" si="98"/>
        <v>0</v>
      </c>
      <c r="L110" s="447">
        <f t="shared" si="98"/>
        <v>0</v>
      </c>
      <c r="M110" s="447">
        <f t="shared" si="98"/>
        <v>0</v>
      </c>
      <c r="N110" s="447">
        <f t="shared" si="98"/>
        <v>0</v>
      </c>
      <c r="P110" s="52">
        <f t="shared" si="54"/>
        <v>0</v>
      </c>
      <c r="Q110" s="52">
        <f t="shared" si="55"/>
        <v>0</v>
      </c>
      <c r="R110" s="52">
        <f t="shared" si="56"/>
        <v>0</v>
      </c>
      <c r="S110" s="52">
        <f t="shared" si="57"/>
        <v>0</v>
      </c>
      <c r="U110" s="711">
        <f t="shared" si="81"/>
        <v>0</v>
      </c>
      <c r="W110" s="739">
        <f t="shared" si="76"/>
        <v>0</v>
      </c>
      <c r="X110" s="739">
        <f t="shared" si="77"/>
        <v>0</v>
      </c>
      <c r="Y110" s="739">
        <f t="shared" si="78"/>
        <v>0</v>
      </c>
      <c r="Z110" s="739">
        <f t="shared" si="79"/>
        <v>0</v>
      </c>
      <c r="AA110" s="739" t="e">
        <f>#REF!+#REF!+#REF!</f>
        <v>#REF!</v>
      </c>
      <c r="AB110" s="739" t="e">
        <f>#REF!+#REF!+#REF!</f>
        <v>#REF!</v>
      </c>
    </row>
    <row r="111" spans="1:28" s="55" customFormat="1" ht="15.75">
      <c r="A111" s="56" t="s">
        <v>500</v>
      </c>
      <c r="B111" s="212" t="s">
        <v>914</v>
      </c>
      <c r="C111" s="434"/>
      <c r="D111" s="57">
        <v>0</v>
      </c>
      <c r="E111" s="57">
        <f t="shared" ref="E111:E116" si="99">F111-D111</f>
        <v>0</v>
      </c>
      <c r="F111" s="434">
        <v>0</v>
      </c>
      <c r="G111" s="57"/>
      <c r="H111" s="57">
        <v>0</v>
      </c>
      <c r="I111" s="57">
        <f t="shared" ref="I111:I116" si="100">J111-H111</f>
        <v>0</v>
      </c>
      <c r="J111" s="57">
        <v>0</v>
      </c>
      <c r="K111" s="57"/>
      <c r="L111" s="57">
        <v>0</v>
      </c>
      <c r="M111" s="57">
        <f t="shared" ref="M111:M116" si="101">N111-L111</f>
        <v>0</v>
      </c>
      <c r="N111" s="57">
        <v>0</v>
      </c>
      <c r="P111" s="52">
        <f t="shared" si="54"/>
        <v>0</v>
      </c>
      <c r="Q111" s="52">
        <f t="shared" si="55"/>
        <v>0</v>
      </c>
      <c r="R111" s="52">
        <f t="shared" si="56"/>
        <v>0</v>
      </c>
      <c r="S111" s="52">
        <f t="shared" si="57"/>
        <v>0</v>
      </c>
      <c r="U111" s="711">
        <f t="shared" si="81"/>
        <v>0</v>
      </c>
      <c r="W111" s="739">
        <f t="shared" si="76"/>
        <v>0</v>
      </c>
      <c r="X111" s="739">
        <f t="shared" si="77"/>
        <v>0</v>
      </c>
      <c r="Y111" s="739">
        <f t="shared" si="78"/>
        <v>0</v>
      </c>
      <c r="Z111" s="739">
        <f t="shared" si="79"/>
        <v>0</v>
      </c>
      <c r="AA111" s="739" t="e">
        <f>#REF!+#REF!+#REF!</f>
        <v>#REF!</v>
      </c>
      <c r="AB111" s="739" t="e">
        <f>#REF!+#REF!+#REF!</f>
        <v>#REF!</v>
      </c>
    </row>
    <row r="112" spans="1:28" s="55" customFormat="1" ht="15.75">
      <c r="A112" s="56" t="s">
        <v>501</v>
      </c>
      <c r="B112" s="212" t="s">
        <v>915</v>
      </c>
      <c r="C112" s="434"/>
      <c r="D112" s="57">
        <v>0</v>
      </c>
      <c r="E112" s="57">
        <f t="shared" si="99"/>
        <v>0</v>
      </c>
      <c r="F112" s="434">
        <v>0</v>
      </c>
      <c r="G112" s="57"/>
      <c r="H112" s="57">
        <v>0</v>
      </c>
      <c r="I112" s="57">
        <f t="shared" si="100"/>
        <v>0</v>
      </c>
      <c r="J112" s="57">
        <v>0</v>
      </c>
      <c r="K112" s="57"/>
      <c r="L112" s="57">
        <v>0</v>
      </c>
      <c r="M112" s="57">
        <f t="shared" si="101"/>
        <v>0</v>
      </c>
      <c r="N112" s="57">
        <v>0</v>
      </c>
      <c r="P112" s="52">
        <f t="shared" si="54"/>
        <v>0</v>
      </c>
      <c r="Q112" s="52">
        <f t="shared" si="55"/>
        <v>0</v>
      </c>
      <c r="R112" s="52">
        <f t="shared" si="56"/>
        <v>0</v>
      </c>
      <c r="S112" s="52">
        <f t="shared" si="57"/>
        <v>0</v>
      </c>
      <c r="U112" s="711">
        <f t="shared" si="81"/>
        <v>0</v>
      </c>
      <c r="W112" s="739">
        <f t="shared" si="76"/>
        <v>0</v>
      </c>
      <c r="X112" s="739">
        <f t="shared" si="77"/>
        <v>0</v>
      </c>
      <c r="Y112" s="739">
        <f t="shared" si="78"/>
        <v>0</v>
      </c>
      <c r="Z112" s="739">
        <f t="shared" si="79"/>
        <v>0</v>
      </c>
      <c r="AA112" s="739" t="e">
        <f>#REF!+#REF!+#REF!</f>
        <v>#REF!</v>
      </c>
      <c r="AB112" s="739" t="e">
        <f>#REF!+#REF!+#REF!</f>
        <v>#REF!</v>
      </c>
    </row>
    <row r="113" spans="1:28" s="55" customFormat="1" ht="15.75">
      <c r="A113" s="56" t="s">
        <v>502</v>
      </c>
      <c r="B113" s="212" t="s">
        <v>916</v>
      </c>
      <c r="C113" s="434"/>
      <c r="D113" s="57">
        <v>0</v>
      </c>
      <c r="E113" s="57">
        <f t="shared" si="99"/>
        <v>0</v>
      </c>
      <c r="F113" s="434">
        <v>0</v>
      </c>
      <c r="G113" s="57"/>
      <c r="H113" s="57">
        <v>0</v>
      </c>
      <c r="I113" s="57">
        <f t="shared" si="100"/>
        <v>0</v>
      </c>
      <c r="J113" s="57">
        <v>0</v>
      </c>
      <c r="K113" s="57"/>
      <c r="L113" s="57">
        <v>0</v>
      </c>
      <c r="M113" s="57">
        <f t="shared" si="101"/>
        <v>0</v>
      </c>
      <c r="N113" s="57">
        <v>0</v>
      </c>
      <c r="P113" s="52">
        <f t="shared" si="54"/>
        <v>0</v>
      </c>
      <c r="Q113" s="52">
        <f t="shared" si="55"/>
        <v>0</v>
      </c>
      <c r="R113" s="52">
        <f t="shared" si="56"/>
        <v>0</v>
      </c>
      <c r="S113" s="52">
        <f t="shared" si="57"/>
        <v>0</v>
      </c>
      <c r="U113" s="711">
        <f t="shared" si="81"/>
        <v>0</v>
      </c>
      <c r="W113" s="739">
        <f t="shared" si="76"/>
        <v>0</v>
      </c>
      <c r="X113" s="739">
        <f t="shared" si="77"/>
        <v>0</v>
      </c>
      <c r="Y113" s="739">
        <f t="shared" si="78"/>
        <v>0</v>
      </c>
      <c r="Z113" s="739">
        <f t="shared" si="79"/>
        <v>0</v>
      </c>
      <c r="AA113" s="739" t="e">
        <f>#REF!+#REF!+#REF!</f>
        <v>#REF!</v>
      </c>
      <c r="AB113" s="739" t="e">
        <f>#REF!+#REF!+#REF!</f>
        <v>#REF!</v>
      </c>
    </row>
    <row r="114" spans="1:28" s="55" customFormat="1" ht="15.75">
      <c r="A114" s="56" t="s">
        <v>503</v>
      </c>
      <c r="B114" s="212" t="s">
        <v>917</v>
      </c>
      <c r="C114" s="434"/>
      <c r="D114" s="57">
        <v>0</v>
      </c>
      <c r="E114" s="57">
        <f t="shared" si="99"/>
        <v>0</v>
      </c>
      <c r="F114" s="434">
        <v>0</v>
      </c>
      <c r="G114" s="57"/>
      <c r="H114" s="57">
        <v>0</v>
      </c>
      <c r="I114" s="57">
        <f t="shared" si="100"/>
        <v>0</v>
      </c>
      <c r="J114" s="57">
        <v>0</v>
      </c>
      <c r="K114" s="57"/>
      <c r="L114" s="57">
        <v>0</v>
      </c>
      <c r="M114" s="57">
        <f t="shared" si="101"/>
        <v>0</v>
      </c>
      <c r="N114" s="57">
        <v>0</v>
      </c>
      <c r="P114" s="52">
        <f t="shared" si="54"/>
        <v>0</v>
      </c>
      <c r="Q114" s="52">
        <f t="shared" si="55"/>
        <v>0</v>
      </c>
      <c r="R114" s="52">
        <f t="shared" si="56"/>
        <v>0</v>
      </c>
      <c r="S114" s="52">
        <f t="shared" si="57"/>
        <v>0</v>
      </c>
      <c r="U114" s="711">
        <f t="shared" si="81"/>
        <v>0</v>
      </c>
      <c r="W114" s="739">
        <f t="shared" si="76"/>
        <v>0</v>
      </c>
      <c r="X114" s="739">
        <f t="shared" si="77"/>
        <v>0</v>
      </c>
      <c r="Y114" s="739">
        <f t="shared" si="78"/>
        <v>0</v>
      </c>
      <c r="Z114" s="739">
        <f t="shared" si="79"/>
        <v>0</v>
      </c>
      <c r="AA114" s="739" t="e">
        <f>#REF!+#REF!+#REF!</f>
        <v>#REF!</v>
      </c>
      <c r="AB114" s="739" t="e">
        <f>#REF!+#REF!+#REF!</f>
        <v>#REF!</v>
      </c>
    </row>
    <row r="115" spans="1:28" s="55" customFormat="1" ht="15.75">
      <c r="A115" s="56" t="s">
        <v>698</v>
      </c>
      <c r="B115" s="212" t="s">
        <v>918</v>
      </c>
      <c r="C115" s="434"/>
      <c r="D115" s="57">
        <v>0</v>
      </c>
      <c r="E115" s="57">
        <f t="shared" si="99"/>
        <v>0</v>
      </c>
      <c r="F115" s="434">
        <v>0</v>
      </c>
      <c r="G115" s="57"/>
      <c r="H115" s="57">
        <v>0</v>
      </c>
      <c r="I115" s="57">
        <f t="shared" si="100"/>
        <v>0</v>
      </c>
      <c r="J115" s="57">
        <v>0</v>
      </c>
      <c r="K115" s="57"/>
      <c r="L115" s="57">
        <v>0</v>
      </c>
      <c r="M115" s="57">
        <f t="shared" si="101"/>
        <v>0</v>
      </c>
      <c r="N115" s="57">
        <v>0</v>
      </c>
      <c r="P115" s="52">
        <f t="shared" si="54"/>
        <v>0</v>
      </c>
      <c r="Q115" s="52">
        <f t="shared" si="55"/>
        <v>0</v>
      </c>
      <c r="R115" s="52">
        <f t="shared" si="56"/>
        <v>0</v>
      </c>
      <c r="S115" s="52">
        <f t="shared" si="57"/>
        <v>0</v>
      </c>
      <c r="U115" s="711">
        <f t="shared" si="81"/>
        <v>0</v>
      </c>
      <c r="W115" s="739">
        <f t="shared" si="76"/>
        <v>0</v>
      </c>
      <c r="X115" s="739">
        <f t="shared" si="77"/>
        <v>0</v>
      </c>
      <c r="Y115" s="739">
        <f t="shared" si="78"/>
        <v>0</v>
      </c>
      <c r="Z115" s="739">
        <f t="shared" si="79"/>
        <v>0</v>
      </c>
      <c r="AA115" s="739" t="e">
        <f>#REF!+#REF!+#REF!</f>
        <v>#REF!</v>
      </c>
      <c r="AB115" s="739" t="e">
        <f>#REF!+#REF!+#REF!</f>
        <v>#REF!</v>
      </c>
    </row>
    <row r="116" spans="1:28" s="58" customFormat="1" ht="16.5" thickBot="1">
      <c r="A116" s="56" t="s">
        <v>920</v>
      </c>
      <c r="B116" s="459" t="s">
        <v>919</v>
      </c>
      <c r="C116" s="434"/>
      <c r="D116" s="57">
        <v>0</v>
      </c>
      <c r="E116" s="57">
        <f t="shared" si="99"/>
        <v>0</v>
      </c>
      <c r="F116" s="434">
        <v>0</v>
      </c>
      <c r="G116" s="57"/>
      <c r="H116" s="57">
        <v>0</v>
      </c>
      <c r="I116" s="57">
        <f t="shared" si="100"/>
        <v>0</v>
      </c>
      <c r="J116" s="57">
        <v>0</v>
      </c>
      <c r="K116" s="57"/>
      <c r="L116" s="57">
        <v>0</v>
      </c>
      <c r="M116" s="57">
        <f t="shared" si="101"/>
        <v>0</v>
      </c>
      <c r="N116" s="57">
        <v>0</v>
      </c>
      <c r="P116" s="52">
        <f t="shared" si="54"/>
        <v>0</v>
      </c>
      <c r="Q116" s="52">
        <f t="shared" si="55"/>
        <v>0</v>
      </c>
      <c r="R116" s="52">
        <f t="shared" si="56"/>
        <v>0</v>
      </c>
      <c r="S116" s="52">
        <f t="shared" si="57"/>
        <v>0</v>
      </c>
      <c r="U116" s="711">
        <f t="shared" si="81"/>
        <v>0</v>
      </c>
      <c r="W116" s="739">
        <f t="shared" si="76"/>
        <v>0</v>
      </c>
      <c r="X116" s="739">
        <f t="shared" si="77"/>
        <v>0</v>
      </c>
      <c r="Y116" s="739">
        <f t="shared" si="78"/>
        <v>0</v>
      </c>
      <c r="Z116" s="739">
        <f t="shared" si="79"/>
        <v>0</v>
      </c>
      <c r="AA116" s="739" t="e">
        <f>#REF!+#REF!+#REF!</f>
        <v>#REF!</v>
      </c>
      <c r="AB116" s="739" t="e">
        <f>#REF!+#REF!+#REF!</f>
        <v>#REF!</v>
      </c>
    </row>
    <row r="117" spans="1:28" s="55" customFormat="1" ht="16.5" thickBot="1">
      <c r="A117" s="53" t="s">
        <v>157</v>
      </c>
      <c r="B117" s="214" t="s">
        <v>293</v>
      </c>
      <c r="C117" s="451">
        <f>SUM(C118:C123)</f>
        <v>885547769</v>
      </c>
      <c r="D117" s="451">
        <f t="shared" ref="D117:N117" si="102">SUM(D118:D123)</f>
        <v>824449150</v>
      </c>
      <c r="E117" s="451">
        <f t="shared" si="102"/>
        <v>2834173</v>
      </c>
      <c r="F117" s="451">
        <f t="shared" si="102"/>
        <v>827283323</v>
      </c>
      <c r="G117" s="451">
        <f t="shared" si="102"/>
        <v>65283309</v>
      </c>
      <c r="H117" s="451">
        <f t="shared" si="102"/>
        <v>279760918</v>
      </c>
      <c r="I117" s="451">
        <f t="shared" si="102"/>
        <v>187918</v>
      </c>
      <c r="J117" s="451">
        <f t="shared" si="102"/>
        <v>279948836</v>
      </c>
      <c r="K117" s="451">
        <f t="shared" si="102"/>
        <v>84784000</v>
      </c>
      <c r="L117" s="451">
        <f t="shared" si="102"/>
        <v>84881225</v>
      </c>
      <c r="M117" s="451">
        <f t="shared" si="102"/>
        <v>-1828673</v>
      </c>
      <c r="N117" s="451">
        <f t="shared" si="102"/>
        <v>83052552</v>
      </c>
      <c r="P117" s="52">
        <f t="shared" si="54"/>
        <v>1035615078</v>
      </c>
      <c r="Q117" s="52">
        <f t="shared" si="55"/>
        <v>1189091293</v>
      </c>
      <c r="R117" s="52">
        <f t="shared" si="56"/>
        <v>1193418</v>
      </c>
      <c r="S117" s="52">
        <f t="shared" si="57"/>
        <v>1190284711</v>
      </c>
      <c r="U117" s="711">
        <f t="shared" si="81"/>
        <v>3250079396</v>
      </c>
      <c r="W117" s="739">
        <f t="shared" si="76"/>
        <v>1035615078</v>
      </c>
      <c r="X117" s="739">
        <f t="shared" si="77"/>
        <v>1189091293</v>
      </c>
      <c r="Y117" s="739">
        <f t="shared" si="78"/>
        <v>1193418</v>
      </c>
      <c r="Z117" s="739">
        <f t="shared" si="79"/>
        <v>1190284711</v>
      </c>
      <c r="AA117" s="739" t="e">
        <f>#REF!+#REF!+#REF!</f>
        <v>#REF!</v>
      </c>
      <c r="AB117" s="739" t="e">
        <f>#REF!+#REF!+#REF!</f>
        <v>#REF!</v>
      </c>
    </row>
    <row r="118" spans="1:28" s="55" customFormat="1" ht="15.75">
      <c r="A118" s="56" t="s">
        <v>88</v>
      </c>
      <c r="B118" s="212" t="s">
        <v>159</v>
      </c>
      <c r="C118" s="434"/>
      <c r="D118" s="57">
        <v>0</v>
      </c>
      <c r="E118" s="57">
        <f t="shared" ref="E118:E123" si="103">F118-D118</f>
        <v>0</v>
      </c>
      <c r="F118" s="434">
        <v>0</v>
      </c>
      <c r="G118" s="57"/>
      <c r="H118" s="57">
        <v>0</v>
      </c>
      <c r="I118" s="57">
        <f t="shared" ref="I118:I123" si="104">J118-H118</f>
        <v>0</v>
      </c>
      <c r="J118" s="57">
        <v>0</v>
      </c>
      <c r="K118" s="57"/>
      <c r="L118" s="57">
        <v>0</v>
      </c>
      <c r="M118" s="57">
        <f t="shared" ref="M118:M123" si="105">N118-L118</f>
        <v>0</v>
      </c>
      <c r="N118" s="57">
        <v>0</v>
      </c>
      <c r="P118" s="52">
        <f t="shared" si="54"/>
        <v>0</v>
      </c>
      <c r="Q118" s="52">
        <f t="shared" si="55"/>
        <v>0</v>
      </c>
      <c r="R118" s="52">
        <f t="shared" si="56"/>
        <v>0</v>
      </c>
      <c r="S118" s="52">
        <f t="shared" si="57"/>
        <v>0</v>
      </c>
      <c r="U118" s="711">
        <f t="shared" si="81"/>
        <v>0</v>
      </c>
      <c r="W118" s="739">
        <f t="shared" si="76"/>
        <v>0</v>
      </c>
      <c r="X118" s="739">
        <f t="shared" si="77"/>
        <v>0</v>
      </c>
      <c r="Y118" s="739">
        <f t="shared" si="78"/>
        <v>0</v>
      </c>
      <c r="Z118" s="739">
        <f t="shared" si="79"/>
        <v>0</v>
      </c>
      <c r="AA118" s="739" t="e">
        <f>#REF!+#REF!+#REF!</f>
        <v>#REF!</v>
      </c>
      <c r="AB118" s="739" t="e">
        <f>#REF!+#REF!+#REF!</f>
        <v>#REF!</v>
      </c>
    </row>
    <row r="119" spans="1:28" s="55" customFormat="1" ht="15.75">
      <c r="A119" s="56" t="s">
        <v>667</v>
      </c>
      <c r="B119" s="212" t="s">
        <v>160</v>
      </c>
      <c r="C119" s="434">
        <v>35026223</v>
      </c>
      <c r="D119" s="57">
        <v>35865501</v>
      </c>
      <c r="E119" s="57">
        <f t="shared" si="103"/>
        <v>0</v>
      </c>
      <c r="F119" s="434">
        <v>35865501</v>
      </c>
      <c r="G119" s="57"/>
      <c r="H119" s="57">
        <v>0</v>
      </c>
      <c r="I119" s="57">
        <f t="shared" si="104"/>
        <v>0</v>
      </c>
      <c r="J119" s="57">
        <v>0</v>
      </c>
      <c r="K119" s="57"/>
      <c r="L119" s="57">
        <v>0</v>
      </c>
      <c r="M119" s="57">
        <f t="shared" si="105"/>
        <v>0</v>
      </c>
      <c r="N119" s="57">
        <v>0</v>
      </c>
      <c r="P119" s="52">
        <f t="shared" si="54"/>
        <v>35026223</v>
      </c>
      <c r="Q119" s="52">
        <f t="shared" si="55"/>
        <v>35865501</v>
      </c>
      <c r="R119" s="52">
        <f t="shared" si="56"/>
        <v>0</v>
      </c>
      <c r="S119" s="52">
        <f t="shared" si="57"/>
        <v>35865501</v>
      </c>
      <c r="U119" s="711">
        <f t="shared" si="81"/>
        <v>106757225</v>
      </c>
      <c r="W119" s="739">
        <f t="shared" si="76"/>
        <v>35026223</v>
      </c>
      <c r="X119" s="739">
        <f t="shared" si="77"/>
        <v>35865501</v>
      </c>
      <c r="Y119" s="739">
        <f t="shared" si="78"/>
        <v>0</v>
      </c>
      <c r="Z119" s="739">
        <f t="shared" si="79"/>
        <v>35865501</v>
      </c>
      <c r="AA119" s="739" t="e">
        <f>#REF!+#REF!+#REF!</f>
        <v>#REF!</v>
      </c>
      <c r="AB119" s="739" t="e">
        <f>#REF!+#REF!+#REF!</f>
        <v>#REF!</v>
      </c>
    </row>
    <row r="120" spans="1:28" s="55" customFormat="1" ht="15.75">
      <c r="A120" s="56" t="s">
        <v>668</v>
      </c>
      <c r="B120" s="731" t="s">
        <v>1040</v>
      </c>
      <c r="C120" s="434">
        <v>850521546</v>
      </c>
      <c r="D120" s="57">
        <v>788583649</v>
      </c>
      <c r="E120" s="57">
        <f t="shared" si="103"/>
        <v>2834173</v>
      </c>
      <c r="F120" s="434">
        <v>791417822</v>
      </c>
      <c r="G120" s="57">
        <v>65283309</v>
      </c>
      <c r="H120" s="57">
        <v>79760918</v>
      </c>
      <c r="I120" s="57">
        <f t="shared" si="104"/>
        <v>187918</v>
      </c>
      <c r="J120" s="57">
        <v>79948836</v>
      </c>
      <c r="K120" s="57">
        <v>84784000</v>
      </c>
      <c r="L120" s="57">
        <v>84881225</v>
      </c>
      <c r="M120" s="57">
        <f t="shared" si="105"/>
        <v>-1828673</v>
      </c>
      <c r="N120" s="57">
        <v>83052552</v>
      </c>
      <c r="P120" s="52">
        <f>SUM(C120,G120,K120)</f>
        <v>1000588855</v>
      </c>
      <c r="Q120" s="52">
        <f t="shared" ref="Q120:S120" si="106">SUM(D120,H120,L120)</f>
        <v>953225792</v>
      </c>
      <c r="R120" s="52">
        <f t="shared" si="106"/>
        <v>1193418</v>
      </c>
      <c r="S120" s="52">
        <f t="shared" si="106"/>
        <v>954419210</v>
      </c>
      <c r="U120" s="711">
        <f t="shared" si="81"/>
        <v>2743322171</v>
      </c>
      <c r="W120" s="739">
        <f t="shared" si="76"/>
        <v>1000588855</v>
      </c>
      <c r="X120" s="739">
        <f t="shared" si="77"/>
        <v>953225792</v>
      </c>
      <c r="Y120" s="739">
        <f t="shared" si="78"/>
        <v>1193418</v>
      </c>
      <c r="Z120" s="739">
        <f t="shared" si="79"/>
        <v>954419210</v>
      </c>
      <c r="AA120" s="739" t="e">
        <f>#REF!+#REF!+#REF!</f>
        <v>#REF!</v>
      </c>
      <c r="AB120" s="739" t="e">
        <f>#REF!+#REF!+#REF!</f>
        <v>#REF!</v>
      </c>
    </row>
    <row r="121" spans="1:28" s="55" customFormat="1" ht="15.75">
      <c r="A121" s="56" t="s">
        <v>669</v>
      </c>
      <c r="B121" s="212" t="s">
        <v>921</v>
      </c>
      <c r="C121" s="434"/>
      <c r="D121" s="57">
        <v>0</v>
      </c>
      <c r="E121" s="57">
        <f t="shared" si="103"/>
        <v>0</v>
      </c>
      <c r="F121" s="434">
        <v>0</v>
      </c>
      <c r="G121" s="57"/>
      <c r="H121" s="57">
        <v>200000000</v>
      </c>
      <c r="I121" s="57">
        <f t="shared" si="104"/>
        <v>0</v>
      </c>
      <c r="J121" s="57">
        <v>200000000</v>
      </c>
      <c r="K121" s="57"/>
      <c r="L121" s="57">
        <v>0</v>
      </c>
      <c r="M121" s="57">
        <f t="shared" si="105"/>
        <v>0</v>
      </c>
      <c r="N121" s="57">
        <v>0</v>
      </c>
      <c r="P121" s="52">
        <f t="shared" ref="P121:P131" si="107">SUM(C121,G121,K121)</f>
        <v>0</v>
      </c>
      <c r="Q121" s="52">
        <f t="shared" ref="Q121:Q131" si="108">SUM(D121,H121,L121)</f>
        <v>200000000</v>
      </c>
      <c r="R121" s="52">
        <f t="shared" ref="R121:R131" si="109">SUM(E121,I121,M121)</f>
        <v>0</v>
      </c>
      <c r="S121" s="52">
        <f t="shared" ref="S121:S131" si="110">SUM(F121,J121,N121)</f>
        <v>200000000</v>
      </c>
      <c r="U121" s="711">
        <f t="shared" si="81"/>
        <v>400000000</v>
      </c>
      <c r="W121" s="739">
        <f t="shared" si="76"/>
        <v>0</v>
      </c>
      <c r="X121" s="739">
        <f t="shared" si="77"/>
        <v>200000000</v>
      </c>
      <c r="Y121" s="739">
        <f t="shared" si="78"/>
        <v>0</v>
      </c>
      <c r="Z121" s="739">
        <f t="shared" si="79"/>
        <v>200000000</v>
      </c>
      <c r="AA121" s="739" t="e">
        <f>#REF!+#REF!+#REF!</f>
        <v>#REF!</v>
      </c>
      <c r="AB121" s="739" t="e">
        <f>#REF!+#REF!+#REF!</f>
        <v>#REF!</v>
      </c>
    </row>
    <row r="122" spans="1:28" s="58" customFormat="1" ht="15.75">
      <c r="A122" s="56" t="s">
        <v>670</v>
      </c>
      <c r="B122" s="212" t="s">
        <v>240</v>
      </c>
      <c r="C122" s="434"/>
      <c r="D122" s="57">
        <v>0</v>
      </c>
      <c r="E122" s="57">
        <f t="shared" si="103"/>
        <v>0</v>
      </c>
      <c r="F122" s="434">
        <v>0</v>
      </c>
      <c r="G122" s="57"/>
      <c r="H122" s="57">
        <v>0</v>
      </c>
      <c r="I122" s="57">
        <f t="shared" si="104"/>
        <v>0</v>
      </c>
      <c r="J122" s="57">
        <v>0</v>
      </c>
      <c r="K122" s="57"/>
      <c r="L122" s="57">
        <v>0</v>
      </c>
      <c r="M122" s="57">
        <f t="shared" si="105"/>
        <v>0</v>
      </c>
      <c r="N122" s="57">
        <v>0</v>
      </c>
      <c r="P122" s="52">
        <f t="shared" si="107"/>
        <v>0</v>
      </c>
      <c r="Q122" s="52">
        <f t="shared" si="108"/>
        <v>0</v>
      </c>
      <c r="R122" s="52">
        <f t="shared" si="109"/>
        <v>0</v>
      </c>
      <c r="S122" s="52">
        <f t="shared" si="110"/>
        <v>0</v>
      </c>
      <c r="U122" s="711">
        <f t="shared" si="81"/>
        <v>0</v>
      </c>
      <c r="W122" s="739">
        <f t="shared" si="76"/>
        <v>0</v>
      </c>
      <c r="X122" s="739">
        <f t="shared" si="77"/>
        <v>0</v>
      </c>
      <c r="Y122" s="739">
        <f t="shared" si="78"/>
        <v>0</v>
      </c>
      <c r="Z122" s="739">
        <f t="shared" si="79"/>
        <v>0</v>
      </c>
      <c r="AA122" s="739" t="e">
        <f>#REF!+#REF!+#REF!</f>
        <v>#REF!</v>
      </c>
      <c r="AB122" s="739" t="e">
        <f>#REF!+#REF!+#REF!</f>
        <v>#REF!</v>
      </c>
    </row>
    <row r="123" spans="1:28" s="58" customFormat="1" ht="16.5" thickBot="1">
      <c r="A123" s="56" t="s">
        <v>1041</v>
      </c>
      <c r="B123" s="459" t="s">
        <v>936</v>
      </c>
      <c r="C123" s="434"/>
      <c r="D123" s="57">
        <v>0</v>
      </c>
      <c r="E123" s="57">
        <f t="shared" si="103"/>
        <v>0</v>
      </c>
      <c r="F123" s="434">
        <v>0</v>
      </c>
      <c r="G123" s="57"/>
      <c r="H123" s="57">
        <v>0</v>
      </c>
      <c r="I123" s="57">
        <f t="shared" si="104"/>
        <v>0</v>
      </c>
      <c r="J123" s="57">
        <v>0</v>
      </c>
      <c r="K123" s="57"/>
      <c r="L123" s="57">
        <v>0</v>
      </c>
      <c r="M123" s="57">
        <f t="shared" si="105"/>
        <v>0</v>
      </c>
      <c r="N123" s="57">
        <v>0</v>
      </c>
      <c r="P123" s="52">
        <f t="shared" si="107"/>
        <v>0</v>
      </c>
      <c r="Q123" s="52">
        <f t="shared" si="108"/>
        <v>0</v>
      </c>
      <c r="R123" s="52">
        <f t="shared" si="109"/>
        <v>0</v>
      </c>
      <c r="S123" s="52">
        <f t="shared" si="110"/>
        <v>0</v>
      </c>
      <c r="U123" s="711">
        <f t="shared" si="81"/>
        <v>0</v>
      </c>
      <c r="W123" s="739">
        <f t="shared" si="76"/>
        <v>0</v>
      </c>
      <c r="X123" s="739">
        <f t="shared" si="77"/>
        <v>0</v>
      </c>
      <c r="Y123" s="739">
        <f t="shared" si="78"/>
        <v>0</v>
      </c>
      <c r="Z123" s="739">
        <f t="shared" si="79"/>
        <v>0</v>
      </c>
      <c r="AA123" s="739" t="e">
        <f>#REF!+#REF!+#REF!</f>
        <v>#REF!</v>
      </c>
      <c r="AB123" s="739" t="e">
        <f>#REF!+#REF!+#REF!</f>
        <v>#REF!</v>
      </c>
    </row>
    <row r="124" spans="1:28" s="58" customFormat="1" ht="16.5" thickBot="1">
      <c r="A124" s="53" t="s">
        <v>92</v>
      </c>
      <c r="B124" s="214" t="s">
        <v>1038</v>
      </c>
      <c r="C124" s="466">
        <f>+C125+C126+C127+C129</f>
        <v>0</v>
      </c>
      <c r="D124" s="466">
        <f t="shared" ref="D124:N124" si="111">+D125+D126+D127+D129</f>
        <v>0</v>
      </c>
      <c r="E124" s="466">
        <f t="shared" si="111"/>
        <v>0</v>
      </c>
      <c r="F124" s="466">
        <f t="shared" si="111"/>
        <v>0</v>
      </c>
      <c r="G124" s="466">
        <f t="shared" si="111"/>
        <v>0</v>
      </c>
      <c r="H124" s="466">
        <f t="shared" si="111"/>
        <v>0</v>
      </c>
      <c r="I124" s="466">
        <f t="shared" si="111"/>
        <v>0</v>
      </c>
      <c r="J124" s="466">
        <f t="shared" si="111"/>
        <v>0</v>
      </c>
      <c r="K124" s="466">
        <f t="shared" si="111"/>
        <v>0</v>
      </c>
      <c r="L124" s="466">
        <f t="shared" si="111"/>
        <v>0</v>
      </c>
      <c r="M124" s="466">
        <f t="shared" si="111"/>
        <v>0</v>
      </c>
      <c r="N124" s="466">
        <f t="shared" si="111"/>
        <v>0</v>
      </c>
      <c r="P124" s="52">
        <f t="shared" si="107"/>
        <v>0</v>
      </c>
      <c r="Q124" s="52">
        <f t="shared" si="108"/>
        <v>0</v>
      </c>
      <c r="R124" s="52">
        <f t="shared" si="109"/>
        <v>0</v>
      </c>
      <c r="S124" s="52">
        <f t="shared" si="110"/>
        <v>0</v>
      </c>
      <c r="U124" s="711">
        <f t="shared" si="81"/>
        <v>0</v>
      </c>
      <c r="W124" s="739">
        <f t="shared" si="76"/>
        <v>0</v>
      </c>
      <c r="X124" s="739">
        <f t="shared" si="77"/>
        <v>0</v>
      </c>
      <c r="Y124" s="739">
        <f t="shared" si="78"/>
        <v>0</v>
      </c>
      <c r="Z124" s="739">
        <f t="shared" si="79"/>
        <v>0</v>
      </c>
      <c r="AA124" s="739" t="e">
        <f>#REF!+#REF!+#REF!</f>
        <v>#REF!</v>
      </c>
      <c r="AB124" s="739" t="e">
        <f>#REF!+#REF!+#REF!</f>
        <v>#REF!</v>
      </c>
    </row>
    <row r="125" spans="1:28" s="58" customFormat="1" ht="15.75">
      <c r="A125" s="56" t="s">
        <v>678</v>
      </c>
      <c r="B125" s="212" t="s">
        <v>922</v>
      </c>
      <c r="C125" s="434"/>
      <c r="D125" s="57">
        <v>0</v>
      </c>
      <c r="E125" s="57">
        <f t="shared" ref="E125:E129" si="112">F125-D125</f>
        <v>0</v>
      </c>
      <c r="F125" s="434">
        <v>0</v>
      </c>
      <c r="G125" s="57"/>
      <c r="H125" s="57">
        <v>0</v>
      </c>
      <c r="I125" s="57">
        <f t="shared" ref="I125:I129" si="113">J125-H125</f>
        <v>0</v>
      </c>
      <c r="J125" s="57">
        <v>0</v>
      </c>
      <c r="K125" s="57"/>
      <c r="L125" s="57">
        <v>0</v>
      </c>
      <c r="M125" s="57">
        <f t="shared" ref="M125:M129" si="114">N125-L125</f>
        <v>0</v>
      </c>
      <c r="N125" s="57">
        <v>0</v>
      </c>
      <c r="P125" s="52">
        <f t="shared" si="107"/>
        <v>0</v>
      </c>
      <c r="Q125" s="52">
        <f t="shared" si="108"/>
        <v>0</v>
      </c>
      <c r="R125" s="52">
        <f t="shared" si="109"/>
        <v>0</v>
      </c>
      <c r="S125" s="52">
        <f t="shared" si="110"/>
        <v>0</v>
      </c>
      <c r="U125" s="711">
        <f t="shared" si="81"/>
        <v>0</v>
      </c>
      <c r="W125" s="739">
        <f t="shared" si="76"/>
        <v>0</v>
      </c>
      <c r="X125" s="739">
        <f t="shared" si="77"/>
        <v>0</v>
      </c>
      <c r="Y125" s="739">
        <f t="shared" si="78"/>
        <v>0</v>
      </c>
      <c r="Z125" s="739">
        <f t="shared" si="79"/>
        <v>0</v>
      </c>
      <c r="AA125" s="739" t="e">
        <f>#REF!+#REF!+#REF!</f>
        <v>#REF!</v>
      </c>
      <c r="AB125" s="739" t="e">
        <f>#REF!+#REF!+#REF!</f>
        <v>#REF!</v>
      </c>
    </row>
    <row r="126" spans="1:28" s="58" customFormat="1" ht="15.75">
      <c r="A126" s="56" t="s">
        <v>679</v>
      </c>
      <c r="B126" s="212" t="s">
        <v>923</v>
      </c>
      <c r="C126" s="434"/>
      <c r="D126" s="57">
        <v>0</v>
      </c>
      <c r="E126" s="57">
        <f t="shared" si="112"/>
        <v>0</v>
      </c>
      <c r="F126" s="434">
        <v>0</v>
      </c>
      <c r="G126" s="57"/>
      <c r="H126" s="57">
        <v>0</v>
      </c>
      <c r="I126" s="57">
        <f t="shared" si="113"/>
        <v>0</v>
      </c>
      <c r="J126" s="57">
        <v>0</v>
      </c>
      <c r="K126" s="57"/>
      <c r="L126" s="57">
        <v>0</v>
      </c>
      <c r="M126" s="57">
        <f t="shared" si="114"/>
        <v>0</v>
      </c>
      <c r="N126" s="57">
        <v>0</v>
      </c>
      <c r="P126" s="52">
        <f t="shared" si="107"/>
        <v>0</v>
      </c>
      <c r="Q126" s="52">
        <f t="shared" si="108"/>
        <v>0</v>
      </c>
      <c r="R126" s="52">
        <f t="shared" si="109"/>
        <v>0</v>
      </c>
      <c r="S126" s="52">
        <f t="shared" si="110"/>
        <v>0</v>
      </c>
      <c r="U126" s="711">
        <f t="shared" si="81"/>
        <v>0</v>
      </c>
      <c r="W126" s="739">
        <f t="shared" si="76"/>
        <v>0</v>
      </c>
      <c r="X126" s="739">
        <f t="shared" si="77"/>
        <v>0</v>
      </c>
      <c r="Y126" s="739">
        <f t="shared" si="78"/>
        <v>0</v>
      </c>
      <c r="Z126" s="739">
        <f t="shared" si="79"/>
        <v>0</v>
      </c>
      <c r="AA126" s="739" t="e">
        <f>#REF!+#REF!+#REF!</f>
        <v>#REF!</v>
      </c>
      <c r="AB126" s="739" t="e">
        <f>#REF!+#REF!+#REF!</f>
        <v>#REF!</v>
      </c>
    </row>
    <row r="127" spans="1:28" s="58" customFormat="1" ht="15.75">
      <c r="A127" s="56" t="s">
        <v>680</v>
      </c>
      <c r="B127" s="212" t="s">
        <v>924</v>
      </c>
      <c r="C127" s="434"/>
      <c r="D127" s="57">
        <v>0</v>
      </c>
      <c r="E127" s="57">
        <f t="shared" si="112"/>
        <v>0</v>
      </c>
      <c r="F127" s="434">
        <v>0</v>
      </c>
      <c r="G127" s="57"/>
      <c r="H127" s="57">
        <v>0</v>
      </c>
      <c r="I127" s="57">
        <f t="shared" si="113"/>
        <v>0</v>
      </c>
      <c r="J127" s="57">
        <v>0</v>
      </c>
      <c r="K127" s="57"/>
      <c r="L127" s="57">
        <v>0</v>
      </c>
      <c r="M127" s="57">
        <f t="shared" si="114"/>
        <v>0</v>
      </c>
      <c r="N127" s="57">
        <v>0</v>
      </c>
      <c r="P127" s="52">
        <f t="shared" si="107"/>
        <v>0</v>
      </c>
      <c r="Q127" s="52">
        <f t="shared" si="108"/>
        <v>0</v>
      </c>
      <c r="R127" s="52">
        <f t="shared" si="109"/>
        <v>0</v>
      </c>
      <c r="S127" s="52">
        <f t="shared" si="110"/>
        <v>0</v>
      </c>
      <c r="U127" s="711">
        <f t="shared" si="81"/>
        <v>0</v>
      </c>
      <c r="W127" s="739">
        <f t="shared" si="76"/>
        <v>0</v>
      </c>
      <c r="X127" s="739">
        <f t="shared" si="77"/>
        <v>0</v>
      </c>
      <c r="Y127" s="739">
        <f t="shared" si="78"/>
        <v>0</v>
      </c>
      <c r="Z127" s="739">
        <f t="shared" si="79"/>
        <v>0</v>
      </c>
      <c r="AA127" s="739" t="e">
        <f>#REF!+#REF!+#REF!</f>
        <v>#REF!</v>
      </c>
      <c r="AB127" s="739" t="e">
        <f>#REF!+#REF!+#REF!</f>
        <v>#REF!</v>
      </c>
    </row>
    <row r="128" spans="1:28" s="58" customFormat="1" ht="15.75">
      <c r="A128" s="56" t="s">
        <v>681</v>
      </c>
      <c r="B128" s="212" t="s">
        <v>925</v>
      </c>
      <c r="C128" s="434"/>
      <c r="D128" s="57">
        <v>0</v>
      </c>
      <c r="E128" s="57">
        <f t="shared" si="112"/>
        <v>0</v>
      </c>
      <c r="F128" s="434">
        <v>0</v>
      </c>
      <c r="G128" s="57"/>
      <c r="H128" s="57">
        <v>0</v>
      </c>
      <c r="I128" s="57">
        <f t="shared" si="113"/>
        <v>0</v>
      </c>
      <c r="J128" s="57">
        <v>0</v>
      </c>
      <c r="K128" s="57"/>
      <c r="L128" s="57">
        <v>0</v>
      </c>
      <c r="M128" s="57">
        <f t="shared" si="114"/>
        <v>0</v>
      </c>
      <c r="N128" s="57">
        <v>0</v>
      </c>
      <c r="P128" s="52">
        <f t="shared" si="107"/>
        <v>0</v>
      </c>
      <c r="Q128" s="52">
        <f t="shared" si="108"/>
        <v>0</v>
      </c>
      <c r="R128" s="52">
        <f t="shared" si="109"/>
        <v>0</v>
      </c>
      <c r="S128" s="52">
        <f t="shared" si="110"/>
        <v>0</v>
      </c>
      <c r="U128" s="711">
        <f t="shared" si="81"/>
        <v>0</v>
      </c>
      <c r="W128" s="739">
        <f t="shared" si="76"/>
        <v>0</v>
      </c>
      <c r="X128" s="739">
        <f t="shared" si="77"/>
        <v>0</v>
      </c>
      <c r="Y128" s="739">
        <f t="shared" si="78"/>
        <v>0</v>
      </c>
      <c r="Z128" s="739">
        <f t="shared" si="79"/>
        <v>0</v>
      </c>
      <c r="AA128" s="739" t="e">
        <f>#REF!+#REF!+#REF!</f>
        <v>#REF!</v>
      </c>
      <c r="AB128" s="739" t="e">
        <f>#REF!+#REF!+#REF!</f>
        <v>#REF!</v>
      </c>
    </row>
    <row r="129" spans="1:28" s="55" customFormat="1" ht="16.5" thickBot="1">
      <c r="A129" s="56" t="s">
        <v>682</v>
      </c>
      <c r="B129" s="212" t="s">
        <v>926</v>
      </c>
      <c r="C129" s="434"/>
      <c r="D129" s="57">
        <v>0</v>
      </c>
      <c r="E129" s="57">
        <f t="shared" si="112"/>
        <v>0</v>
      </c>
      <c r="F129" s="434">
        <v>0</v>
      </c>
      <c r="G129" s="57"/>
      <c r="H129" s="57">
        <v>0</v>
      </c>
      <c r="I129" s="57">
        <f t="shared" si="113"/>
        <v>0</v>
      </c>
      <c r="J129" s="57">
        <v>0</v>
      </c>
      <c r="K129" s="57"/>
      <c r="L129" s="57">
        <v>0</v>
      </c>
      <c r="M129" s="57">
        <f t="shared" si="114"/>
        <v>0</v>
      </c>
      <c r="N129" s="57">
        <v>0</v>
      </c>
      <c r="P129" s="52">
        <f t="shared" si="107"/>
        <v>0</v>
      </c>
      <c r="Q129" s="52">
        <f t="shared" si="108"/>
        <v>0</v>
      </c>
      <c r="R129" s="52">
        <f t="shared" si="109"/>
        <v>0</v>
      </c>
      <c r="S129" s="52">
        <f t="shared" si="110"/>
        <v>0</v>
      </c>
      <c r="U129" s="711">
        <f t="shared" si="81"/>
        <v>0</v>
      </c>
      <c r="W129" s="739">
        <f t="shared" si="76"/>
        <v>0</v>
      </c>
      <c r="X129" s="739">
        <f t="shared" si="77"/>
        <v>0</v>
      </c>
      <c r="Y129" s="739">
        <f t="shared" si="78"/>
        <v>0</v>
      </c>
      <c r="Z129" s="739">
        <f t="shared" si="79"/>
        <v>0</v>
      </c>
      <c r="AA129" s="739" t="e">
        <f>#REF!+#REF!+#REF!</f>
        <v>#REF!</v>
      </c>
      <c r="AB129" s="739" t="e">
        <f>#REF!+#REF!+#REF!</f>
        <v>#REF!</v>
      </c>
    </row>
    <row r="130" spans="1:28" s="55" customFormat="1" ht="16.5" thickBot="1">
      <c r="A130" s="53" t="s">
        <v>94</v>
      </c>
      <c r="B130" s="214" t="s">
        <v>162</v>
      </c>
      <c r="C130" s="467">
        <f>SUM(C124,C117,C110,C106)</f>
        <v>885547769</v>
      </c>
      <c r="D130" s="467">
        <f t="shared" ref="D130:N130" si="115">SUM(D124,D117,D110,D106)</f>
        <v>824449150</v>
      </c>
      <c r="E130" s="467">
        <f t="shared" si="115"/>
        <v>2834173</v>
      </c>
      <c r="F130" s="467">
        <f t="shared" si="115"/>
        <v>827283323</v>
      </c>
      <c r="G130" s="467">
        <f t="shared" si="115"/>
        <v>96262309</v>
      </c>
      <c r="H130" s="467">
        <f t="shared" si="115"/>
        <v>310739918</v>
      </c>
      <c r="I130" s="467">
        <f t="shared" si="115"/>
        <v>187918</v>
      </c>
      <c r="J130" s="467">
        <f t="shared" si="115"/>
        <v>310927836</v>
      </c>
      <c r="K130" s="467">
        <f t="shared" si="115"/>
        <v>84784000</v>
      </c>
      <c r="L130" s="467">
        <f t="shared" si="115"/>
        <v>84881225</v>
      </c>
      <c r="M130" s="467">
        <f t="shared" si="115"/>
        <v>-1828673</v>
      </c>
      <c r="N130" s="467">
        <f t="shared" si="115"/>
        <v>83052552</v>
      </c>
      <c r="P130" s="52">
        <f t="shared" si="107"/>
        <v>1066594078</v>
      </c>
      <c r="Q130" s="52">
        <f t="shared" si="108"/>
        <v>1220070293</v>
      </c>
      <c r="R130" s="52">
        <f t="shared" si="109"/>
        <v>1193418</v>
      </c>
      <c r="S130" s="52">
        <f t="shared" si="110"/>
        <v>1221263711</v>
      </c>
      <c r="U130" s="711">
        <f t="shared" si="81"/>
        <v>3343016396</v>
      </c>
      <c r="W130" s="739">
        <f t="shared" si="76"/>
        <v>1066594078</v>
      </c>
      <c r="X130" s="739">
        <f t="shared" si="77"/>
        <v>1220070293</v>
      </c>
      <c r="Y130" s="739">
        <f t="shared" si="78"/>
        <v>1193418</v>
      </c>
      <c r="Z130" s="739">
        <f t="shared" si="79"/>
        <v>1221263711</v>
      </c>
      <c r="AA130" s="739" t="e">
        <f>#REF!+#REF!+#REF!</f>
        <v>#REF!</v>
      </c>
      <c r="AB130" s="739" t="e">
        <f>#REF!+#REF!+#REF!</f>
        <v>#REF!</v>
      </c>
    </row>
    <row r="131" spans="1:28" ht="16.5" thickBot="1">
      <c r="A131" s="21" t="s">
        <v>38</v>
      </c>
      <c r="B131" s="461" t="s">
        <v>294</v>
      </c>
      <c r="C131" s="226">
        <f>SUM(C130,C105)</f>
        <v>1434933806</v>
      </c>
      <c r="D131" s="226">
        <f t="shared" ref="D131:N131" si="116">SUM(D130,D105)</f>
        <v>1528880391</v>
      </c>
      <c r="E131" s="226">
        <f t="shared" si="116"/>
        <v>40873026</v>
      </c>
      <c r="F131" s="226">
        <f t="shared" si="116"/>
        <v>1569753417</v>
      </c>
      <c r="G131" s="226">
        <f t="shared" si="116"/>
        <v>3834336263</v>
      </c>
      <c r="H131" s="226">
        <f t="shared" si="116"/>
        <v>4036785449</v>
      </c>
      <c r="I131" s="226">
        <f t="shared" si="116"/>
        <v>9085559</v>
      </c>
      <c r="J131" s="226">
        <f t="shared" si="116"/>
        <v>4045871008</v>
      </c>
      <c r="K131" s="226">
        <f t="shared" si="116"/>
        <v>84784000</v>
      </c>
      <c r="L131" s="226">
        <f t="shared" si="116"/>
        <v>84881225</v>
      </c>
      <c r="M131" s="226">
        <f t="shared" si="116"/>
        <v>-1828673</v>
      </c>
      <c r="N131" s="226">
        <f t="shared" si="116"/>
        <v>83052552</v>
      </c>
      <c r="P131" s="52">
        <f t="shared" si="107"/>
        <v>5354054069</v>
      </c>
      <c r="Q131" s="52">
        <f t="shared" si="108"/>
        <v>5650547065</v>
      </c>
      <c r="R131" s="52">
        <f t="shared" si="109"/>
        <v>48129912</v>
      </c>
      <c r="S131" s="52">
        <f t="shared" si="110"/>
        <v>5698676977</v>
      </c>
      <c r="U131" s="711">
        <f t="shared" si="81"/>
        <v>16585302919</v>
      </c>
      <c r="W131" s="739">
        <f t="shared" si="76"/>
        <v>5354054069</v>
      </c>
      <c r="X131" s="739">
        <f t="shared" si="77"/>
        <v>5650547065</v>
      </c>
      <c r="Y131" s="739">
        <f t="shared" si="78"/>
        <v>48129912</v>
      </c>
      <c r="Z131" s="739">
        <f t="shared" si="79"/>
        <v>5698676977</v>
      </c>
      <c r="AA131" s="739" t="e">
        <f>#REF!+#REF!+#REF!</f>
        <v>#REF!</v>
      </c>
      <c r="AB131" s="739" t="e">
        <f>#REF!+#REF!+#REF!</f>
        <v>#REF!</v>
      </c>
    </row>
    <row r="132" spans="1:28" ht="15.75"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W132" s="739">
        <f>C132+G132+K132</f>
        <v>0</v>
      </c>
      <c r="X132" s="739">
        <f t="shared" ref="X132:Y134" si="117">E132+I132+M132</f>
        <v>0</v>
      </c>
      <c r="Y132" s="739">
        <f t="shared" si="117"/>
        <v>0</v>
      </c>
      <c r="Z132" s="739" t="e">
        <f>#REF!+#REF!+#REF!</f>
        <v>#REF!</v>
      </c>
      <c r="AA132" s="739" t="e">
        <f>#REF!+#REF!+#REF!</f>
        <v>#REF!</v>
      </c>
    </row>
    <row r="133" spans="1:28" ht="16.5" hidden="1" thickBot="1">
      <c r="A133" s="48" t="s">
        <v>286</v>
      </c>
      <c r="B133" s="49"/>
      <c r="C133" s="643">
        <v>33.75</v>
      </c>
      <c r="D133" s="643"/>
      <c r="E133" s="643"/>
      <c r="F133" s="643"/>
      <c r="G133" s="643">
        <v>0</v>
      </c>
      <c r="H133" s="643"/>
      <c r="I133" s="643"/>
      <c r="J133" s="643"/>
      <c r="K133" s="643">
        <v>0</v>
      </c>
      <c r="L133" s="643"/>
      <c r="M133" s="643"/>
      <c r="N133" s="643"/>
      <c r="W133" s="739">
        <f>C133+G133+K133</f>
        <v>33.75</v>
      </c>
      <c r="X133" s="739">
        <f t="shared" si="117"/>
        <v>0</v>
      </c>
      <c r="Y133" s="739">
        <f t="shared" si="117"/>
        <v>0</v>
      </c>
      <c r="Z133" s="739" t="e">
        <f>#REF!+#REF!+#REF!</f>
        <v>#REF!</v>
      </c>
      <c r="AA133" s="739" t="e">
        <f>#REF!+#REF!+#REF!</f>
        <v>#REF!</v>
      </c>
    </row>
    <row r="134" spans="1:28" ht="16.5" hidden="1" thickBot="1">
      <c r="A134" s="48" t="s">
        <v>287</v>
      </c>
      <c r="B134" s="49"/>
      <c r="C134" s="643">
        <v>27</v>
      </c>
      <c r="D134" s="643"/>
      <c r="E134" s="643"/>
      <c r="F134" s="643"/>
      <c r="G134" s="643"/>
      <c r="H134" s="643"/>
      <c r="I134" s="643"/>
      <c r="J134" s="643"/>
      <c r="K134" s="643"/>
      <c r="L134" s="643"/>
      <c r="M134" s="643"/>
      <c r="N134" s="643"/>
      <c r="W134" s="739">
        <f>C134+G134+K134</f>
        <v>27</v>
      </c>
      <c r="X134" s="739">
        <f t="shared" si="117"/>
        <v>0</v>
      </c>
      <c r="Y134" s="739">
        <f t="shared" si="117"/>
        <v>0</v>
      </c>
      <c r="Z134" s="739" t="e">
        <f>#REF!+#REF!+#REF!</f>
        <v>#REF!</v>
      </c>
      <c r="AA134" s="739" t="e">
        <f>#REF!+#REF!+#REF!</f>
        <v>#REF!</v>
      </c>
    </row>
    <row r="136" spans="1:28">
      <c r="C136" s="52">
        <f>C131-C85</f>
        <v>0</v>
      </c>
      <c r="D136" s="52"/>
      <c r="E136" s="52"/>
      <c r="F136" s="52"/>
      <c r="G136" s="52">
        <f t="shared" ref="G136" si="118">G131-G85</f>
        <v>0</v>
      </c>
      <c r="H136" s="52"/>
      <c r="I136" s="52"/>
      <c r="J136" s="52"/>
      <c r="K136" s="52">
        <f>K131-K85</f>
        <v>0</v>
      </c>
      <c r="L136" s="52"/>
      <c r="M136" s="52"/>
      <c r="N136" s="52"/>
    </row>
    <row r="137" spans="1:28">
      <c r="C137" s="52">
        <f t="shared" ref="C137:N137" si="119">C131-C85</f>
        <v>0</v>
      </c>
      <c r="D137" s="52">
        <v>0</v>
      </c>
      <c r="E137" s="52">
        <f>E131-E85</f>
        <v>0</v>
      </c>
      <c r="F137" s="52">
        <f>F131-F85</f>
        <v>0</v>
      </c>
      <c r="G137" s="52">
        <f t="shared" si="119"/>
        <v>0</v>
      </c>
      <c r="H137" s="52">
        <v>0</v>
      </c>
      <c r="I137" s="52">
        <f t="shared" si="119"/>
        <v>0</v>
      </c>
      <c r="J137" s="52">
        <f t="shared" si="119"/>
        <v>0</v>
      </c>
      <c r="K137" s="52">
        <f t="shared" si="119"/>
        <v>0</v>
      </c>
      <c r="L137" s="52">
        <f t="shared" si="119"/>
        <v>0</v>
      </c>
      <c r="M137" s="52">
        <f t="shared" si="119"/>
        <v>0</v>
      </c>
      <c r="N137" s="52">
        <f t="shared" si="119"/>
        <v>0</v>
      </c>
      <c r="W137" s="52">
        <f t="shared" ref="W137:Z137" si="120">W131-W120</f>
        <v>4353465214</v>
      </c>
      <c r="X137" s="52">
        <f t="shared" si="120"/>
        <v>4697321273</v>
      </c>
      <c r="Y137" s="52">
        <f>Y131-Y120</f>
        <v>46936494</v>
      </c>
      <c r="Z137" s="52">
        <f t="shared" si="120"/>
        <v>4744257767</v>
      </c>
      <c r="AA137" s="52" t="e">
        <f>AA131-AA120</f>
        <v>#REF!</v>
      </c>
    </row>
    <row r="139" spans="1:28">
      <c r="F139" s="52"/>
      <c r="G139" s="52"/>
      <c r="H139" s="52"/>
      <c r="I139" s="52"/>
      <c r="J139" s="52"/>
    </row>
  </sheetData>
  <sheetProtection formatCells="0"/>
  <phoneticPr fontId="35" type="noConversion"/>
  <printOptions horizontalCentered="1"/>
  <pageMargins left="0.23622047244094491" right="0.23622047244094491" top="1.1417322834645669" bottom="0.35433070866141736" header="0.31496062992125984" footer="0.19685039370078741"/>
  <pageSetup paperSize="9" scale="71" orientation="portrait" verticalDpi="300" r:id="rId1"/>
  <headerFooter alignWithMargins="0">
    <oddHeader>&amp;C&amp;"-,Félkövér"&amp;14Bonyhád Város Önkormányzata bevételei és kiadásai
 előirányzat csoport és kiemelt előirányzat szerinti bontásban&amp;R5. melléklet
Forintban</oddHeader>
  </headerFooter>
  <rowBreaks count="2" manualBreakCount="2">
    <brk id="55" max="16" man="1"/>
    <brk id="86" max="16" man="1"/>
  </rowBreaks>
  <colBreaks count="2" manualBreakCount="2">
    <brk id="6" max="133" man="1"/>
    <brk id="10" max="133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J51"/>
  <sheetViews>
    <sheetView view="pageBreakPreview" zoomScaleNormal="120" workbookViewId="0">
      <selection activeCell="F2" sqref="F1:H1048576"/>
    </sheetView>
  </sheetViews>
  <sheetFormatPr defaultColWidth="9.140625" defaultRowHeight="18.75"/>
  <cols>
    <col min="1" max="1" width="4.85546875" style="342" customWidth="1"/>
    <col min="2" max="2" width="5" style="342" customWidth="1"/>
    <col min="3" max="3" width="58.5703125" style="342" customWidth="1"/>
    <col min="4" max="4" width="18.140625" style="342" hidden="1" customWidth="1"/>
    <col min="5" max="5" width="16.140625" style="342" hidden="1" customWidth="1"/>
    <col min="6" max="7" width="18.28515625" style="342" hidden="1" customWidth="1"/>
    <col min="8" max="8" width="19.5703125" style="342" hidden="1" customWidth="1"/>
    <col min="9" max="9" width="18.28515625" style="342" bestFit="1" customWidth="1"/>
    <col min="10" max="10" width="9.140625" style="648"/>
    <col min="11" max="11" width="9.140625" style="342"/>
    <col min="12" max="12" width="16.28515625" style="342" bestFit="1" customWidth="1"/>
    <col min="13" max="16384" width="9.140625" style="342"/>
  </cols>
  <sheetData>
    <row r="1" spans="1:10" ht="18" customHeight="1">
      <c r="A1" s="877" t="s">
        <v>1151</v>
      </c>
      <c r="B1" s="877"/>
      <c r="C1" s="877"/>
      <c r="D1" s="877"/>
      <c r="E1" s="877"/>
      <c r="F1" s="877"/>
      <c r="G1" s="840"/>
      <c r="H1" s="819"/>
      <c r="I1" s="819"/>
      <c r="J1" s="384"/>
    </row>
    <row r="2" spans="1:10" ht="19.5" thickBot="1">
      <c r="C2" s="384"/>
    </row>
    <row r="3" spans="1:10" s="344" customFormat="1" ht="36.75" thickBot="1">
      <c r="A3" s="343" t="s">
        <v>295</v>
      </c>
      <c r="D3" s="345" t="s">
        <v>296</v>
      </c>
      <c r="E3" s="345" t="s">
        <v>297</v>
      </c>
      <c r="F3" s="820" t="s">
        <v>1167</v>
      </c>
      <c r="G3" s="826" t="s">
        <v>1336</v>
      </c>
      <c r="H3" s="820" t="s">
        <v>1311</v>
      </c>
      <c r="I3" s="820" t="s">
        <v>1299</v>
      </c>
      <c r="J3" s="649"/>
    </row>
    <row r="4" spans="1:10" s="344" customFormat="1" ht="15.75">
      <c r="D4" s="346"/>
      <c r="E4" s="346"/>
      <c r="F4" s="346"/>
      <c r="G4" s="346"/>
      <c r="H4" s="346"/>
      <c r="I4" s="346"/>
      <c r="J4" s="649"/>
    </row>
    <row r="5" spans="1:10" s="344" customFormat="1" ht="15.75">
      <c r="B5" s="347" t="s">
        <v>298</v>
      </c>
      <c r="C5" s="348"/>
      <c r="D5" s="346"/>
      <c r="E5" s="346"/>
      <c r="F5" s="346"/>
      <c r="G5" s="346"/>
      <c r="H5" s="346"/>
      <c r="I5" s="346"/>
      <c r="J5" s="649"/>
    </row>
    <row r="6" spans="1:10" s="344" customFormat="1" ht="15.75">
      <c r="C6" s="737" t="s">
        <v>1156</v>
      </c>
      <c r="D6" s="349">
        <v>866000</v>
      </c>
      <c r="E6" s="349">
        <v>234000</v>
      </c>
      <c r="F6" s="350">
        <f>SUM(D6:E6)</f>
        <v>1100000</v>
      </c>
      <c r="G6" s="350">
        <v>1100000</v>
      </c>
      <c r="H6" s="350">
        <f>I6-G6</f>
        <v>0</v>
      </c>
      <c r="I6" s="350">
        <v>1100000</v>
      </c>
      <c r="J6" s="649"/>
    </row>
    <row r="7" spans="1:10" s="344" customFormat="1" ht="15.75">
      <c r="C7" s="348" t="s">
        <v>1157</v>
      </c>
      <c r="D7" s="349">
        <v>6299000</v>
      </c>
      <c r="E7" s="349">
        <v>1701000</v>
      </c>
      <c r="F7" s="350">
        <f t="shared" ref="F7:F8" si="0">SUM(D7:E7)</f>
        <v>8000000</v>
      </c>
      <c r="G7" s="350">
        <v>6417000</v>
      </c>
      <c r="H7" s="350">
        <f t="shared" ref="H7:H8" si="1">I7-G7</f>
        <v>0</v>
      </c>
      <c r="I7" s="350">
        <v>6417000</v>
      </c>
      <c r="J7" s="649"/>
    </row>
    <row r="8" spans="1:10" s="344" customFormat="1" ht="15.75">
      <c r="C8" s="348" t="s">
        <v>1158</v>
      </c>
      <c r="D8" s="349">
        <v>7087000</v>
      </c>
      <c r="E8" s="349">
        <v>1913000</v>
      </c>
      <c r="F8" s="350">
        <f t="shared" si="0"/>
        <v>9000000</v>
      </c>
      <c r="G8" s="350">
        <v>0</v>
      </c>
      <c r="H8" s="350">
        <f t="shared" si="1"/>
        <v>0</v>
      </c>
      <c r="I8" s="350">
        <v>0</v>
      </c>
      <c r="J8" s="649"/>
    </row>
    <row r="9" spans="1:10" s="344" customFormat="1" ht="15.75">
      <c r="C9" s="347" t="s">
        <v>299</v>
      </c>
      <c r="D9" s="351">
        <f>SUM(D6:D8)</f>
        <v>14252000</v>
      </c>
      <c r="E9" s="351">
        <f>SUM(E6:E8)</f>
        <v>3848000</v>
      </c>
      <c r="F9" s="351">
        <f>SUM(F6:F8)</f>
        <v>18100000</v>
      </c>
      <c r="G9" s="351">
        <v>7517000</v>
      </c>
      <c r="H9" s="351">
        <f t="shared" ref="H9" si="2">SUM(H6:H8)</f>
        <v>0</v>
      </c>
      <c r="I9" s="351">
        <v>7517000</v>
      </c>
      <c r="J9" s="649"/>
    </row>
    <row r="10" spans="1:10" s="344" customFormat="1" ht="15.75">
      <c r="C10" s="355"/>
      <c r="D10" s="356"/>
      <c r="E10" s="356"/>
      <c r="F10" s="356"/>
      <c r="G10" s="356"/>
      <c r="H10" s="356"/>
      <c r="I10" s="356"/>
      <c r="J10" s="649"/>
    </row>
    <row r="11" spans="1:10" s="344" customFormat="1" ht="15.75">
      <c r="B11" s="347" t="s">
        <v>941</v>
      </c>
      <c r="C11" s="357"/>
      <c r="D11" s="352"/>
      <c r="E11" s="352"/>
      <c r="F11" s="352"/>
      <c r="G11" s="352"/>
      <c r="H11" s="352"/>
      <c r="I11" s="352"/>
      <c r="J11" s="649"/>
    </row>
    <row r="12" spans="1:10" s="344" customFormat="1" ht="15.75">
      <c r="B12" s="355"/>
      <c r="C12" s="348" t="s">
        <v>1159</v>
      </c>
      <c r="D12" s="349">
        <v>394000</v>
      </c>
      <c r="E12" s="350">
        <v>106000</v>
      </c>
      <c r="F12" s="350">
        <f>SUM(D12:E12)</f>
        <v>500000</v>
      </c>
      <c r="G12" s="350">
        <v>500000</v>
      </c>
      <c r="H12" s="350">
        <f t="shared" ref="H12:H13" si="3">I12-G12</f>
        <v>0</v>
      </c>
      <c r="I12" s="350">
        <v>500000</v>
      </c>
      <c r="J12" s="649"/>
    </row>
    <row r="13" spans="1:10" s="344" customFormat="1" ht="31.5">
      <c r="B13" s="355"/>
      <c r="C13" s="737" t="s">
        <v>1160</v>
      </c>
      <c r="D13" s="349">
        <v>3937000</v>
      </c>
      <c r="E13" s="350">
        <v>1063000</v>
      </c>
      <c r="F13" s="350">
        <f>SUM(D13:E13)</f>
        <v>5000000</v>
      </c>
      <c r="G13" s="350">
        <v>0</v>
      </c>
      <c r="H13" s="350">
        <f t="shared" si="3"/>
        <v>0</v>
      </c>
      <c r="I13" s="350">
        <v>0</v>
      </c>
      <c r="J13" s="649"/>
    </row>
    <row r="14" spans="1:10" s="344" customFormat="1" ht="15.75">
      <c r="C14" s="347" t="s">
        <v>300</v>
      </c>
      <c r="D14" s="353">
        <f>SUM(D12:D13)</f>
        <v>4331000</v>
      </c>
      <c r="E14" s="353">
        <f t="shared" ref="E14:F14" si="4">SUM(E12:E13)</f>
        <v>1169000</v>
      </c>
      <c r="F14" s="353">
        <f t="shared" si="4"/>
        <v>5500000</v>
      </c>
      <c r="G14" s="353">
        <v>500000</v>
      </c>
      <c r="H14" s="353">
        <f t="shared" ref="H14" si="5">SUM(H12:H13)</f>
        <v>0</v>
      </c>
      <c r="I14" s="353">
        <v>500000</v>
      </c>
      <c r="J14" s="649"/>
    </row>
    <row r="15" spans="1:10" s="344" customFormat="1" ht="15.75">
      <c r="D15" s="352"/>
      <c r="E15" s="352"/>
      <c r="F15" s="352"/>
      <c r="G15" s="352"/>
      <c r="H15" s="352"/>
      <c r="I15" s="352"/>
      <c r="J15" s="649"/>
    </row>
    <row r="16" spans="1:10" s="344" customFormat="1" ht="15.75">
      <c r="B16" s="347" t="s">
        <v>1161</v>
      </c>
      <c r="C16" s="348"/>
      <c r="D16" s="352"/>
      <c r="E16" s="352"/>
      <c r="F16" s="352"/>
      <c r="G16" s="352"/>
      <c r="H16" s="352"/>
      <c r="I16" s="352"/>
      <c r="J16" s="649"/>
    </row>
    <row r="17" spans="1:10" s="344" customFormat="1" ht="15.75">
      <c r="C17" s="358" t="s">
        <v>1162</v>
      </c>
      <c r="D17" s="349">
        <v>1417000</v>
      </c>
      <c r="E17" s="349">
        <v>383000</v>
      </c>
      <c r="F17" s="350">
        <f>SUM(D17:E17)</f>
        <v>1800000</v>
      </c>
      <c r="G17" s="350">
        <v>1800000</v>
      </c>
      <c r="H17" s="350">
        <f t="shared" ref="H17:H18" si="6">I17-G17</f>
        <v>0</v>
      </c>
      <c r="I17" s="350">
        <v>1800000</v>
      </c>
      <c r="J17" s="649"/>
    </row>
    <row r="18" spans="1:10" s="344" customFormat="1" ht="15.75">
      <c r="C18" s="358" t="s">
        <v>1163</v>
      </c>
      <c r="D18" s="349">
        <v>1969000</v>
      </c>
      <c r="E18" s="349">
        <v>531000</v>
      </c>
      <c r="F18" s="350">
        <f>SUM(D18:E18)</f>
        <v>2500000</v>
      </c>
      <c r="G18" s="350">
        <v>2500000</v>
      </c>
      <c r="H18" s="350">
        <f t="shared" si="6"/>
        <v>0</v>
      </c>
      <c r="I18" s="350">
        <v>2500000</v>
      </c>
      <c r="J18" s="649"/>
    </row>
    <row r="19" spans="1:10" s="344" customFormat="1" ht="15.75">
      <c r="C19" s="347" t="s">
        <v>1164</v>
      </c>
      <c r="D19" s="353">
        <f>SUM(D17:D18)</f>
        <v>3386000</v>
      </c>
      <c r="E19" s="353">
        <f t="shared" ref="E19:H19" si="7">SUM(E17:E18)</f>
        <v>914000</v>
      </c>
      <c r="F19" s="353">
        <f t="shared" si="7"/>
        <v>4300000</v>
      </c>
      <c r="G19" s="353">
        <v>4300000</v>
      </c>
      <c r="H19" s="353">
        <f t="shared" si="7"/>
        <v>0</v>
      </c>
      <c r="I19" s="353">
        <v>4300000</v>
      </c>
      <c r="J19" s="649"/>
    </row>
    <row r="20" spans="1:10" s="344" customFormat="1" ht="15.75">
      <c r="C20" s="355"/>
      <c r="D20" s="356"/>
      <c r="E20" s="356"/>
      <c r="F20" s="356"/>
      <c r="G20" s="356"/>
      <c r="H20" s="356"/>
      <c r="I20" s="356"/>
      <c r="J20" s="649"/>
    </row>
    <row r="21" spans="1:10" s="344" customFormat="1" ht="15.75" hidden="1">
      <c r="C21" s="355"/>
      <c r="D21" s="356"/>
      <c r="E21" s="356"/>
      <c r="F21" s="356"/>
      <c r="G21" s="356"/>
      <c r="H21" s="356"/>
      <c r="I21" s="356"/>
      <c r="J21" s="649"/>
    </row>
    <row r="22" spans="1:10" s="344" customFormat="1" ht="15.75" hidden="1">
      <c r="B22" s="347" t="s">
        <v>942</v>
      </c>
      <c r="C22" s="357"/>
      <c r="D22" s="352"/>
      <c r="E22" s="352"/>
      <c r="F22" s="352"/>
      <c r="G22" s="352"/>
      <c r="H22" s="352"/>
      <c r="I22" s="352"/>
      <c r="J22" s="649"/>
    </row>
    <row r="23" spans="1:10" s="344" customFormat="1" ht="15.75" hidden="1">
      <c r="B23" s="355"/>
      <c r="C23" s="348" t="s">
        <v>939</v>
      </c>
      <c r="D23" s="349"/>
      <c r="E23" s="350"/>
      <c r="F23" s="350">
        <f>SUM(D23:E23)</f>
        <v>0</v>
      </c>
      <c r="G23" s="350">
        <v>0</v>
      </c>
      <c r="H23" s="350">
        <f>SUM(E23:F23)</f>
        <v>0</v>
      </c>
      <c r="I23" s="350">
        <v>0</v>
      </c>
      <c r="J23" s="649"/>
    </row>
    <row r="24" spans="1:10" s="344" customFormat="1" ht="15.75" hidden="1">
      <c r="B24" s="355"/>
      <c r="C24" s="348" t="s">
        <v>940</v>
      </c>
      <c r="D24" s="349"/>
      <c r="E24" s="350"/>
      <c r="F24" s="350">
        <f>SUM(D24:E24)</f>
        <v>0</v>
      </c>
      <c r="G24" s="350">
        <v>0</v>
      </c>
      <c r="H24" s="350">
        <f>SUM(E24:F24)</f>
        <v>0</v>
      </c>
      <c r="I24" s="350">
        <v>0</v>
      </c>
      <c r="J24" s="649"/>
    </row>
    <row r="25" spans="1:10" s="344" customFormat="1" ht="15.75" hidden="1">
      <c r="C25" s="347" t="s">
        <v>650</v>
      </c>
      <c r="D25" s="353">
        <f>SUM(D23:D24)</f>
        <v>0</v>
      </c>
      <c r="E25" s="353">
        <f>SUM(E23:E24)</f>
        <v>0</v>
      </c>
      <c r="F25" s="353">
        <f>SUM(F23:F24)</f>
        <v>0</v>
      </c>
      <c r="G25" s="353">
        <v>0</v>
      </c>
      <c r="H25" s="353">
        <f t="shared" ref="H25" si="8">SUM(H23:H24)</f>
        <v>0</v>
      </c>
      <c r="I25" s="353">
        <v>0</v>
      </c>
      <c r="J25" s="649"/>
    </row>
    <row r="26" spans="1:10" s="344" customFormat="1" ht="15.75">
      <c r="C26" s="709"/>
      <c r="D26" s="708"/>
      <c r="E26" s="708"/>
      <c r="F26" s="708"/>
      <c r="G26" s="708"/>
      <c r="H26" s="708"/>
      <c r="I26" s="708"/>
      <c r="J26" s="649"/>
    </row>
    <row r="27" spans="1:10" s="344" customFormat="1" ht="15.75">
      <c r="B27" s="347" t="s">
        <v>1165</v>
      </c>
      <c r="C27" s="348"/>
      <c r="D27" s="349">
        <v>1654000</v>
      </c>
      <c r="E27" s="350">
        <v>446000</v>
      </c>
      <c r="F27" s="350">
        <f>SUM(D27:E27)</f>
        <v>2100000</v>
      </c>
      <c r="G27" s="350">
        <v>2100000</v>
      </c>
      <c r="H27" s="350">
        <f>I27-G27</f>
        <v>0</v>
      </c>
      <c r="I27" s="350">
        <v>2100000</v>
      </c>
      <c r="J27" s="649"/>
    </row>
    <row r="28" spans="1:10" s="344" customFormat="1" ht="15.75">
      <c r="D28" s="356"/>
      <c r="E28" s="356"/>
      <c r="F28" s="356"/>
      <c r="G28" s="356"/>
      <c r="H28" s="356"/>
      <c r="I28" s="356"/>
      <c r="J28" s="649"/>
    </row>
    <row r="29" spans="1:10" s="344" customFormat="1" ht="15.75">
      <c r="B29" s="359" t="s">
        <v>301</v>
      </c>
      <c r="C29" s="360"/>
      <c r="D29" s="353">
        <f>SUM(D27,D19,D14,D9)</f>
        <v>23623000</v>
      </c>
      <c r="E29" s="353">
        <f>SUM(E27,E19,E14,E9)</f>
        <v>6377000</v>
      </c>
      <c r="F29" s="353">
        <f>SUM(F27,F19,F14,F9)</f>
        <v>30000000</v>
      </c>
      <c r="G29" s="353">
        <v>14417000</v>
      </c>
      <c r="H29" s="353">
        <f t="shared" ref="H29" si="9">SUM(H27,H19,H14,H9)</f>
        <v>0</v>
      </c>
      <c r="I29" s="353">
        <v>14417000</v>
      </c>
      <c r="J29" s="649" t="s">
        <v>700</v>
      </c>
    </row>
    <row r="30" spans="1:10" s="344" customFormat="1" ht="15.75">
      <c r="D30" s="346"/>
      <c r="E30" s="346"/>
      <c r="F30" s="346"/>
      <c r="G30" s="346"/>
      <c r="H30" s="346"/>
      <c r="I30" s="346"/>
      <c r="J30" s="649"/>
    </row>
    <row r="31" spans="1:10" s="344" customFormat="1" ht="15.75">
      <c r="A31" s="878" t="s">
        <v>302</v>
      </c>
      <c r="B31" s="878"/>
      <c r="C31" s="878"/>
      <c r="D31" s="352"/>
      <c r="E31" s="352"/>
      <c r="F31" s="352"/>
      <c r="G31" s="352"/>
      <c r="H31" s="352"/>
      <c r="I31" s="352"/>
      <c r="J31" s="649"/>
    </row>
    <row r="32" spans="1:10" s="344" customFormat="1" ht="15.75">
      <c r="B32" s="361">
        <v>1</v>
      </c>
      <c r="C32" s="348" t="s">
        <v>1074</v>
      </c>
      <c r="D32" s="349">
        <v>23622000</v>
      </c>
      <c r="E32" s="349">
        <v>6378000</v>
      </c>
      <c r="F32" s="350">
        <f>SUM(D32:E32)</f>
        <v>30000000</v>
      </c>
      <c r="G32" s="350">
        <v>30000000</v>
      </c>
      <c r="H32" s="350">
        <f t="shared" ref="H32:H40" si="10">I32-G32</f>
        <v>0</v>
      </c>
      <c r="I32" s="350">
        <v>30000000</v>
      </c>
      <c r="J32" s="649" t="s">
        <v>701</v>
      </c>
    </row>
    <row r="33" spans="1:10" s="344" customFormat="1" ht="15.75">
      <c r="B33" s="361">
        <v>2</v>
      </c>
      <c r="C33" s="375" t="s">
        <v>1073</v>
      </c>
      <c r="D33" s="349">
        <v>99949000</v>
      </c>
      <c r="E33" s="349">
        <v>26986000</v>
      </c>
      <c r="F33" s="350">
        <f t="shared" ref="F33:F40" si="11">SUM(D33:E33)</f>
        <v>126935000</v>
      </c>
      <c r="G33" s="350">
        <v>126935000</v>
      </c>
      <c r="H33" s="350">
        <f t="shared" si="10"/>
        <v>-10276000</v>
      </c>
      <c r="I33" s="350">
        <v>116659000</v>
      </c>
      <c r="J33" s="649" t="s">
        <v>701</v>
      </c>
    </row>
    <row r="34" spans="1:10" s="344" customFormat="1" ht="15.75">
      <c r="B34" s="361">
        <v>3</v>
      </c>
      <c r="C34" s="748" t="s">
        <v>1172</v>
      </c>
      <c r="D34" s="349">
        <v>23622000</v>
      </c>
      <c r="E34" s="349">
        <v>6378000</v>
      </c>
      <c r="F34" s="350">
        <f t="shared" si="11"/>
        <v>30000000</v>
      </c>
      <c r="G34" s="350">
        <v>30000000</v>
      </c>
      <c r="H34" s="350">
        <f t="shared" si="10"/>
        <v>0</v>
      </c>
      <c r="I34" s="350">
        <v>30000000</v>
      </c>
      <c r="J34" s="649" t="s">
        <v>701</v>
      </c>
    </row>
    <row r="35" spans="1:10" s="344" customFormat="1" ht="15.75">
      <c r="B35" s="361">
        <v>4</v>
      </c>
      <c r="C35" s="375" t="s">
        <v>1154</v>
      </c>
      <c r="D35" s="349">
        <v>2677000</v>
      </c>
      <c r="E35" s="349">
        <v>723000</v>
      </c>
      <c r="F35" s="350">
        <f t="shared" si="11"/>
        <v>3400000</v>
      </c>
      <c r="G35" s="350">
        <v>3400000</v>
      </c>
      <c r="H35" s="350">
        <f t="shared" si="10"/>
        <v>0</v>
      </c>
      <c r="I35" s="350">
        <v>3400000</v>
      </c>
      <c r="J35" s="649" t="s">
        <v>701</v>
      </c>
    </row>
    <row r="36" spans="1:10" s="344" customFormat="1" ht="15.75">
      <c r="B36" s="361">
        <v>5</v>
      </c>
      <c r="C36" s="375" t="s">
        <v>1152</v>
      </c>
      <c r="D36" s="349">
        <v>17323000</v>
      </c>
      <c r="E36" s="349">
        <v>4677000</v>
      </c>
      <c r="F36" s="350">
        <f t="shared" si="11"/>
        <v>22000000</v>
      </c>
      <c r="G36" s="350">
        <v>0</v>
      </c>
      <c r="H36" s="350">
        <f t="shared" si="10"/>
        <v>0</v>
      </c>
      <c r="I36" s="350">
        <v>0</v>
      </c>
      <c r="J36" s="649" t="s">
        <v>701</v>
      </c>
    </row>
    <row r="37" spans="1:10" s="344" customFormat="1" ht="15.75">
      <c r="B37" s="361">
        <v>6</v>
      </c>
      <c r="C37" s="375" t="s">
        <v>943</v>
      </c>
      <c r="D37" s="349">
        <v>7874000</v>
      </c>
      <c r="E37" s="349">
        <v>2126000</v>
      </c>
      <c r="F37" s="350">
        <f t="shared" si="11"/>
        <v>10000000</v>
      </c>
      <c r="G37" s="350">
        <v>10000000</v>
      </c>
      <c r="H37" s="350">
        <f t="shared" si="10"/>
        <v>0</v>
      </c>
      <c r="I37" s="350">
        <v>10000000</v>
      </c>
      <c r="J37" s="649" t="s">
        <v>700</v>
      </c>
    </row>
    <row r="38" spans="1:10" s="344" customFormat="1" ht="15.75">
      <c r="B38" s="361">
        <v>7</v>
      </c>
      <c r="C38" s="375" t="s">
        <v>1153</v>
      </c>
      <c r="D38" s="349">
        <v>14173000</v>
      </c>
      <c r="E38" s="349">
        <v>3827000</v>
      </c>
      <c r="F38" s="350">
        <f t="shared" si="11"/>
        <v>18000000</v>
      </c>
      <c r="G38" s="350">
        <v>0</v>
      </c>
      <c r="H38" s="350">
        <f t="shared" si="10"/>
        <v>0</v>
      </c>
      <c r="I38" s="350">
        <v>0</v>
      </c>
      <c r="J38" s="649" t="s">
        <v>700</v>
      </c>
    </row>
    <row r="39" spans="1:10" s="344" customFormat="1" ht="15.75">
      <c r="B39" s="361">
        <v>8</v>
      </c>
      <c r="C39" s="375" t="s">
        <v>1327</v>
      </c>
      <c r="D39" s="349"/>
      <c r="E39" s="349"/>
      <c r="F39" s="350">
        <v>0</v>
      </c>
      <c r="G39" s="350">
        <v>68966925</v>
      </c>
      <c r="H39" s="350">
        <f t="shared" si="10"/>
        <v>0</v>
      </c>
      <c r="I39" s="350">
        <v>68966925</v>
      </c>
      <c r="J39" s="649"/>
    </row>
    <row r="40" spans="1:10" s="344" customFormat="1" ht="15.75">
      <c r="B40" s="361">
        <v>9</v>
      </c>
      <c r="C40" s="375" t="s">
        <v>1173</v>
      </c>
      <c r="D40" s="349">
        <v>1192599014</v>
      </c>
      <c r="E40" s="349"/>
      <c r="F40" s="350">
        <f t="shared" si="11"/>
        <v>1192599014</v>
      </c>
      <c r="G40" s="350">
        <v>1192599014</v>
      </c>
      <c r="H40" s="350">
        <f t="shared" si="10"/>
        <v>0</v>
      </c>
      <c r="I40" s="350">
        <v>1192599014</v>
      </c>
      <c r="J40" s="649" t="s">
        <v>701</v>
      </c>
    </row>
    <row r="41" spans="1:10" s="344" customFormat="1" ht="15.75">
      <c r="B41" s="879" t="s">
        <v>303</v>
      </c>
      <c r="C41" s="880"/>
      <c r="D41" s="353">
        <f>SUM(D32:D40)</f>
        <v>1381839014</v>
      </c>
      <c r="E41" s="353">
        <f>SUM(E32:E40)</f>
        <v>51095000</v>
      </c>
      <c r="F41" s="353">
        <f>SUM(F32:F40)</f>
        <v>1432934014</v>
      </c>
      <c r="G41" s="353">
        <f t="shared" ref="G41:I41" si="12">SUM(G32:G40)</f>
        <v>1461900939</v>
      </c>
      <c r="H41" s="353">
        <f t="shared" si="12"/>
        <v>-10276000</v>
      </c>
      <c r="I41" s="353">
        <f t="shared" si="12"/>
        <v>1451624939</v>
      </c>
      <c r="J41" s="649"/>
    </row>
    <row r="42" spans="1:10" s="344" customFormat="1" ht="15.75">
      <c r="C42" s="362"/>
      <c r="D42" s="352"/>
      <c r="E42" s="352"/>
      <c r="F42" s="352"/>
      <c r="G42" s="352"/>
      <c r="H42" s="352"/>
      <c r="I42" s="352"/>
      <c r="J42" s="649"/>
    </row>
    <row r="43" spans="1:10" s="344" customFormat="1" ht="15.75">
      <c r="A43" s="363" t="s">
        <v>304</v>
      </c>
      <c r="B43" s="881" t="s">
        <v>305</v>
      </c>
      <c r="C43" s="882"/>
      <c r="D43" s="353">
        <v>7874000</v>
      </c>
      <c r="E43" s="354">
        <v>2126000</v>
      </c>
      <c r="F43" s="354">
        <f>SUM(D43:E43)</f>
        <v>10000000</v>
      </c>
      <c r="G43" s="354">
        <v>6925784</v>
      </c>
      <c r="H43" s="354">
        <f>I43-G43</f>
        <v>0</v>
      </c>
      <c r="I43" s="354">
        <v>6925784</v>
      </c>
      <c r="J43" s="649" t="s">
        <v>700</v>
      </c>
    </row>
    <row r="44" spans="1:10" s="344" customFormat="1" ht="16.5" thickBot="1">
      <c r="C44" s="364"/>
      <c r="D44" s="356"/>
      <c r="E44" s="356"/>
      <c r="F44" s="356"/>
      <c r="G44" s="356"/>
      <c r="H44" s="356"/>
      <c r="I44" s="356"/>
      <c r="J44" s="649"/>
    </row>
    <row r="45" spans="1:10" s="344" customFormat="1" ht="16.5" thickBot="1">
      <c r="B45" s="875" t="s">
        <v>306</v>
      </c>
      <c r="C45" s="876"/>
      <c r="D45" s="365">
        <f>SUM(D43,D41,D29)</f>
        <v>1413336014</v>
      </c>
      <c r="E45" s="365">
        <f>SUM(E43,E41,E29)</f>
        <v>59598000</v>
      </c>
      <c r="F45" s="365">
        <f>SUM(F43,F41,F29)</f>
        <v>1472934014</v>
      </c>
      <c r="G45" s="365">
        <f t="shared" ref="G45:I45" si="13">SUM(G43,G41,G29)</f>
        <v>1483243723</v>
      </c>
      <c r="H45" s="365">
        <f t="shared" si="13"/>
        <v>-10276000</v>
      </c>
      <c r="I45" s="365">
        <f t="shared" si="13"/>
        <v>1472967723</v>
      </c>
      <c r="J45" s="649"/>
    </row>
    <row r="49" spans="5:9">
      <c r="E49" s="350" t="s">
        <v>702</v>
      </c>
      <c r="F49" s="350">
        <f>SUM(F29,F37,F38,F43)</f>
        <v>68000000</v>
      </c>
      <c r="G49" s="350">
        <v>31342784</v>
      </c>
      <c r="H49" s="350">
        <f t="shared" ref="H49" si="14">SUM(H29,H37,H38,H43)</f>
        <v>0</v>
      </c>
      <c r="I49" s="350">
        <v>31342784</v>
      </c>
    </row>
    <row r="50" spans="5:9">
      <c r="E50" s="350" t="s">
        <v>703</v>
      </c>
      <c r="F50" s="350">
        <f>SUM(F40:F40,F32:F36)</f>
        <v>1404934014</v>
      </c>
      <c r="G50" s="350">
        <v>1382934014</v>
      </c>
      <c r="H50" s="350">
        <f t="shared" ref="H50" si="15">SUM(H40:H40,H32:H36)</f>
        <v>-10276000</v>
      </c>
      <c r="I50" s="350">
        <v>1382934014</v>
      </c>
    </row>
    <row r="51" spans="5:9">
      <c r="F51" s="647"/>
      <c r="G51" s="647"/>
      <c r="H51" s="647"/>
      <c r="I51" s="647"/>
    </row>
  </sheetData>
  <mergeCells count="5">
    <mergeCell ref="B45:C45"/>
    <mergeCell ref="A1:F1"/>
    <mergeCell ref="A31:C31"/>
    <mergeCell ref="B41:C41"/>
    <mergeCell ref="B43:C43"/>
  </mergeCells>
  <phoneticPr fontId="11" type="noConversion"/>
  <printOptions horizontalCentered="1"/>
  <pageMargins left="0.43307086614173229" right="0.27559055118110237" top="1.2204724409448819" bottom="0.43307086614173229" header="0.6692913385826772" footer="0.27559055118110237"/>
  <pageSetup paperSize="9" scale="54" orientation="portrait" r:id="rId1"/>
  <headerFooter alignWithMargins="0">
    <oddHeader>&amp;L&amp;"Times New Roman CE,Félkövér dőlt"&amp;14 6. melléklet&amp;R&amp;"Times New Roman CE,Félkövér dőlt"&amp;14Forintban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22</vt:i4>
      </vt:variant>
    </vt:vector>
  </HeadingPairs>
  <TitlesOfParts>
    <vt:vector size="45" baseType="lpstr">
      <vt:lpstr>1.1.sz.mell.</vt:lpstr>
      <vt:lpstr>1.2.sz.mell.</vt:lpstr>
      <vt:lpstr>1.3.sz.mell.</vt:lpstr>
      <vt:lpstr>1.4.sz.mell.</vt:lpstr>
      <vt:lpstr>2.sz.mell  </vt:lpstr>
      <vt:lpstr>3. sz. mell</vt:lpstr>
      <vt:lpstr>4. sz. mell</vt:lpstr>
      <vt:lpstr>5.sz.mell.</vt:lpstr>
      <vt:lpstr>6.m </vt:lpstr>
      <vt:lpstr>7A.m</vt:lpstr>
      <vt:lpstr>7B.m.</vt:lpstr>
      <vt:lpstr>8. sz. mell</vt:lpstr>
      <vt:lpstr>9. sz. mell. </vt:lpstr>
      <vt:lpstr>10. sz. mell</vt:lpstr>
      <vt:lpstr>11. sz. mell</vt:lpstr>
      <vt:lpstr>12.sz.mell.</vt:lpstr>
      <vt:lpstr>13.m.</vt:lpstr>
      <vt:lpstr>14.m</vt:lpstr>
      <vt:lpstr>15.m.</vt:lpstr>
      <vt:lpstr>16A.m (3)</vt:lpstr>
      <vt:lpstr>16B.m (3)</vt:lpstr>
      <vt:lpstr>17.m</vt:lpstr>
      <vt:lpstr>18.m</vt:lpstr>
      <vt:lpstr>'12.sz.mell.'!Nyomtatási_cím</vt:lpstr>
      <vt:lpstr>'3. sz. mell'!Nyomtatási_cím</vt:lpstr>
      <vt:lpstr>'4. sz. mell'!Nyomtatási_cím</vt:lpstr>
      <vt:lpstr>'5.sz.mell.'!Nyomtatási_cím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 sz. mell'!Nyomtatási_terület</vt:lpstr>
      <vt:lpstr>'12.sz.mell.'!Nyomtatási_terület</vt:lpstr>
      <vt:lpstr>'14.m'!Nyomtatási_terület</vt:lpstr>
      <vt:lpstr>'16A.m (3)'!Nyomtatási_terület</vt:lpstr>
      <vt:lpstr>'16B.m (3)'!Nyomtatási_terület</vt:lpstr>
      <vt:lpstr>'17.m'!Nyomtatási_terület</vt:lpstr>
      <vt:lpstr>'2.sz.mell  '!Nyomtatási_terület</vt:lpstr>
      <vt:lpstr>'3. sz. mell'!Nyomtatási_terület</vt:lpstr>
      <vt:lpstr>'4. sz. mell'!Nyomtatási_terület</vt:lpstr>
      <vt:lpstr>'5.sz.mell.'!Nyomtatási_terület</vt:lpstr>
      <vt:lpstr>'6.m '!Nyomtatási_terület</vt:lpstr>
      <vt:lpstr>'7A.m'!Nyomtatási_terület</vt:lpstr>
      <vt:lpstr>'7B.m.'!Nyomtatási_terület</vt:lpstr>
      <vt:lpstr>'8.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pedit</cp:lastModifiedBy>
  <cp:lastPrinted>2021-02-19T09:54:27Z</cp:lastPrinted>
  <dcterms:created xsi:type="dcterms:W3CDTF">2014-02-07T17:22:54Z</dcterms:created>
  <dcterms:modified xsi:type="dcterms:W3CDTF">2021-02-26T06:41:50Z</dcterms:modified>
</cp:coreProperties>
</file>