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2019. év\zárszámadás\"/>
    </mc:Choice>
  </mc:AlternateContent>
  <xr:revisionPtr revIDLastSave="0" documentId="13_ncr:1_{7FC69A73-FCF2-4037-BFCD-2E3EEA4C4DB3}" xr6:coauthVersionLast="45" xr6:coauthVersionMax="45" xr10:uidLastSave="{00000000-0000-0000-0000-000000000000}"/>
  <bookViews>
    <workbookView xWindow="-120" yWindow="-120" windowWidth="29040" windowHeight="15840" firstSheet="30" activeTab="36" xr2:uid="{E8924A3F-2491-4707-8592-A6A475FB69DD}"/>
  </bookViews>
  <sheets>
    <sheet name="Z_ÖSSZEFÜGGÉSEK" sheetId="1" r:id="rId1"/>
    <sheet name="Z_1.1.sz.mell." sheetId="2" r:id="rId2"/>
    <sheet name="Z_1.2.sz.mell." sheetId="3" r:id="rId3"/>
    <sheet name="Z_1.3.sz.mell." sheetId="4" r:id="rId4"/>
    <sheet name="Z_1.4.sz.mell." sheetId="5" r:id="rId5"/>
    <sheet name="Z_2.1.sz.mell" sheetId="6" r:id="rId6"/>
    <sheet name="Z_2.2.sz.mell" sheetId="7" r:id="rId7"/>
    <sheet name="Z_ELLENŐRZÉS" sheetId="8" r:id="rId8"/>
    <sheet name="Z_3.sz.mell." sheetId="9" r:id="rId9"/>
    <sheet name="Z_4.sz.mell." sheetId="10" r:id="rId10"/>
    <sheet name="Z_5.sz.mell." sheetId="11" r:id="rId11"/>
    <sheet name="Z_6.1.sz.mell" sheetId="12" r:id="rId12"/>
    <sheet name="Z_6.1.1.sz.mell" sheetId="13" r:id="rId13"/>
    <sheet name="Z_6.1.2.sz.mell" sheetId="14" r:id="rId14"/>
    <sheet name="Z_6.1.3.sz.mell" sheetId="15" r:id="rId15"/>
    <sheet name="Z_6.2.sz.mell" sheetId="16" r:id="rId16"/>
    <sheet name="Z_6.2.1.sz.mell" sheetId="17" r:id="rId17"/>
    <sheet name="Z_6.2.2.sz.mell" sheetId="18" r:id="rId18"/>
    <sheet name="Z_6.2.3.sz.mell" sheetId="19" r:id="rId19"/>
    <sheet name="Z_6.3.sz.mell" sheetId="20" r:id="rId20"/>
    <sheet name="Z_6.3.1.sz.mell" sheetId="21" r:id="rId21"/>
    <sheet name="Z_6.3.2.sz.mell" sheetId="22" r:id="rId22"/>
    <sheet name="Z_6.3.3.sz.mell" sheetId="23" r:id="rId23"/>
    <sheet name="Z_6.4.sz.mell" sheetId="24" r:id="rId24"/>
    <sheet name="Z_6.4.1.sz.mell" sheetId="25" r:id="rId25"/>
    <sheet name="Z_6.4.2.sz.mell" sheetId="26" r:id="rId26"/>
    <sheet name="Z_6.4.3.sz.mell" sheetId="27" r:id="rId27"/>
    <sheet name="Z_7.sz.mell" sheetId="28" r:id="rId28"/>
    <sheet name="Z_8.sz.mell" sheetId="29" r:id="rId29"/>
    <sheet name="Z_1.tájékoztató_t." sheetId="30" r:id="rId30"/>
    <sheet name="Z_2.tájékoztató_t." sheetId="31" r:id="rId31"/>
    <sheet name="Z_3.tájékoztató_t." sheetId="32" r:id="rId32"/>
    <sheet name="Z_4.tájékoztató_t." sheetId="33" r:id="rId33"/>
    <sheet name="Z_5.tájékoztató_t." sheetId="34" r:id="rId34"/>
    <sheet name="Z_6.tájékoztató_t." sheetId="35" r:id="rId35"/>
    <sheet name="Z_7.1.tájékoztató_t." sheetId="36" r:id="rId36"/>
    <sheet name="Z_7.2.tájékoztató_t." sheetId="37" r:id="rId37"/>
    <sheet name="Z_7.3.tájékoztató_t." sheetId="38" r:id="rId38"/>
    <sheet name="Z_8.tájékoztató_t." sheetId="39" r:id="rId39"/>
    <sheet name="Z_9.tájékoztató_t." sheetId="40" r:id="rId40"/>
  </sheets>
  <externalReferences>
    <externalReference r:id="rId41"/>
  </externalReferences>
  <definedNames>
    <definedName name="_ftn1" localSheetId="37">'Z_7.3.tájékoztató_t.'!$A$31</definedName>
    <definedName name="_ftnref1" localSheetId="37">'Z_7.3.tájékoztató_t.'!$A$22</definedName>
    <definedName name="_xlnm.Print_Titles" localSheetId="12">'Z_6.1.1.sz.mell'!$1:$6</definedName>
    <definedName name="_xlnm.Print_Titles" localSheetId="13">'Z_6.1.2.sz.mell'!$1:$6</definedName>
    <definedName name="_xlnm.Print_Titles" localSheetId="14">'Z_6.1.3.sz.mell'!$1:$6</definedName>
    <definedName name="_xlnm.Print_Titles" localSheetId="11">'Z_6.1.sz.mell'!$1:$6</definedName>
    <definedName name="_xlnm.Print_Titles" localSheetId="16">'Z_6.2.1.sz.mell'!$1:$6</definedName>
    <definedName name="_xlnm.Print_Titles" localSheetId="17">'Z_6.2.2.sz.mell'!$1:$6</definedName>
    <definedName name="_xlnm.Print_Titles" localSheetId="18">'Z_6.2.3.sz.mell'!$1:$6</definedName>
    <definedName name="_xlnm.Print_Titles" localSheetId="15">'Z_6.2.sz.mell'!$1:$6</definedName>
    <definedName name="_xlnm.Print_Titles" localSheetId="20">'Z_6.3.1.sz.mell'!$1:$6</definedName>
    <definedName name="_xlnm.Print_Titles" localSheetId="21">'Z_6.3.2.sz.mell'!$1:$6</definedName>
    <definedName name="_xlnm.Print_Titles" localSheetId="22">'Z_6.3.3.sz.mell'!$1:$6</definedName>
    <definedName name="_xlnm.Print_Titles" localSheetId="19">'Z_6.3.sz.mell'!$1:$6</definedName>
    <definedName name="_xlnm.Print_Titles" localSheetId="24">'Z_6.4.1.sz.mell'!$1:$6</definedName>
    <definedName name="_xlnm.Print_Titles" localSheetId="25">'Z_6.4.2.sz.mell'!$1:$6</definedName>
    <definedName name="_xlnm.Print_Titles" localSheetId="26">'Z_6.4.3.sz.mell'!$1:$6</definedName>
    <definedName name="_xlnm.Print_Titles" localSheetId="23">'Z_6.4.sz.mell'!$1:$6</definedName>
    <definedName name="_xlnm.Print_Titles" localSheetId="35">'Z_7.1.tájékoztató_t.'!$5:$9</definedName>
    <definedName name="_xlnm.Print_Area" localSheetId="1">'Z_1.1.sz.mell.'!$A$1:$E$166</definedName>
    <definedName name="_xlnm.Print_Area" localSheetId="2">'Z_1.2.sz.mell.'!$A$1:$E$166</definedName>
    <definedName name="_xlnm.Print_Area" localSheetId="3">'Z_1.3.sz.mell.'!$A$1:$E$166</definedName>
    <definedName name="_xlnm.Print_Area" localSheetId="4">'Z_1.4.sz.mell.'!$A$1:$E$166</definedName>
    <definedName name="_xlnm.Print_Area" localSheetId="29">'Z_1.tájékoztató_t.'!$A$1:$E$148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34" l="1"/>
  <c r="D13" i="8" l="1"/>
  <c r="E13" i="8" s="1"/>
  <c r="D12" i="8"/>
  <c r="E12" i="8" s="1"/>
  <c r="C13" i="40"/>
  <c r="C17" i="40" s="1"/>
  <c r="A2" i="40"/>
  <c r="E23" i="39"/>
  <c r="D23" i="39"/>
  <c r="F3" i="39"/>
  <c r="A2" i="39"/>
  <c r="D42" i="38"/>
  <c r="D22" i="38"/>
  <c r="D18" i="38"/>
  <c r="D13" i="38"/>
  <c r="A1" i="38"/>
  <c r="C20" i="37"/>
  <c r="C23" i="37" s="1"/>
  <c r="C16" i="37"/>
  <c r="A1" i="37"/>
  <c r="E69" i="36"/>
  <c r="D69" i="36"/>
  <c r="C69" i="36"/>
  <c r="E66" i="36"/>
  <c r="D66" i="36"/>
  <c r="C66" i="36"/>
  <c r="E62" i="36"/>
  <c r="D62" i="36"/>
  <c r="C62" i="36"/>
  <c r="E57" i="36"/>
  <c r="D57" i="36"/>
  <c r="C57" i="36"/>
  <c r="E48" i="36"/>
  <c r="E37" i="36" s="1"/>
  <c r="D48" i="36"/>
  <c r="C48" i="36"/>
  <c r="E43" i="36"/>
  <c r="D43" i="36"/>
  <c r="D37" i="36" s="1"/>
  <c r="C43" i="36"/>
  <c r="E38" i="36"/>
  <c r="D38" i="36"/>
  <c r="C38" i="36"/>
  <c r="C37" i="36" s="1"/>
  <c r="E32" i="36"/>
  <c r="D32" i="36"/>
  <c r="C32" i="36"/>
  <c r="E27" i="36"/>
  <c r="D27" i="36"/>
  <c r="C27" i="36"/>
  <c r="E22" i="36"/>
  <c r="D22" i="36"/>
  <c r="C22" i="36"/>
  <c r="C11" i="36" s="1"/>
  <c r="E17" i="36"/>
  <c r="D17" i="36"/>
  <c r="C17" i="36"/>
  <c r="E12" i="36"/>
  <c r="E11" i="36" s="1"/>
  <c r="D12" i="36"/>
  <c r="C12" i="36"/>
  <c r="D11" i="36"/>
  <c r="D54" i="36" s="1"/>
  <c r="D71" i="36" s="1"/>
  <c r="A1" i="36"/>
  <c r="E41" i="35"/>
  <c r="D41" i="35"/>
  <c r="A1" i="35"/>
  <c r="D33" i="34"/>
  <c r="C33" i="34"/>
  <c r="A1" i="34"/>
  <c r="E19" i="33"/>
  <c r="H18" i="33"/>
  <c r="G18" i="33"/>
  <c r="F18" i="33"/>
  <c r="E18" i="33"/>
  <c r="D18" i="33"/>
  <c r="C18" i="33"/>
  <c r="H17" i="33"/>
  <c r="I17" i="33" s="1"/>
  <c r="I16" i="33"/>
  <c r="I18" i="33" s="1"/>
  <c r="H16" i="33"/>
  <c r="G14" i="33"/>
  <c r="G19" i="33" s="1"/>
  <c r="F14" i="33"/>
  <c r="F19" i="33" s="1"/>
  <c r="E14" i="33"/>
  <c r="D14" i="33"/>
  <c r="D19" i="33" s="1"/>
  <c r="C14" i="33"/>
  <c r="C19" i="33" s="1"/>
  <c r="I13" i="33"/>
  <c r="H13" i="33"/>
  <c r="H12" i="33"/>
  <c r="I12" i="33" s="1"/>
  <c r="I11" i="33"/>
  <c r="H11" i="33"/>
  <c r="H10" i="33"/>
  <c r="I10" i="33" s="1"/>
  <c r="I9" i="33"/>
  <c r="H9" i="33"/>
  <c r="H8" i="33"/>
  <c r="I8" i="33" s="1"/>
  <c r="I7" i="33"/>
  <c r="I14" i="33" s="1"/>
  <c r="I19" i="33" s="1"/>
  <c r="H7" i="33"/>
  <c r="H14" i="33" s="1"/>
  <c r="H19" i="33" s="1"/>
  <c r="J1" i="33"/>
  <c r="H14" i="32"/>
  <c r="G14" i="32"/>
  <c r="F14" i="32"/>
  <c r="E14" i="32"/>
  <c r="H7" i="32"/>
  <c r="H21" i="32" s="1"/>
  <c r="G7" i="32"/>
  <c r="G21" i="32" s="1"/>
  <c r="F7" i="32"/>
  <c r="F21" i="32" s="1"/>
  <c r="E7" i="32"/>
  <c r="E21" i="32" s="1"/>
  <c r="I3" i="32"/>
  <c r="J49" i="31"/>
  <c r="J48" i="31"/>
  <c r="I47" i="31"/>
  <c r="H47" i="31"/>
  <c r="G47" i="31"/>
  <c r="F47" i="31"/>
  <c r="J47" i="31" s="1"/>
  <c r="E47" i="31"/>
  <c r="D47" i="31"/>
  <c r="J46" i="31"/>
  <c r="F37" i="31"/>
  <c r="F36" i="31"/>
  <c r="I35" i="31"/>
  <c r="H35" i="31"/>
  <c r="G35" i="31"/>
  <c r="F35" i="31"/>
  <c r="J35" i="31" s="1"/>
  <c r="E35" i="31"/>
  <c r="D35" i="31"/>
  <c r="J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F18" i="31"/>
  <c r="I14" i="31"/>
  <c r="H14" i="31"/>
  <c r="G14" i="31"/>
  <c r="F14" i="31"/>
  <c r="J14" i="31" s="1"/>
  <c r="E14" i="31"/>
  <c r="D14" i="31"/>
  <c r="J13" i="31"/>
  <c r="J12" i="31"/>
  <c r="I11" i="31"/>
  <c r="I50" i="31" s="1"/>
  <c r="H11" i="31"/>
  <c r="G11" i="31"/>
  <c r="F11" i="31"/>
  <c r="J11" i="31" s="1"/>
  <c r="E11" i="31"/>
  <c r="E50" i="31" s="1"/>
  <c r="D11" i="31"/>
  <c r="J10" i="31"/>
  <c r="J9" i="31"/>
  <c r="I8" i="31"/>
  <c r="H8" i="31"/>
  <c r="H50" i="31" s="1"/>
  <c r="G8" i="31"/>
  <c r="G50" i="31" s="1"/>
  <c r="F8" i="31"/>
  <c r="F50" i="31" s="1"/>
  <c r="E8" i="31"/>
  <c r="D8" i="31"/>
  <c r="D50" i="31" s="1"/>
  <c r="K4" i="31"/>
  <c r="J4" i="31"/>
  <c r="H3" i="32" s="1"/>
  <c r="E142" i="30"/>
  <c r="D142" i="30"/>
  <c r="C142" i="30"/>
  <c r="E137" i="30"/>
  <c r="D137" i="30"/>
  <c r="C137" i="30"/>
  <c r="E132" i="30"/>
  <c r="D132" i="30"/>
  <c r="C132" i="30"/>
  <c r="E128" i="30"/>
  <c r="E147" i="30" s="1"/>
  <c r="D128" i="30"/>
  <c r="D147" i="30" s="1"/>
  <c r="C128" i="30"/>
  <c r="C147" i="30" s="1"/>
  <c r="E127" i="30"/>
  <c r="E124" i="30"/>
  <c r="D124" i="30"/>
  <c r="C124" i="30"/>
  <c r="E110" i="30"/>
  <c r="D110" i="30"/>
  <c r="C110" i="30"/>
  <c r="C127" i="30" s="1"/>
  <c r="C148" i="30" s="1"/>
  <c r="E94" i="30"/>
  <c r="D94" i="30"/>
  <c r="D127" i="30" s="1"/>
  <c r="C94" i="30"/>
  <c r="D91" i="30"/>
  <c r="C91" i="30"/>
  <c r="E90" i="30"/>
  <c r="E81" i="30"/>
  <c r="D81" i="30"/>
  <c r="C81" i="30"/>
  <c r="E77" i="30"/>
  <c r="D77" i="30"/>
  <c r="C77" i="30"/>
  <c r="E74" i="30"/>
  <c r="D74" i="30"/>
  <c r="C74" i="30"/>
  <c r="E69" i="30"/>
  <c r="D69" i="30"/>
  <c r="C69" i="30"/>
  <c r="C87" i="30" s="1"/>
  <c r="E65" i="30"/>
  <c r="D65" i="30"/>
  <c r="C65" i="30"/>
  <c r="E64" i="30"/>
  <c r="E59" i="30"/>
  <c r="D59" i="30"/>
  <c r="C59" i="30"/>
  <c r="E54" i="30"/>
  <c r="D54" i="30"/>
  <c r="C54" i="30"/>
  <c r="E48" i="30"/>
  <c r="D48" i="30"/>
  <c r="C48" i="30"/>
  <c r="E37" i="30"/>
  <c r="D37" i="30"/>
  <c r="C37" i="30"/>
  <c r="E30" i="30"/>
  <c r="D30" i="30"/>
  <c r="C30" i="30"/>
  <c r="E23" i="30"/>
  <c r="D23" i="30"/>
  <c r="C23" i="30"/>
  <c r="E16" i="30"/>
  <c r="D16" i="30"/>
  <c r="C16" i="30"/>
  <c r="E9" i="30"/>
  <c r="D9" i="30"/>
  <c r="D64" i="30" s="1"/>
  <c r="C9" i="30"/>
  <c r="C64" i="30" s="1"/>
  <c r="E5" i="30"/>
  <c r="A2" i="30"/>
  <c r="A1" i="30"/>
  <c r="D26" i="29"/>
  <c r="C26" i="29"/>
  <c r="B26" i="29"/>
  <c r="A26" i="29"/>
  <c r="E25" i="29"/>
  <c r="D25" i="29"/>
  <c r="C25" i="29"/>
  <c r="B25" i="29"/>
  <c r="A25" i="29"/>
  <c r="D24" i="29"/>
  <c r="C24" i="29"/>
  <c r="B24" i="29"/>
  <c r="A24" i="29"/>
  <c r="D23" i="29"/>
  <c r="C23" i="29"/>
  <c r="B23" i="29"/>
  <c r="A23" i="29"/>
  <c r="D22" i="29"/>
  <c r="C22" i="29"/>
  <c r="B22" i="29"/>
  <c r="A22" i="29"/>
  <c r="D21" i="29"/>
  <c r="C21" i="29"/>
  <c r="B21" i="29"/>
  <c r="A21" i="29"/>
  <c r="D20" i="29"/>
  <c r="C20" i="29"/>
  <c r="B20" i="29"/>
  <c r="A20" i="29"/>
  <c r="D19" i="29"/>
  <c r="C19" i="29"/>
  <c r="B19" i="29"/>
  <c r="A19" i="29"/>
  <c r="D18" i="29"/>
  <c r="C18" i="29"/>
  <c r="B18" i="29"/>
  <c r="A18" i="29"/>
  <c r="D17" i="29"/>
  <c r="C17" i="29"/>
  <c r="B17" i="29"/>
  <c r="A17" i="29"/>
  <c r="D16" i="29"/>
  <c r="C16" i="29"/>
  <c r="B16" i="29"/>
  <c r="A16" i="29"/>
  <c r="D15" i="29"/>
  <c r="C15" i="29"/>
  <c r="B15" i="29"/>
  <c r="A15" i="29"/>
  <c r="D14" i="29"/>
  <c r="C14" i="29"/>
  <c r="B14" i="29"/>
  <c r="A14" i="29"/>
  <c r="D13" i="29"/>
  <c r="C13" i="29"/>
  <c r="B13" i="29"/>
  <c r="A13" i="29"/>
  <c r="D12" i="29"/>
  <c r="C12" i="29"/>
  <c r="B12" i="29"/>
  <c r="A12" i="29"/>
  <c r="D11" i="29"/>
  <c r="C11" i="29"/>
  <c r="B11" i="29"/>
  <c r="A11" i="29"/>
  <c r="D10" i="29"/>
  <c r="C10" i="29"/>
  <c r="B10" i="29"/>
  <c r="A10" i="29"/>
  <c r="D9" i="29"/>
  <c r="C9" i="29"/>
  <c r="B9" i="29"/>
  <c r="A9" i="29"/>
  <c r="D8" i="29"/>
  <c r="C8" i="29"/>
  <c r="B8" i="29"/>
  <c r="A8" i="29"/>
  <c r="D7" i="29"/>
  <c r="C7" i="29"/>
  <c r="B7" i="29"/>
  <c r="A7" i="29"/>
  <c r="D6" i="29"/>
  <c r="C6" i="29"/>
  <c r="B6" i="29"/>
  <c r="A6" i="29"/>
  <c r="D5" i="29"/>
  <c r="C5" i="29"/>
  <c r="B5" i="29"/>
  <c r="A5" i="29"/>
  <c r="D4" i="29"/>
  <c r="C4" i="29"/>
  <c r="B4" i="29"/>
  <c r="A4" i="29"/>
  <c r="D3" i="29"/>
  <c r="C3" i="29"/>
  <c r="B3" i="29"/>
  <c r="A3" i="29"/>
  <c r="F1" i="29"/>
  <c r="B1" i="29"/>
  <c r="G40" i="28"/>
  <c r="F40" i="28"/>
  <c r="D40" i="28"/>
  <c r="C40" i="28"/>
  <c r="E39" i="28"/>
  <c r="E38" i="28"/>
  <c r="E37" i="28"/>
  <c r="E36" i="28"/>
  <c r="E35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A1" i="28"/>
  <c r="D60" i="27"/>
  <c r="C60" i="27"/>
  <c r="D59" i="27"/>
  <c r="C59" i="27"/>
  <c r="D58" i="27"/>
  <c r="C58" i="27"/>
  <c r="D57" i="27"/>
  <c r="C57" i="27"/>
  <c r="D56" i="27"/>
  <c r="C56" i="27"/>
  <c r="D55" i="27"/>
  <c r="C55" i="27"/>
  <c r="D54" i="27"/>
  <c r="C54" i="27"/>
  <c r="D53" i="27"/>
  <c r="C53" i="27"/>
  <c r="D52" i="27"/>
  <c r="C52" i="27"/>
  <c r="E51" i="27"/>
  <c r="D51" i="27"/>
  <c r="C51" i="27"/>
  <c r="D50" i="27"/>
  <c r="C50" i="27"/>
  <c r="D49" i="27"/>
  <c r="C49" i="27"/>
  <c r="D48" i="27"/>
  <c r="C48" i="27"/>
  <c r="D47" i="27"/>
  <c r="C47" i="27"/>
  <c r="D46" i="27"/>
  <c r="C46" i="27"/>
  <c r="E45" i="27"/>
  <c r="E57" i="27" s="1"/>
  <c r="D45" i="27"/>
  <c r="C45" i="27"/>
  <c r="D41" i="27"/>
  <c r="C41" i="27"/>
  <c r="D40" i="27"/>
  <c r="C40" i="27"/>
  <c r="D39" i="27"/>
  <c r="C39" i="27"/>
  <c r="D38" i="27"/>
  <c r="C38" i="27"/>
  <c r="E37" i="27"/>
  <c r="D37" i="27"/>
  <c r="C37" i="27"/>
  <c r="D36" i="27"/>
  <c r="C36" i="27"/>
  <c r="D35" i="27"/>
  <c r="C35" i="27"/>
  <c r="D34" i="27"/>
  <c r="C34" i="27"/>
  <c r="D33" i="27"/>
  <c r="C33" i="27"/>
  <c r="D32" i="27"/>
  <c r="C32" i="27"/>
  <c r="D31" i="27"/>
  <c r="C31" i="27"/>
  <c r="E30" i="27"/>
  <c r="D30" i="27"/>
  <c r="C30" i="27"/>
  <c r="D29" i="27"/>
  <c r="C29" i="27"/>
  <c r="D28" i="27"/>
  <c r="C28" i="27"/>
  <c r="D27" i="27"/>
  <c r="C27" i="27"/>
  <c r="E26" i="27"/>
  <c r="D26" i="27"/>
  <c r="C26" i="27"/>
  <c r="D25" i="27"/>
  <c r="C25" i="27"/>
  <c r="D24" i="27"/>
  <c r="C24" i="27"/>
  <c r="D23" i="27"/>
  <c r="C23" i="27"/>
  <c r="D22" i="27"/>
  <c r="C22" i="27"/>
  <c r="D21" i="27"/>
  <c r="C21" i="27"/>
  <c r="E20" i="27"/>
  <c r="D20" i="27"/>
  <c r="C20" i="27"/>
  <c r="D19" i="27"/>
  <c r="C19" i="27"/>
  <c r="D18" i="27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E8" i="27"/>
  <c r="E36" i="27" s="1"/>
  <c r="E41" i="27" s="1"/>
  <c r="D8" i="27"/>
  <c r="C8" i="27"/>
  <c r="B1" i="27"/>
  <c r="D60" i="26"/>
  <c r="C60" i="26"/>
  <c r="D59" i="26"/>
  <c r="C59" i="26"/>
  <c r="D58" i="26"/>
  <c r="C58" i="26"/>
  <c r="D57" i="26"/>
  <c r="C57" i="26"/>
  <c r="D56" i="26"/>
  <c r="C56" i="26"/>
  <c r="D55" i="26"/>
  <c r="C55" i="26"/>
  <c r="D54" i="26"/>
  <c r="C54" i="26"/>
  <c r="D53" i="26"/>
  <c r="C53" i="26"/>
  <c r="D52" i="26"/>
  <c r="C52" i="26"/>
  <c r="E51" i="26"/>
  <c r="D51" i="26"/>
  <c r="C51" i="26"/>
  <c r="D50" i="26"/>
  <c r="C50" i="26"/>
  <c r="D49" i="26"/>
  <c r="C49" i="26"/>
  <c r="D48" i="26"/>
  <c r="C48" i="26"/>
  <c r="D47" i="26"/>
  <c r="C47" i="26"/>
  <c r="D46" i="26"/>
  <c r="C46" i="26"/>
  <c r="E45" i="26"/>
  <c r="E57" i="26" s="1"/>
  <c r="D45" i="26"/>
  <c r="C45" i="26"/>
  <c r="D41" i="26"/>
  <c r="C41" i="26"/>
  <c r="D40" i="26"/>
  <c r="C40" i="26"/>
  <c r="D39" i="26"/>
  <c r="C39" i="26"/>
  <c r="D38" i="26"/>
  <c r="C38" i="26"/>
  <c r="E37" i="26"/>
  <c r="D37" i="26"/>
  <c r="C37" i="26"/>
  <c r="D36" i="26"/>
  <c r="C36" i="26"/>
  <c r="D35" i="26"/>
  <c r="C35" i="26"/>
  <c r="D34" i="26"/>
  <c r="C34" i="26"/>
  <c r="D33" i="26"/>
  <c r="C33" i="26"/>
  <c r="D32" i="26"/>
  <c r="C32" i="26"/>
  <c r="D31" i="26"/>
  <c r="C31" i="26"/>
  <c r="E30" i="26"/>
  <c r="D30" i="26"/>
  <c r="C30" i="26"/>
  <c r="D29" i="26"/>
  <c r="C29" i="26"/>
  <c r="D28" i="26"/>
  <c r="C28" i="26"/>
  <c r="D27" i="26"/>
  <c r="C27" i="26"/>
  <c r="E26" i="26"/>
  <c r="D26" i="26"/>
  <c r="C26" i="26"/>
  <c r="D25" i="26"/>
  <c r="C25" i="26"/>
  <c r="D24" i="26"/>
  <c r="C24" i="26"/>
  <c r="D23" i="26"/>
  <c r="C23" i="26"/>
  <c r="D22" i="26"/>
  <c r="C22" i="26"/>
  <c r="D21" i="26"/>
  <c r="C21" i="26"/>
  <c r="E20" i="26"/>
  <c r="D20" i="26"/>
  <c r="C20" i="26"/>
  <c r="D19" i="26"/>
  <c r="C19" i="26"/>
  <c r="D18" i="26"/>
  <c r="C18" i="26"/>
  <c r="D17" i="26"/>
  <c r="C17" i="26"/>
  <c r="D16" i="26"/>
  <c r="C16" i="26"/>
  <c r="D15" i="26"/>
  <c r="C15" i="26"/>
  <c r="D14" i="26"/>
  <c r="C14" i="26"/>
  <c r="D13" i="26"/>
  <c r="C13" i="26"/>
  <c r="D12" i="26"/>
  <c r="C12" i="26"/>
  <c r="D11" i="26"/>
  <c r="C11" i="26"/>
  <c r="D10" i="26"/>
  <c r="C10" i="26"/>
  <c r="D9" i="26"/>
  <c r="C9" i="26"/>
  <c r="E8" i="26"/>
  <c r="E36" i="26" s="1"/>
  <c r="E41" i="26" s="1"/>
  <c r="D8" i="26"/>
  <c r="C8" i="26"/>
  <c r="B1" i="26"/>
  <c r="D60" i="25"/>
  <c r="C60" i="25"/>
  <c r="D59" i="25"/>
  <c r="C59" i="25"/>
  <c r="D58" i="25"/>
  <c r="C58" i="25"/>
  <c r="D57" i="25"/>
  <c r="C57" i="25"/>
  <c r="D56" i="25"/>
  <c r="C56" i="25"/>
  <c r="D55" i="25"/>
  <c r="C55" i="25"/>
  <c r="D54" i="25"/>
  <c r="C54" i="25"/>
  <c r="D53" i="25"/>
  <c r="C53" i="25"/>
  <c r="D52" i="25"/>
  <c r="C52" i="25"/>
  <c r="E51" i="25"/>
  <c r="D51" i="25"/>
  <c r="C51" i="25"/>
  <c r="D50" i="25"/>
  <c r="C50" i="25"/>
  <c r="D49" i="25"/>
  <c r="C49" i="25"/>
  <c r="D48" i="25"/>
  <c r="C48" i="25"/>
  <c r="D47" i="25"/>
  <c r="C47" i="25"/>
  <c r="D46" i="25"/>
  <c r="C46" i="25"/>
  <c r="E45" i="25"/>
  <c r="E57" i="25" s="1"/>
  <c r="D45" i="25"/>
  <c r="C45" i="25"/>
  <c r="D41" i="25"/>
  <c r="C41" i="25"/>
  <c r="D40" i="25"/>
  <c r="C40" i="25"/>
  <c r="D39" i="25"/>
  <c r="C39" i="25"/>
  <c r="D38" i="25"/>
  <c r="C38" i="25"/>
  <c r="E37" i="25"/>
  <c r="D37" i="25"/>
  <c r="C37" i="25"/>
  <c r="D36" i="25"/>
  <c r="C36" i="25"/>
  <c r="D35" i="25"/>
  <c r="C35" i="25"/>
  <c r="D34" i="25"/>
  <c r="C34" i="25"/>
  <c r="D33" i="25"/>
  <c r="C33" i="25"/>
  <c r="D32" i="25"/>
  <c r="C32" i="25"/>
  <c r="D31" i="25"/>
  <c r="C31" i="25"/>
  <c r="E30" i="25"/>
  <c r="D30" i="25"/>
  <c r="C30" i="25"/>
  <c r="D29" i="25"/>
  <c r="C29" i="25"/>
  <c r="D28" i="25"/>
  <c r="C28" i="25"/>
  <c r="D27" i="25"/>
  <c r="C27" i="25"/>
  <c r="E26" i="25"/>
  <c r="D26" i="25"/>
  <c r="C26" i="25"/>
  <c r="D25" i="25"/>
  <c r="C25" i="25"/>
  <c r="D24" i="25"/>
  <c r="C24" i="25"/>
  <c r="D23" i="25"/>
  <c r="C23" i="25"/>
  <c r="D22" i="25"/>
  <c r="C22" i="25"/>
  <c r="D21" i="25"/>
  <c r="C21" i="25"/>
  <c r="E20" i="25"/>
  <c r="D20" i="25"/>
  <c r="C20" i="25"/>
  <c r="D19" i="25"/>
  <c r="C19" i="25"/>
  <c r="D18" i="25"/>
  <c r="C18" i="25"/>
  <c r="D17" i="25"/>
  <c r="C17" i="25"/>
  <c r="D16" i="25"/>
  <c r="C16" i="25"/>
  <c r="D15" i="25"/>
  <c r="C15" i="25"/>
  <c r="D14" i="25"/>
  <c r="C14" i="25"/>
  <c r="D13" i="25"/>
  <c r="C13" i="25"/>
  <c r="D12" i="25"/>
  <c r="C12" i="25"/>
  <c r="D11" i="25"/>
  <c r="C11" i="25"/>
  <c r="D10" i="25"/>
  <c r="C10" i="25"/>
  <c r="D9" i="25"/>
  <c r="C9" i="25"/>
  <c r="E8" i="25"/>
  <c r="E36" i="25" s="1"/>
  <c r="E41" i="25" s="1"/>
  <c r="D8" i="25"/>
  <c r="C8" i="25"/>
  <c r="B1" i="25"/>
  <c r="D60" i="24"/>
  <c r="C60" i="24"/>
  <c r="D59" i="24"/>
  <c r="C59" i="24"/>
  <c r="D58" i="24"/>
  <c r="C58" i="24"/>
  <c r="D57" i="24"/>
  <c r="C57" i="24"/>
  <c r="D56" i="24"/>
  <c r="C56" i="24"/>
  <c r="D55" i="24"/>
  <c r="C55" i="24"/>
  <c r="D54" i="24"/>
  <c r="C54" i="24"/>
  <c r="D53" i="24"/>
  <c r="C53" i="24"/>
  <c r="D52" i="24"/>
  <c r="C52" i="24"/>
  <c r="E51" i="24"/>
  <c r="D51" i="24"/>
  <c r="C51" i="24"/>
  <c r="D50" i="24"/>
  <c r="C50" i="24"/>
  <c r="D49" i="24"/>
  <c r="C49" i="24"/>
  <c r="D48" i="24"/>
  <c r="C48" i="24"/>
  <c r="D47" i="24"/>
  <c r="C47" i="24"/>
  <c r="D46" i="24"/>
  <c r="C46" i="24"/>
  <c r="E45" i="24"/>
  <c r="E57" i="24" s="1"/>
  <c r="D45" i="24"/>
  <c r="C45" i="24"/>
  <c r="D41" i="24"/>
  <c r="C41" i="24"/>
  <c r="D40" i="24"/>
  <c r="C40" i="24"/>
  <c r="D39" i="24"/>
  <c r="C39" i="24"/>
  <c r="D38" i="24"/>
  <c r="C38" i="24"/>
  <c r="E37" i="24"/>
  <c r="D37" i="24"/>
  <c r="C37" i="24"/>
  <c r="D36" i="24"/>
  <c r="C36" i="24"/>
  <c r="D35" i="24"/>
  <c r="C35" i="24"/>
  <c r="D34" i="24"/>
  <c r="C34" i="24"/>
  <c r="D33" i="24"/>
  <c r="C33" i="24"/>
  <c r="D32" i="24"/>
  <c r="C32" i="24"/>
  <c r="D31" i="24"/>
  <c r="C31" i="24"/>
  <c r="E30" i="24"/>
  <c r="D30" i="24"/>
  <c r="C30" i="24"/>
  <c r="D29" i="24"/>
  <c r="C29" i="24"/>
  <c r="D28" i="24"/>
  <c r="C28" i="24"/>
  <c r="D27" i="24"/>
  <c r="C27" i="24"/>
  <c r="E26" i="24"/>
  <c r="D26" i="24"/>
  <c r="C26" i="24"/>
  <c r="D25" i="24"/>
  <c r="C25" i="24"/>
  <c r="D24" i="24"/>
  <c r="C24" i="24"/>
  <c r="D23" i="24"/>
  <c r="C23" i="24"/>
  <c r="D22" i="24"/>
  <c r="C22" i="24"/>
  <c r="D21" i="24"/>
  <c r="C21" i="24"/>
  <c r="E20" i="24"/>
  <c r="D20" i="24"/>
  <c r="C20" i="24"/>
  <c r="D19" i="24"/>
  <c r="C19" i="24"/>
  <c r="D18" i="24"/>
  <c r="C18" i="24"/>
  <c r="D17" i="24"/>
  <c r="C17" i="24"/>
  <c r="D16" i="24"/>
  <c r="C16" i="24"/>
  <c r="D15" i="24"/>
  <c r="C15" i="24"/>
  <c r="D14" i="24"/>
  <c r="C14" i="24"/>
  <c r="D13" i="24"/>
  <c r="C13" i="24"/>
  <c r="D12" i="24"/>
  <c r="C12" i="24"/>
  <c r="D11" i="24"/>
  <c r="C11" i="24"/>
  <c r="D10" i="24"/>
  <c r="C10" i="24"/>
  <c r="D9" i="24"/>
  <c r="C9" i="24"/>
  <c r="E8" i="24"/>
  <c r="E36" i="24" s="1"/>
  <c r="E41" i="24" s="1"/>
  <c r="D8" i="24"/>
  <c r="C8" i="24"/>
  <c r="B2" i="24"/>
  <c r="B2" i="25" s="1"/>
  <c r="B2" i="26" s="1"/>
  <c r="B2" i="27" s="1"/>
  <c r="B1" i="24"/>
  <c r="D60" i="23"/>
  <c r="C60" i="23"/>
  <c r="D59" i="23"/>
  <c r="C59" i="23"/>
  <c r="D58" i="23"/>
  <c r="C58" i="23"/>
  <c r="D57" i="23"/>
  <c r="C57" i="23"/>
  <c r="D56" i="23"/>
  <c r="C56" i="23"/>
  <c r="D55" i="23"/>
  <c r="C55" i="23"/>
  <c r="D54" i="23"/>
  <c r="C54" i="23"/>
  <c r="D53" i="23"/>
  <c r="C53" i="23"/>
  <c r="D52" i="23"/>
  <c r="C52" i="23"/>
  <c r="E51" i="23"/>
  <c r="D51" i="23"/>
  <c r="C51" i="23"/>
  <c r="D50" i="23"/>
  <c r="C50" i="23"/>
  <c r="D49" i="23"/>
  <c r="C49" i="23"/>
  <c r="D48" i="23"/>
  <c r="C48" i="23"/>
  <c r="D47" i="23"/>
  <c r="C47" i="23"/>
  <c r="D46" i="23"/>
  <c r="C46" i="23"/>
  <c r="E45" i="23"/>
  <c r="E57" i="23" s="1"/>
  <c r="D45" i="23"/>
  <c r="C45" i="23"/>
  <c r="D41" i="23"/>
  <c r="C41" i="23"/>
  <c r="D40" i="23"/>
  <c r="C40" i="23"/>
  <c r="D39" i="23"/>
  <c r="C39" i="23"/>
  <c r="D38" i="23"/>
  <c r="C38" i="23"/>
  <c r="E37" i="23"/>
  <c r="D37" i="23"/>
  <c r="C37" i="23"/>
  <c r="D36" i="23"/>
  <c r="C36" i="23"/>
  <c r="D35" i="23"/>
  <c r="C35" i="23"/>
  <c r="D34" i="23"/>
  <c r="C34" i="23"/>
  <c r="D33" i="23"/>
  <c r="C33" i="23"/>
  <c r="D32" i="23"/>
  <c r="C32" i="23"/>
  <c r="D31" i="23"/>
  <c r="C31" i="23"/>
  <c r="E30" i="23"/>
  <c r="D30" i="23"/>
  <c r="C30" i="23"/>
  <c r="D29" i="23"/>
  <c r="C29" i="23"/>
  <c r="D28" i="23"/>
  <c r="C28" i="23"/>
  <c r="D27" i="23"/>
  <c r="C27" i="23"/>
  <c r="E26" i="23"/>
  <c r="D26" i="23"/>
  <c r="C26" i="23"/>
  <c r="D25" i="23"/>
  <c r="C25" i="23"/>
  <c r="D24" i="23"/>
  <c r="C24" i="23"/>
  <c r="D23" i="23"/>
  <c r="C23" i="23"/>
  <c r="D22" i="23"/>
  <c r="C22" i="23"/>
  <c r="D21" i="23"/>
  <c r="C21" i="23"/>
  <c r="E20" i="23"/>
  <c r="D20" i="23"/>
  <c r="C20" i="23"/>
  <c r="D19" i="23"/>
  <c r="C19" i="23"/>
  <c r="D18" i="23"/>
  <c r="C18" i="23"/>
  <c r="D17" i="23"/>
  <c r="C17" i="23"/>
  <c r="D16" i="23"/>
  <c r="C16" i="23"/>
  <c r="D15" i="23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E8" i="23"/>
  <c r="E36" i="23" s="1"/>
  <c r="E41" i="23" s="1"/>
  <c r="D8" i="23"/>
  <c r="C8" i="23"/>
  <c r="B1" i="23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E51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E45" i="22"/>
  <c r="E57" i="22" s="1"/>
  <c r="D45" i="22"/>
  <c r="C45" i="22"/>
  <c r="D41" i="22"/>
  <c r="C41" i="22"/>
  <c r="D40" i="22"/>
  <c r="C40" i="22"/>
  <c r="D39" i="22"/>
  <c r="C39" i="22"/>
  <c r="D38" i="22"/>
  <c r="C38" i="22"/>
  <c r="E37" i="22"/>
  <c r="D37" i="22"/>
  <c r="C37" i="22"/>
  <c r="D36" i="22"/>
  <c r="C36" i="22"/>
  <c r="D35" i="22"/>
  <c r="C35" i="22"/>
  <c r="D34" i="22"/>
  <c r="C34" i="22"/>
  <c r="D33" i="22"/>
  <c r="C33" i="22"/>
  <c r="D32" i="22"/>
  <c r="C32" i="22"/>
  <c r="D31" i="22"/>
  <c r="C31" i="22"/>
  <c r="E30" i="22"/>
  <c r="D30" i="22"/>
  <c r="C30" i="22"/>
  <c r="D29" i="22"/>
  <c r="C29" i="22"/>
  <c r="D28" i="22"/>
  <c r="C28" i="22"/>
  <c r="D27" i="22"/>
  <c r="C27" i="22"/>
  <c r="E26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E20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E8" i="22"/>
  <c r="E36" i="22" s="1"/>
  <c r="E41" i="22" s="1"/>
  <c r="D8" i="22"/>
  <c r="C8" i="22"/>
  <c r="E5" i="22"/>
  <c r="E5" i="23" s="1"/>
  <c r="E5" i="24" s="1"/>
  <c r="E5" i="25" s="1"/>
  <c r="E5" i="26" s="1"/>
  <c r="E5" i="27" s="1"/>
  <c r="B1" i="22"/>
  <c r="D60" i="21"/>
  <c r="C60" i="21"/>
  <c r="D59" i="21"/>
  <c r="C59" i="21"/>
  <c r="D58" i="21"/>
  <c r="C58" i="21"/>
  <c r="D57" i="21"/>
  <c r="C57" i="21"/>
  <c r="D56" i="21"/>
  <c r="C56" i="21"/>
  <c r="D55" i="21"/>
  <c r="C55" i="21"/>
  <c r="D54" i="21"/>
  <c r="C54" i="21"/>
  <c r="D53" i="21"/>
  <c r="C53" i="21"/>
  <c r="D52" i="21"/>
  <c r="C52" i="21"/>
  <c r="E51" i="21"/>
  <c r="D51" i="21"/>
  <c r="C51" i="21"/>
  <c r="D50" i="21"/>
  <c r="C50" i="21"/>
  <c r="D49" i="21"/>
  <c r="C49" i="21"/>
  <c r="D48" i="21"/>
  <c r="C48" i="21"/>
  <c r="D47" i="21"/>
  <c r="C47" i="21"/>
  <c r="D46" i="21"/>
  <c r="C46" i="21"/>
  <c r="E45" i="21"/>
  <c r="E57" i="21" s="1"/>
  <c r="D45" i="21"/>
  <c r="C45" i="21"/>
  <c r="D41" i="21"/>
  <c r="C41" i="21"/>
  <c r="D40" i="21"/>
  <c r="C40" i="21"/>
  <c r="D39" i="21"/>
  <c r="C39" i="21"/>
  <c r="D38" i="21"/>
  <c r="C38" i="21"/>
  <c r="E37" i="21"/>
  <c r="D37" i="21"/>
  <c r="C37" i="21"/>
  <c r="D36" i="21"/>
  <c r="C36" i="21"/>
  <c r="D35" i="21"/>
  <c r="C35" i="21"/>
  <c r="D34" i="21"/>
  <c r="C34" i="21"/>
  <c r="D33" i="21"/>
  <c r="C33" i="21"/>
  <c r="D32" i="21"/>
  <c r="C32" i="21"/>
  <c r="D31" i="21"/>
  <c r="C31" i="21"/>
  <c r="E30" i="21"/>
  <c r="D30" i="21"/>
  <c r="C30" i="21"/>
  <c r="D29" i="21"/>
  <c r="C29" i="21"/>
  <c r="D28" i="21"/>
  <c r="C28" i="21"/>
  <c r="D27" i="21"/>
  <c r="C27" i="21"/>
  <c r="E26" i="21"/>
  <c r="D26" i="21"/>
  <c r="C26" i="21"/>
  <c r="D25" i="21"/>
  <c r="C25" i="21"/>
  <c r="D24" i="21"/>
  <c r="C24" i="21"/>
  <c r="D23" i="21"/>
  <c r="C23" i="21"/>
  <c r="D22" i="21"/>
  <c r="C22" i="21"/>
  <c r="D21" i="21"/>
  <c r="C21" i="21"/>
  <c r="E20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E8" i="21"/>
  <c r="E36" i="21" s="1"/>
  <c r="E41" i="21" s="1"/>
  <c r="D8" i="21"/>
  <c r="C8" i="21"/>
  <c r="B1" i="21"/>
  <c r="E60" i="20"/>
  <c r="D60" i="20"/>
  <c r="C60" i="20"/>
  <c r="E59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E51" i="20"/>
  <c r="D51" i="20"/>
  <c r="C51" i="20"/>
  <c r="D50" i="20"/>
  <c r="C50" i="20"/>
  <c r="D49" i="20"/>
  <c r="C49" i="20"/>
  <c r="D48" i="20"/>
  <c r="C48" i="20"/>
  <c r="D47" i="20"/>
  <c r="C47" i="20"/>
  <c r="D46" i="20"/>
  <c r="C46" i="20"/>
  <c r="E45" i="20"/>
  <c r="D45" i="20"/>
  <c r="C45" i="20"/>
  <c r="D41" i="20"/>
  <c r="C41" i="20"/>
  <c r="D40" i="20"/>
  <c r="C40" i="20"/>
  <c r="D39" i="20"/>
  <c r="C39" i="20"/>
  <c r="D38" i="20"/>
  <c r="C38" i="20"/>
  <c r="E37" i="20"/>
  <c r="D37" i="20"/>
  <c r="C37" i="20"/>
  <c r="D36" i="20"/>
  <c r="C36" i="20"/>
  <c r="D35" i="20"/>
  <c r="C35" i="20"/>
  <c r="D34" i="20"/>
  <c r="C34" i="20"/>
  <c r="D33" i="20"/>
  <c r="C33" i="20"/>
  <c r="D32" i="20"/>
  <c r="C32" i="20"/>
  <c r="D31" i="20"/>
  <c r="C31" i="20"/>
  <c r="E30" i="20"/>
  <c r="D30" i="20"/>
  <c r="C30" i="20"/>
  <c r="D29" i="20"/>
  <c r="C29" i="20"/>
  <c r="D28" i="20"/>
  <c r="C28" i="20"/>
  <c r="D27" i="20"/>
  <c r="C27" i="20"/>
  <c r="E26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E20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E8" i="20"/>
  <c r="E36" i="20" s="1"/>
  <c r="E41" i="20" s="1"/>
  <c r="D8" i="20"/>
  <c r="C8" i="20"/>
  <c r="B2" i="20"/>
  <c r="B2" i="21" s="1"/>
  <c r="B2" i="22" s="1"/>
  <c r="B2" i="23" s="1"/>
  <c r="B1" i="20"/>
  <c r="D61" i="19"/>
  <c r="C61" i="19"/>
  <c r="D60" i="19"/>
  <c r="C60" i="19"/>
  <c r="D59" i="19"/>
  <c r="C59" i="19"/>
  <c r="D58" i="19"/>
  <c r="C58" i="19"/>
  <c r="D57" i="19"/>
  <c r="C57" i="19"/>
  <c r="D56" i="19"/>
  <c r="C56" i="19"/>
  <c r="D55" i="19"/>
  <c r="C55" i="19"/>
  <c r="D54" i="19"/>
  <c r="C54" i="19"/>
  <c r="D53" i="19"/>
  <c r="C53" i="19"/>
  <c r="E52" i="19"/>
  <c r="D52" i="19"/>
  <c r="C52" i="19"/>
  <c r="D51" i="19"/>
  <c r="C51" i="19"/>
  <c r="D50" i="19"/>
  <c r="C50" i="19"/>
  <c r="D49" i="19"/>
  <c r="C49" i="19"/>
  <c r="D48" i="19"/>
  <c r="C48" i="19"/>
  <c r="D47" i="19"/>
  <c r="C47" i="19"/>
  <c r="E46" i="19"/>
  <c r="E58" i="19" s="1"/>
  <c r="D46" i="19"/>
  <c r="C46" i="19"/>
  <c r="D42" i="19"/>
  <c r="C42" i="19"/>
  <c r="D41" i="19"/>
  <c r="C41" i="19"/>
  <c r="D40" i="19"/>
  <c r="C40" i="19"/>
  <c r="D39" i="19"/>
  <c r="C39" i="19"/>
  <c r="E38" i="19"/>
  <c r="D38" i="19"/>
  <c r="C38" i="19"/>
  <c r="D37" i="19"/>
  <c r="C37" i="19"/>
  <c r="D36" i="19"/>
  <c r="C36" i="19"/>
  <c r="D35" i="19"/>
  <c r="C35" i="19"/>
  <c r="D34" i="19"/>
  <c r="C34" i="19"/>
  <c r="D33" i="19"/>
  <c r="C33" i="19"/>
  <c r="D32" i="19"/>
  <c r="C32" i="19"/>
  <c r="E31" i="19"/>
  <c r="D31" i="19"/>
  <c r="C31" i="19"/>
  <c r="D30" i="19"/>
  <c r="C30" i="19"/>
  <c r="D29" i="19"/>
  <c r="C29" i="19"/>
  <c r="D28" i="19"/>
  <c r="C28" i="19"/>
  <c r="D27" i="19"/>
  <c r="C27" i="19"/>
  <c r="E26" i="19"/>
  <c r="D26" i="19"/>
  <c r="C26" i="19"/>
  <c r="D25" i="19"/>
  <c r="C25" i="19"/>
  <c r="D24" i="19"/>
  <c r="C24" i="19"/>
  <c r="D23" i="19"/>
  <c r="C23" i="19"/>
  <c r="D22" i="19"/>
  <c r="C22" i="19"/>
  <c r="D21" i="19"/>
  <c r="C21" i="19"/>
  <c r="E20" i="19"/>
  <c r="D20" i="19"/>
  <c r="C20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D9" i="19"/>
  <c r="C9" i="19"/>
  <c r="E8" i="19"/>
  <c r="E37" i="19" s="1"/>
  <c r="E42" i="19" s="1"/>
  <c r="D8" i="19"/>
  <c r="C8" i="19"/>
  <c r="B1" i="19"/>
  <c r="D61" i="18"/>
  <c r="C61" i="18"/>
  <c r="D60" i="18"/>
  <c r="C60" i="18"/>
  <c r="D59" i="18"/>
  <c r="C59" i="18"/>
  <c r="D58" i="18"/>
  <c r="C58" i="18"/>
  <c r="D57" i="18"/>
  <c r="C57" i="18"/>
  <c r="D56" i="18"/>
  <c r="C56" i="18"/>
  <c r="D55" i="18"/>
  <c r="C55" i="18"/>
  <c r="D54" i="18"/>
  <c r="C54" i="18"/>
  <c r="D53" i="18"/>
  <c r="C53" i="18"/>
  <c r="E52" i="18"/>
  <c r="D52" i="18"/>
  <c r="C52" i="18"/>
  <c r="D51" i="18"/>
  <c r="C51" i="18"/>
  <c r="D50" i="18"/>
  <c r="C50" i="18"/>
  <c r="D49" i="18"/>
  <c r="C49" i="18"/>
  <c r="D48" i="18"/>
  <c r="C48" i="18"/>
  <c r="D47" i="18"/>
  <c r="C47" i="18"/>
  <c r="E46" i="18"/>
  <c r="E58" i="18" s="1"/>
  <c r="D46" i="18"/>
  <c r="C46" i="18"/>
  <c r="D42" i="18"/>
  <c r="C42" i="18"/>
  <c r="D41" i="18"/>
  <c r="C41" i="18"/>
  <c r="D40" i="18"/>
  <c r="C40" i="18"/>
  <c r="D39" i="18"/>
  <c r="C39" i="18"/>
  <c r="E38" i="18"/>
  <c r="D38" i="18"/>
  <c r="C38" i="18"/>
  <c r="D37" i="18"/>
  <c r="C37" i="18"/>
  <c r="D36" i="18"/>
  <c r="C36" i="18"/>
  <c r="D35" i="18"/>
  <c r="C35" i="18"/>
  <c r="D34" i="18"/>
  <c r="C34" i="18"/>
  <c r="D33" i="18"/>
  <c r="C33" i="18"/>
  <c r="D32" i="18"/>
  <c r="C32" i="18"/>
  <c r="E31" i="18"/>
  <c r="D31" i="18"/>
  <c r="C31" i="18"/>
  <c r="D30" i="18"/>
  <c r="C30" i="18"/>
  <c r="D29" i="18"/>
  <c r="C29" i="18"/>
  <c r="D28" i="18"/>
  <c r="C28" i="18"/>
  <c r="D27" i="18"/>
  <c r="C27" i="18"/>
  <c r="E26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E20" i="18"/>
  <c r="D20" i="18"/>
  <c r="C20" i="18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E8" i="18"/>
  <c r="E37" i="18" s="1"/>
  <c r="E42" i="18" s="1"/>
  <c r="D8" i="18"/>
  <c r="C8" i="18"/>
  <c r="B1" i="18"/>
  <c r="D61" i="17"/>
  <c r="C61" i="17"/>
  <c r="D60" i="17"/>
  <c r="C60" i="17"/>
  <c r="D59" i="17"/>
  <c r="C59" i="17"/>
  <c r="D58" i="17"/>
  <c r="C58" i="17"/>
  <c r="D57" i="17"/>
  <c r="C57" i="17"/>
  <c r="D56" i="17"/>
  <c r="C56" i="17"/>
  <c r="D55" i="17"/>
  <c r="C55" i="17"/>
  <c r="D54" i="17"/>
  <c r="C54" i="17"/>
  <c r="D53" i="17"/>
  <c r="C53" i="17"/>
  <c r="E52" i="17"/>
  <c r="D52" i="17"/>
  <c r="C52" i="17"/>
  <c r="D51" i="17"/>
  <c r="C51" i="17"/>
  <c r="D50" i="17"/>
  <c r="C50" i="17"/>
  <c r="D49" i="17"/>
  <c r="C49" i="17"/>
  <c r="D48" i="17"/>
  <c r="C48" i="17"/>
  <c r="D47" i="17"/>
  <c r="C47" i="17"/>
  <c r="E46" i="17"/>
  <c r="E58" i="17" s="1"/>
  <c r="D46" i="17"/>
  <c r="C46" i="17"/>
  <c r="D42" i="17"/>
  <c r="C42" i="17"/>
  <c r="D41" i="17"/>
  <c r="C41" i="17"/>
  <c r="D40" i="17"/>
  <c r="C40" i="17"/>
  <c r="D39" i="17"/>
  <c r="C39" i="17"/>
  <c r="E38" i="17"/>
  <c r="D38" i="17"/>
  <c r="C38" i="17"/>
  <c r="D37" i="17"/>
  <c r="C37" i="17"/>
  <c r="D36" i="17"/>
  <c r="C36" i="17"/>
  <c r="D35" i="17"/>
  <c r="C35" i="17"/>
  <c r="D34" i="17"/>
  <c r="C34" i="17"/>
  <c r="D33" i="17"/>
  <c r="C33" i="17"/>
  <c r="D32" i="17"/>
  <c r="C32" i="17"/>
  <c r="E31" i="17"/>
  <c r="D31" i="17"/>
  <c r="C31" i="17"/>
  <c r="D30" i="17"/>
  <c r="C30" i="17"/>
  <c r="D29" i="17"/>
  <c r="C29" i="17"/>
  <c r="D28" i="17"/>
  <c r="C28" i="17"/>
  <c r="D27" i="17"/>
  <c r="C27" i="17"/>
  <c r="E26" i="17"/>
  <c r="D26" i="17"/>
  <c r="C26" i="17"/>
  <c r="D25" i="17"/>
  <c r="C25" i="17"/>
  <c r="D24" i="17"/>
  <c r="C24" i="17"/>
  <c r="D23" i="17"/>
  <c r="C23" i="17"/>
  <c r="D22" i="17"/>
  <c r="C22" i="17"/>
  <c r="D21" i="17"/>
  <c r="C21" i="17"/>
  <c r="E20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D11" i="17"/>
  <c r="C11" i="17"/>
  <c r="D10" i="17"/>
  <c r="C10" i="17"/>
  <c r="D9" i="17"/>
  <c r="C9" i="17"/>
  <c r="E8" i="17"/>
  <c r="E37" i="17" s="1"/>
  <c r="E42" i="17" s="1"/>
  <c r="D8" i="17"/>
  <c r="C8" i="17"/>
  <c r="B2" i="17"/>
  <c r="B2" i="18" s="1"/>
  <c r="B2" i="19" s="1"/>
  <c r="B1" i="17"/>
  <c r="D61" i="16"/>
  <c r="C61" i="16"/>
  <c r="D60" i="16"/>
  <c r="C60" i="16"/>
  <c r="D59" i="16"/>
  <c r="C59" i="16"/>
  <c r="D58" i="16"/>
  <c r="C58" i="16"/>
  <c r="D57" i="16"/>
  <c r="C57" i="16"/>
  <c r="D56" i="16"/>
  <c r="C56" i="16"/>
  <c r="D55" i="16"/>
  <c r="C55" i="16"/>
  <c r="D54" i="16"/>
  <c r="C54" i="16"/>
  <c r="D53" i="16"/>
  <c r="C53" i="16"/>
  <c r="E52" i="16"/>
  <c r="D52" i="16"/>
  <c r="C52" i="16"/>
  <c r="D51" i="16"/>
  <c r="C51" i="16"/>
  <c r="D50" i="16"/>
  <c r="C50" i="16"/>
  <c r="D49" i="16"/>
  <c r="C49" i="16"/>
  <c r="D48" i="16"/>
  <c r="C48" i="16"/>
  <c r="D47" i="16"/>
  <c r="C47" i="16"/>
  <c r="E46" i="16"/>
  <c r="E58" i="16" s="1"/>
  <c r="D46" i="16"/>
  <c r="C46" i="16"/>
  <c r="D42" i="16"/>
  <c r="C42" i="16"/>
  <c r="D41" i="16"/>
  <c r="C41" i="16"/>
  <c r="D40" i="16"/>
  <c r="C40" i="16"/>
  <c r="D39" i="16"/>
  <c r="C39" i="16"/>
  <c r="E38" i="16"/>
  <c r="D38" i="16"/>
  <c r="C38" i="16"/>
  <c r="D37" i="16"/>
  <c r="C37" i="16"/>
  <c r="D36" i="16"/>
  <c r="C36" i="16"/>
  <c r="D35" i="16"/>
  <c r="C35" i="16"/>
  <c r="D34" i="16"/>
  <c r="C34" i="16"/>
  <c r="D33" i="16"/>
  <c r="C33" i="16"/>
  <c r="D32" i="16"/>
  <c r="C32" i="16"/>
  <c r="E31" i="16"/>
  <c r="D31" i="16"/>
  <c r="C31" i="16"/>
  <c r="D30" i="16"/>
  <c r="C30" i="16"/>
  <c r="D29" i="16"/>
  <c r="C29" i="16"/>
  <c r="D28" i="16"/>
  <c r="C28" i="16"/>
  <c r="D27" i="16"/>
  <c r="C27" i="16"/>
  <c r="E26" i="16"/>
  <c r="D26" i="16"/>
  <c r="C26" i="16"/>
  <c r="D25" i="16"/>
  <c r="C25" i="16"/>
  <c r="D24" i="16"/>
  <c r="C24" i="16"/>
  <c r="D23" i="16"/>
  <c r="C23" i="16"/>
  <c r="D22" i="16"/>
  <c r="C22" i="16"/>
  <c r="D21" i="16"/>
  <c r="C21" i="16"/>
  <c r="E20" i="16"/>
  <c r="D20" i="16"/>
  <c r="C20" i="16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E8" i="16"/>
  <c r="E37" i="16" s="1"/>
  <c r="E42" i="16" s="1"/>
  <c r="D8" i="16"/>
  <c r="C8" i="16"/>
  <c r="B1" i="16"/>
  <c r="D158" i="15"/>
  <c r="C158" i="15"/>
  <c r="D157" i="15"/>
  <c r="C157" i="15"/>
  <c r="D156" i="15"/>
  <c r="C156" i="15"/>
  <c r="D155" i="15"/>
  <c r="C155" i="15"/>
  <c r="D154" i="15"/>
  <c r="C154" i="15"/>
  <c r="D153" i="15"/>
  <c r="C153" i="15"/>
  <c r="D152" i="15"/>
  <c r="C152" i="15"/>
  <c r="D151" i="15"/>
  <c r="C151" i="15"/>
  <c r="D150" i="15"/>
  <c r="C150" i="15"/>
  <c r="D149" i="15"/>
  <c r="C149" i="15"/>
  <c r="D148" i="15"/>
  <c r="C148" i="15"/>
  <c r="D147" i="15"/>
  <c r="C147" i="15"/>
  <c r="E146" i="15"/>
  <c r="D146" i="15"/>
  <c r="C146" i="15"/>
  <c r="D145" i="15"/>
  <c r="C145" i="15"/>
  <c r="D144" i="15"/>
  <c r="C144" i="15"/>
  <c r="D143" i="15"/>
  <c r="C143" i="15"/>
  <c r="D142" i="15"/>
  <c r="C142" i="15"/>
  <c r="D141" i="15"/>
  <c r="C141" i="15"/>
  <c r="E140" i="15"/>
  <c r="D140" i="15"/>
  <c r="C140" i="15"/>
  <c r="D139" i="15"/>
  <c r="C139" i="15"/>
  <c r="D138" i="15"/>
  <c r="C138" i="15"/>
  <c r="D137" i="15"/>
  <c r="C137" i="15"/>
  <c r="D136" i="15"/>
  <c r="C136" i="15"/>
  <c r="D135" i="15"/>
  <c r="C135" i="15"/>
  <c r="D134" i="15"/>
  <c r="C134" i="15"/>
  <c r="E133" i="15"/>
  <c r="E154" i="15" s="1"/>
  <c r="D133" i="15"/>
  <c r="C133" i="15"/>
  <c r="D132" i="15"/>
  <c r="C132" i="15"/>
  <c r="D131" i="15"/>
  <c r="C131" i="15"/>
  <c r="D130" i="15"/>
  <c r="C130" i="15"/>
  <c r="E129" i="15"/>
  <c r="D129" i="15"/>
  <c r="C129" i="15"/>
  <c r="D128" i="15"/>
  <c r="C128" i="15"/>
  <c r="D127" i="15"/>
  <c r="C127" i="15"/>
  <c r="D126" i="15"/>
  <c r="C126" i="15"/>
  <c r="D125" i="15"/>
  <c r="C125" i="15"/>
  <c r="D124" i="15"/>
  <c r="C124" i="15"/>
  <c r="D123" i="15"/>
  <c r="C123" i="15"/>
  <c r="D122" i="15"/>
  <c r="C122" i="15"/>
  <c r="D121" i="15"/>
  <c r="C121" i="15"/>
  <c r="D120" i="15"/>
  <c r="C120" i="15"/>
  <c r="D119" i="15"/>
  <c r="C119" i="15"/>
  <c r="D118" i="15"/>
  <c r="C118" i="15"/>
  <c r="D117" i="15"/>
  <c r="C117" i="15"/>
  <c r="D116" i="15"/>
  <c r="C116" i="15"/>
  <c r="D115" i="15"/>
  <c r="C115" i="15"/>
  <c r="E114" i="15"/>
  <c r="D114" i="15"/>
  <c r="C114" i="15"/>
  <c r="D113" i="15"/>
  <c r="C113" i="15"/>
  <c r="D112" i="15"/>
  <c r="C112" i="15"/>
  <c r="D111" i="15"/>
  <c r="C111" i="15"/>
  <c r="D110" i="15"/>
  <c r="C110" i="15"/>
  <c r="D109" i="15"/>
  <c r="C109" i="15"/>
  <c r="D108" i="15"/>
  <c r="C108" i="15"/>
  <c r="D107" i="15"/>
  <c r="C107" i="15"/>
  <c r="D106" i="15"/>
  <c r="C106" i="15"/>
  <c r="D105" i="15"/>
  <c r="C105" i="15"/>
  <c r="D104" i="15"/>
  <c r="C104" i="15"/>
  <c r="D103" i="15"/>
  <c r="C103" i="15"/>
  <c r="D102" i="15"/>
  <c r="C102" i="15"/>
  <c r="D101" i="15"/>
  <c r="C101" i="15"/>
  <c r="D100" i="15"/>
  <c r="C100" i="15"/>
  <c r="D99" i="15"/>
  <c r="C99" i="15"/>
  <c r="D98" i="15"/>
  <c r="C98" i="15"/>
  <c r="D97" i="15"/>
  <c r="C97" i="15"/>
  <c r="D96" i="15"/>
  <c r="C96" i="15"/>
  <c r="D95" i="15"/>
  <c r="C95" i="15"/>
  <c r="D94" i="15"/>
  <c r="C94" i="15"/>
  <c r="E93" i="15"/>
  <c r="E128" i="15" s="1"/>
  <c r="E155" i="15" s="1"/>
  <c r="D93" i="15"/>
  <c r="C93" i="15"/>
  <c r="D90" i="15"/>
  <c r="C90" i="15"/>
  <c r="D89" i="15"/>
  <c r="C89" i="15"/>
  <c r="D88" i="15"/>
  <c r="C88" i="15"/>
  <c r="D87" i="15"/>
  <c r="C87" i="15"/>
  <c r="D86" i="15"/>
  <c r="C86" i="15"/>
  <c r="D85" i="15"/>
  <c r="C85" i="15"/>
  <c r="D84" i="15"/>
  <c r="C84" i="15"/>
  <c r="D83" i="15"/>
  <c r="C83" i="15"/>
  <c r="E82" i="15"/>
  <c r="D82" i="15"/>
  <c r="C82" i="15"/>
  <c r="D81" i="15"/>
  <c r="C81" i="15"/>
  <c r="D80" i="15"/>
  <c r="C80" i="15"/>
  <c r="D79" i="15"/>
  <c r="C79" i="15"/>
  <c r="E78" i="15"/>
  <c r="D78" i="15"/>
  <c r="C78" i="15"/>
  <c r="D77" i="15"/>
  <c r="C77" i="15"/>
  <c r="D76" i="15"/>
  <c r="C76" i="15"/>
  <c r="E75" i="15"/>
  <c r="D75" i="15"/>
  <c r="C75" i="15"/>
  <c r="D74" i="15"/>
  <c r="C74" i="15"/>
  <c r="D73" i="15"/>
  <c r="C73" i="15"/>
  <c r="D72" i="15"/>
  <c r="C72" i="15"/>
  <c r="D71" i="15"/>
  <c r="C71" i="15"/>
  <c r="E70" i="15"/>
  <c r="E89" i="15" s="1"/>
  <c r="D70" i="15"/>
  <c r="C70" i="15"/>
  <c r="D69" i="15"/>
  <c r="C69" i="15"/>
  <c r="D68" i="15"/>
  <c r="C68" i="15"/>
  <c r="D67" i="15"/>
  <c r="C67" i="15"/>
  <c r="E66" i="15"/>
  <c r="D66" i="15"/>
  <c r="C66" i="15"/>
  <c r="D65" i="15"/>
  <c r="C65" i="15"/>
  <c r="D64" i="15"/>
  <c r="C64" i="15"/>
  <c r="D63" i="15"/>
  <c r="C63" i="15"/>
  <c r="D62" i="15"/>
  <c r="C62" i="15"/>
  <c r="D61" i="15"/>
  <c r="C61" i="15"/>
  <c r="E60" i="15"/>
  <c r="D60" i="15"/>
  <c r="C60" i="15"/>
  <c r="D59" i="15"/>
  <c r="C59" i="15"/>
  <c r="D58" i="15"/>
  <c r="C58" i="15"/>
  <c r="D57" i="15"/>
  <c r="C57" i="15"/>
  <c r="D56" i="15"/>
  <c r="C56" i="15"/>
  <c r="E55" i="15"/>
  <c r="D55" i="15"/>
  <c r="C55" i="15"/>
  <c r="D54" i="15"/>
  <c r="C54" i="15"/>
  <c r="D53" i="15"/>
  <c r="C53" i="15"/>
  <c r="D52" i="15"/>
  <c r="C52" i="15"/>
  <c r="D51" i="15"/>
  <c r="C51" i="15"/>
  <c r="D50" i="15"/>
  <c r="C50" i="15"/>
  <c r="E49" i="15"/>
  <c r="D49" i="15"/>
  <c r="C49" i="15"/>
  <c r="D48" i="15"/>
  <c r="C48" i="15"/>
  <c r="D47" i="15"/>
  <c r="C47" i="15"/>
  <c r="D46" i="15"/>
  <c r="C46" i="15"/>
  <c r="D45" i="15"/>
  <c r="C45" i="15"/>
  <c r="D44" i="15"/>
  <c r="C44" i="15"/>
  <c r="D43" i="15"/>
  <c r="C43" i="15"/>
  <c r="D42" i="15"/>
  <c r="C42" i="15"/>
  <c r="D41" i="15"/>
  <c r="C41" i="15"/>
  <c r="D40" i="15"/>
  <c r="C40" i="15"/>
  <c r="D39" i="15"/>
  <c r="C39" i="15"/>
  <c r="D38" i="15"/>
  <c r="C38" i="15"/>
  <c r="E37" i="15"/>
  <c r="D37" i="15"/>
  <c r="C37" i="15"/>
  <c r="D36" i="15"/>
  <c r="C36" i="15"/>
  <c r="D35" i="15"/>
  <c r="C35" i="15"/>
  <c r="D34" i="15"/>
  <c r="C34" i="15"/>
  <c r="D33" i="15"/>
  <c r="C33" i="15"/>
  <c r="D32" i="15"/>
  <c r="C32" i="15"/>
  <c r="D31" i="15"/>
  <c r="C31" i="15"/>
  <c r="D30" i="15"/>
  <c r="C30" i="15"/>
  <c r="E29" i="15"/>
  <c r="D29" i="15"/>
  <c r="C29" i="15"/>
  <c r="D28" i="15"/>
  <c r="C28" i="15"/>
  <c r="D27" i="15"/>
  <c r="C27" i="15"/>
  <c r="D26" i="15"/>
  <c r="C26" i="15"/>
  <c r="D25" i="15"/>
  <c r="C25" i="15"/>
  <c r="D24" i="15"/>
  <c r="C24" i="15"/>
  <c r="D23" i="15"/>
  <c r="C23" i="15"/>
  <c r="E22" i="15"/>
  <c r="E65" i="15" s="1"/>
  <c r="E90" i="15" s="1"/>
  <c r="D22" i="15"/>
  <c r="C22" i="15"/>
  <c r="D21" i="15"/>
  <c r="C21" i="15"/>
  <c r="D20" i="15"/>
  <c r="C20" i="15"/>
  <c r="D19" i="15"/>
  <c r="C19" i="15"/>
  <c r="D18" i="15"/>
  <c r="C18" i="15"/>
  <c r="D17" i="15"/>
  <c r="C17" i="15"/>
  <c r="D16" i="15"/>
  <c r="C16" i="15"/>
  <c r="E15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E8" i="15"/>
  <c r="D8" i="15"/>
  <c r="C8" i="15"/>
  <c r="B2" i="15"/>
  <c r="B1" i="15"/>
  <c r="D158" i="14"/>
  <c r="C158" i="14"/>
  <c r="D157" i="14"/>
  <c r="C157" i="14"/>
  <c r="D156" i="14"/>
  <c r="C156" i="14"/>
  <c r="D155" i="14"/>
  <c r="C155" i="14"/>
  <c r="D154" i="14"/>
  <c r="C154" i="14"/>
  <c r="D153" i="14"/>
  <c r="C153" i="14"/>
  <c r="D152" i="14"/>
  <c r="C152" i="14"/>
  <c r="D151" i="14"/>
  <c r="C151" i="14"/>
  <c r="D150" i="14"/>
  <c r="C150" i="14"/>
  <c r="D149" i="14"/>
  <c r="C149" i="14"/>
  <c r="D148" i="14"/>
  <c r="C148" i="14"/>
  <c r="D147" i="14"/>
  <c r="C147" i="14"/>
  <c r="E146" i="14"/>
  <c r="D146" i="14"/>
  <c r="C146" i="14"/>
  <c r="D145" i="14"/>
  <c r="C145" i="14"/>
  <c r="D144" i="14"/>
  <c r="C144" i="14"/>
  <c r="D143" i="14"/>
  <c r="C143" i="14"/>
  <c r="D142" i="14"/>
  <c r="C142" i="14"/>
  <c r="D141" i="14"/>
  <c r="C141" i="14"/>
  <c r="E140" i="14"/>
  <c r="D140" i="14"/>
  <c r="C140" i="14"/>
  <c r="D139" i="14"/>
  <c r="C139" i="14"/>
  <c r="D138" i="14"/>
  <c r="C138" i="14"/>
  <c r="D137" i="14"/>
  <c r="C137" i="14"/>
  <c r="D136" i="14"/>
  <c r="C136" i="14"/>
  <c r="D135" i="14"/>
  <c r="C135" i="14"/>
  <c r="D134" i="14"/>
  <c r="C134" i="14"/>
  <c r="E133" i="14"/>
  <c r="D133" i="14"/>
  <c r="C133" i="14"/>
  <c r="D132" i="14"/>
  <c r="C132" i="14"/>
  <c r="D131" i="14"/>
  <c r="C131" i="14"/>
  <c r="D130" i="14"/>
  <c r="C130" i="14"/>
  <c r="E129" i="14"/>
  <c r="E154" i="14" s="1"/>
  <c r="D129" i="14"/>
  <c r="C129" i="14"/>
  <c r="D128" i="14"/>
  <c r="C128" i="14"/>
  <c r="D127" i="14"/>
  <c r="C127" i="14"/>
  <c r="D126" i="14"/>
  <c r="C126" i="14"/>
  <c r="D125" i="14"/>
  <c r="C125" i="14"/>
  <c r="D124" i="14"/>
  <c r="C124" i="14"/>
  <c r="D123" i="14"/>
  <c r="C123" i="14"/>
  <c r="D122" i="14"/>
  <c r="C122" i="14"/>
  <c r="D121" i="14"/>
  <c r="C121" i="14"/>
  <c r="D120" i="14"/>
  <c r="C120" i="14"/>
  <c r="D119" i="14"/>
  <c r="C119" i="14"/>
  <c r="D118" i="14"/>
  <c r="C118" i="14"/>
  <c r="D117" i="14"/>
  <c r="C117" i="14"/>
  <c r="D116" i="14"/>
  <c r="C116" i="14"/>
  <c r="D115" i="14"/>
  <c r="C115" i="14"/>
  <c r="E114" i="14"/>
  <c r="D114" i="14"/>
  <c r="C114" i="14"/>
  <c r="D113" i="14"/>
  <c r="C113" i="14"/>
  <c r="D112" i="14"/>
  <c r="C112" i="14"/>
  <c r="D111" i="14"/>
  <c r="C111" i="14"/>
  <c r="D110" i="14"/>
  <c r="C110" i="14"/>
  <c r="D109" i="14"/>
  <c r="C109" i="14"/>
  <c r="D108" i="14"/>
  <c r="C108" i="14"/>
  <c r="D107" i="14"/>
  <c r="C107" i="14"/>
  <c r="D106" i="14"/>
  <c r="C106" i="14"/>
  <c r="D105" i="14"/>
  <c r="C105" i="14"/>
  <c r="D104" i="14"/>
  <c r="C104" i="14"/>
  <c r="D103" i="14"/>
  <c r="C103" i="14"/>
  <c r="D102" i="14"/>
  <c r="C102" i="14"/>
  <c r="D101" i="14"/>
  <c r="C101" i="14"/>
  <c r="D100" i="14"/>
  <c r="C100" i="14"/>
  <c r="D99" i="14"/>
  <c r="C99" i="14"/>
  <c r="D98" i="14"/>
  <c r="C98" i="14"/>
  <c r="D97" i="14"/>
  <c r="C97" i="14"/>
  <c r="D96" i="14"/>
  <c r="C96" i="14"/>
  <c r="D95" i="14"/>
  <c r="C95" i="14"/>
  <c r="D94" i="14"/>
  <c r="C94" i="14"/>
  <c r="E93" i="14"/>
  <c r="E128" i="14" s="1"/>
  <c r="E155" i="14" s="1"/>
  <c r="D93" i="14"/>
  <c r="C93" i="14"/>
  <c r="D90" i="14"/>
  <c r="C90" i="14"/>
  <c r="D89" i="14"/>
  <c r="C89" i="14"/>
  <c r="D88" i="14"/>
  <c r="C88" i="14"/>
  <c r="D87" i="14"/>
  <c r="C87" i="14"/>
  <c r="D86" i="14"/>
  <c r="C86" i="14"/>
  <c r="D85" i="14"/>
  <c r="C85" i="14"/>
  <c r="D84" i="14"/>
  <c r="C84" i="14"/>
  <c r="D83" i="14"/>
  <c r="C83" i="14"/>
  <c r="E82" i="14"/>
  <c r="D82" i="14"/>
  <c r="C82" i="14"/>
  <c r="D81" i="14"/>
  <c r="C81" i="14"/>
  <c r="D80" i="14"/>
  <c r="C80" i="14"/>
  <c r="D79" i="14"/>
  <c r="C79" i="14"/>
  <c r="E78" i="14"/>
  <c r="D78" i="14"/>
  <c r="C78" i="14"/>
  <c r="D77" i="14"/>
  <c r="C77" i="14"/>
  <c r="D76" i="14"/>
  <c r="C76" i="14"/>
  <c r="E75" i="14"/>
  <c r="D75" i="14"/>
  <c r="C75" i="14"/>
  <c r="D74" i="14"/>
  <c r="C74" i="14"/>
  <c r="D73" i="14"/>
  <c r="C73" i="14"/>
  <c r="D72" i="14"/>
  <c r="C72" i="14"/>
  <c r="D71" i="14"/>
  <c r="C71" i="14"/>
  <c r="E70" i="14"/>
  <c r="D70" i="14"/>
  <c r="C70" i="14"/>
  <c r="D69" i="14"/>
  <c r="C69" i="14"/>
  <c r="D68" i="14"/>
  <c r="C68" i="14"/>
  <c r="D67" i="14"/>
  <c r="C67" i="14"/>
  <c r="E66" i="14"/>
  <c r="E89" i="14" s="1"/>
  <c r="D66" i="14"/>
  <c r="C66" i="14"/>
  <c r="D65" i="14"/>
  <c r="C65" i="14"/>
  <c r="D64" i="14"/>
  <c r="C64" i="14"/>
  <c r="D63" i="14"/>
  <c r="C63" i="14"/>
  <c r="D62" i="14"/>
  <c r="C62" i="14"/>
  <c r="D61" i="14"/>
  <c r="C61" i="14"/>
  <c r="E60" i="14"/>
  <c r="D60" i="14"/>
  <c r="C60" i="14"/>
  <c r="D59" i="14"/>
  <c r="C59" i="14"/>
  <c r="D58" i="14"/>
  <c r="C58" i="14"/>
  <c r="D57" i="14"/>
  <c r="C57" i="14"/>
  <c r="D56" i="14"/>
  <c r="C56" i="14"/>
  <c r="E55" i="14"/>
  <c r="D55" i="14"/>
  <c r="C55" i="14"/>
  <c r="D54" i="14"/>
  <c r="C54" i="14"/>
  <c r="D53" i="14"/>
  <c r="C53" i="14"/>
  <c r="D52" i="14"/>
  <c r="C52" i="14"/>
  <c r="D51" i="14"/>
  <c r="C51" i="14"/>
  <c r="D50" i="14"/>
  <c r="C50" i="14"/>
  <c r="E49" i="14"/>
  <c r="D49" i="14"/>
  <c r="C49" i="14"/>
  <c r="D48" i="14"/>
  <c r="C48" i="14"/>
  <c r="D47" i="14"/>
  <c r="C47" i="14"/>
  <c r="D46" i="14"/>
  <c r="C46" i="14"/>
  <c r="D45" i="14"/>
  <c r="C45" i="14"/>
  <c r="D44" i="14"/>
  <c r="C44" i="14"/>
  <c r="D42" i="14"/>
  <c r="C42" i="14"/>
  <c r="D41" i="14"/>
  <c r="C41" i="14"/>
  <c r="D40" i="14"/>
  <c r="C40" i="14"/>
  <c r="D38" i="14"/>
  <c r="C38" i="14"/>
  <c r="C37" i="14" s="1"/>
  <c r="E37" i="14"/>
  <c r="D37" i="14"/>
  <c r="D36" i="14"/>
  <c r="C36" i="14"/>
  <c r="D35" i="14"/>
  <c r="C35" i="14"/>
  <c r="D34" i="14"/>
  <c r="C34" i="14"/>
  <c r="D33" i="14"/>
  <c r="C33" i="14"/>
  <c r="D31" i="14"/>
  <c r="C31" i="14"/>
  <c r="D30" i="14"/>
  <c r="C30" i="14"/>
  <c r="E29" i="14"/>
  <c r="D28" i="14"/>
  <c r="C28" i="14"/>
  <c r="D27" i="14"/>
  <c r="C27" i="14"/>
  <c r="D26" i="14"/>
  <c r="C26" i="14"/>
  <c r="D25" i="14"/>
  <c r="C25" i="14"/>
  <c r="D24" i="14"/>
  <c r="C24" i="14"/>
  <c r="D23" i="14"/>
  <c r="C23" i="14"/>
  <c r="E22" i="14"/>
  <c r="D22" i="14"/>
  <c r="C22" i="14"/>
  <c r="D21" i="14"/>
  <c r="C21" i="14"/>
  <c r="D20" i="14"/>
  <c r="C20" i="14"/>
  <c r="D19" i="14"/>
  <c r="C19" i="14"/>
  <c r="D18" i="14"/>
  <c r="C18" i="14"/>
  <c r="D17" i="14"/>
  <c r="C17" i="14"/>
  <c r="D16" i="14"/>
  <c r="C16" i="14"/>
  <c r="E15" i="14"/>
  <c r="E65" i="14" s="1"/>
  <c r="E90" i="14" s="1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E8" i="14"/>
  <c r="D8" i="14"/>
  <c r="C8" i="14"/>
  <c r="B2" i="14"/>
  <c r="E1" i="14"/>
  <c r="D158" i="13"/>
  <c r="C158" i="13"/>
  <c r="D157" i="13"/>
  <c r="C157" i="13"/>
  <c r="D156" i="13"/>
  <c r="C156" i="13"/>
  <c r="D155" i="13"/>
  <c r="C155" i="13"/>
  <c r="C154" i="13"/>
  <c r="D153" i="13"/>
  <c r="C153" i="13"/>
  <c r="D152" i="13"/>
  <c r="C152" i="13"/>
  <c r="D151" i="13"/>
  <c r="C151" i="13"/>
  <c r="D150" i="13"/>
  <c r="C150" i="13"/>
  <c r="D149" i="13"/>
  <c r="C149" i="13"/>
  <c r="D148" i="13"/>
  <c r="C148" i="13"/>
  <c r="D147" i="13"/>
  <c r="C147" i="13"/>
  <c r="E146" i="13"/>
  <c r="D146" i="13"/>
  <c r="C146" i="13"/>
  <c r="D145" i="13"/>
  <c r="C145" i="13"/>
  <c r="D144" i="13"/>
  <c r="C144" i="13"/>
  <c r="D143" i="13"/>
  <c r="C143" i="13"/>
  <c r="C142" i="13"/>
  <c r="D141" i="13"/>
  <c r="C141" i="13"/>
  <c r="E140" i="13"/>
  <c r="C140" i="13"/>
  <c r="D139" i="13"/>
  <c r="C139" i="13"/>
  <c r="D138" i="13"/>
  <c r="C138" i="13"/>
  <c r="D137" i="13"/>
  <c r="C137" i="13"/>
  <c r="D136" i="13"/>
  <c r="C136" i="13"/>
  <c r="D135" i="13"/>
  <c r="C135" i="13"/>
  <c r="D134" i="13"/>
  <c r="C134" i="13"/>
  <c r="E133" i="13"/>
  <c r="D133" i="13"/>
  <c r="C133" i="13"/>
  <c r="D132" i="13"/>
  <c r="C132" i="13"/>
  <c r="D131" i="13"/>
  <c r="C131" i="13"/>
  <c r="D130" i="13"/>
  <c r="C130" i="13"/>
  <c r="E129" i="13"/>
  <c r="E154" i="13" s="1"/>
  <c r="D129" i="13"/>
  <c r="C129" i="13"/>
  <c r="C128" i="13"/>
  <c r="D127" i="13"/>
  <c r="C127" i="13"/>
  <c r="D126" i="13"/>
  <c r="C126" i="13"/>
  <c r="D125" i="13"/>
  <c r="C125" i="13"/>
  <c r="D124" i="13"/>
  <c r="C124" i="13"/>
  <c r="D123" i="13"/>
  <c r="C123" i="13"/>
  <c r="D122" i="13"/>
  <c r="C122" i="13"/>
  <c r="D121" i="13"/>
  <c r="C121" i="13"/>
  <c r="D120" i="13"/>
  <c r="C120" i="13"/>
  <c r="D119" i="13"/>
  <c r="C119" i="13"/>
  <c r="D118" i="13"/>
  <c r="C118" i="13"/>
  <c r="D117" i="13"/>
  <c r="C117" i="13"/>
  <c r="D116" i="13"/>
  <c r="C116" i="13"/>
  <c r="D115" i="13"/>
  <c r="C115" i="13"/>
  <c r="E114" i="13"/>
  <c r="D114" i="13"/>
  <c r="C114" i="13"/>
  <c r="C113" i="13"/>
  <c r="D112" i="13"/>
  <c r="C112" i="13"/>
  <c r="C111" i="13"/>
  <c r="D110" i="13"/>
  <c r="C110" i="13"/>
  <c r="D109" i="13"/>
  <c r="C109" i="13"/>
  <c r="D108" i="13"/>
  <c r="C108" i="13"/>
  <c r="D107" i="13"/>
  <c r="C107" i="13"/>
  <c r="D106" i="13"/>
  <c r="C106" i="13"/>
  <c r="D105" i="13"/>
  <c r="C105" i="13"/>
  <c r="D104" i="13"/>
  <c r="C104" i="13"/>
  <c r="D103" i="13"/>
  <c r="C103" i="13"/>
  <c r="D102" i="13"/>
  <c r="C102" i="13"/>
  <c r="D101" i="13"/>
  <c r="C101" i="13"/>
  <c r="D100" i="13"/>
  <c r="C100" i="13"/>
  <c r="D99" i="13"/>
  <c r="C99" i="13"/>
  <c r="D98" i="13"/>
  <c r="C98" i="13"/>
  <c r="D97" i="13"/>
  <c r="C97" i="13"/>
  <c r="D96" i="13"/>
  <c r="C96" i="13"/>
  <c r="D95" i="13"/>
  <c r="C95" i="13"/>
  <c r="D94" i="13"/>
  <c r="C94" i="13"/>
  <c r="E93" i="13"/>
  <c r="E128" i="13" s="1"/>
  <c r="E155" i="13" s="1"/>
  <c r="C93" i="13"/>
  <c r="D90" i="13"/>
  <c r="C90" i="13"/>
  <c r="D89" i="13"/>
  <c r="C89" i="13"/>
  <c r="D88" i="13"/>
  <c r="C88" i="13"/>
  <c r="D87" i="13"/>
  <c r="C87" i="13"/>
  <c r="D86" i="13"/>
  <c r="C86" i="13"/>
  <c r="D85" i="13"/>
  <c r="C85" i="13"/>
  <c r="D84" i="13"/>
  <c r="C84" i="13"/>
  <c r="D83" i="13"/>
  <c r="C83" i="13"/>
  <c r="E82" i="13"/>
  <c r="D82" i="13"/>
  <c r="C82" i="13"/>
  <c r="D81" i="13"/>
  <c r="C81" i="13"/>
  <c r="D80" i="13"/>
  <c r="C80" i="13"/>
  <c r="D79" i="13"/>
  <c r="C79" i="13"/>
  <c r="E78" i="13"/>
  <c r="D78" i="13"/>
  <c r="C78" i="13"/>
  <c r="D77" i="13"/>
  <c r="C77" i="13"/>
  <c r="D76" i="13"/>
  <c r="C76" i="13"/>
  <c r="E75" i="13"/>
  <c r="D75" i="13"/>
  <c r="C75" i="13"/>
  <c r="D74" i="13"/>
  <c r="C74" i="13"/>
  <c r="D73" i="13"/>
  <c r="C73" i="13"/>
  <c r="D72" i="13"/>
  <c r="C72" i="13"/>
  <c r="D71" i="13"/>
  <c r="C71" i="13"/>
  <c r="E70" i="13"/>
  <c r="D70" i="13"/>
  <c r="C70" i="13"/>
  <c r="D69" i="13"/>
  <c r="C69" i="13"/>
  <c r="D68" i="13"/>
  <c r="C68" i="13"/>
  <c r="D67" i="13"/>
  <c r="C67" i="13"/>
  <c r="E66" i="13"/>
  <c r="E89" i="13" s="1"/>
  <c r="D66" i="13"/>
  <c r="C66" i="13"/>
  <c r="D65" i="13"/>
  <c r="C65" i="13"/>
  <c r="D64" i="13"/>
  <c r="C64" i="13"/>
  <c r="D63" i="13"/>
  <c r="C63" i="13"/>
  <c r="D62" i="13"/>
  <c r="C62" i="13"/>
  <c r="D61" i="13"/>
  <c r="C61" i="13"/>
  <c r="E60" i="13"/>
  <c r="D60" i="13"/>
  <c r="C60" i="13"/>
  <c r="D59" i="13"/>
  <c r="C59" i="13"/>
  <c r="D58" i="13"/>
  <c r="C58" i="13"/>
  <c r="D57" i="13"/>
  <c r="C57" i="13"/>
  <c r="D56" i="13"/>
  <c r="C56" i="13"/>
  <c r="E55" i="13"/>
  <c r="D55" i="13"/>
  <c r="C55" i="13"/>
  <c r="D54" i="13"/>
  <c r="C54" i="13"/>
  <c r="D53" i="13"/>
  <c r="C53" i="13"/>
  <c r="D52" i="13"/>
  <c r="C52" i="13"/>
  <c r="D51" i="13"/>
  <c r="C51" i="13"/>
  <c r="D50" i="13"/>
  <c r="C50" i="13"/>
  <c r="E49" i="13"/>
  <c r="D49" i="13"/>
  <c r="C49" i="13"/>
  <c r="D48" i="13"/>
  <c r="C48" i="13"/>
  <c r="D47" i="13"/>
  <c r="C47" i="13"/>
  <c r="D46" i="13"/>
  <c r="C46" i="13"/>
  <c r="D45" i="13"/>
  <c r="C45" i="13"/>
  <c r="D44" i="13"/>
  <c r="C44" i="13"/>
  <c r="D42" i="13"/>
  <c r="C42" i="13"/>
  <c r="D41" i="13"/>
  <c r="C41" i="13"/>
  <c r="D40" i="13"/>
  <c r="C40" i="13"/>
  <c r="D38" i="13"/>
  <c r="C38" i="13"/>
  <c r="E37" i="13"/>
  <c r="D36" i="13"/>
  <c r="C36" i="13"/>
  <c r="D35" i="13"/>
  <c r="C35" i="13"/>
  <c r="D34" i="13"/>
  <c r="C34" i="13"/>
  <c r="D33" i="13"/>
  <c r="C33" i="13"/>
  <c r="D31" i="13"/>
  <c r="C31" i="13"/>
  <c r="D30" i="13"/>
  <c r="C30" i="13"/>
  <c r="E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E22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E15" i="13"/>
  <c r="D15" i="13"/>
  <c r="C15" i="13"/>
  <c r="D14" i="13"/>
  <c r="C14" i="13"/>
  <c r="D13" i="13"/>
  <c r="C13" i="13"/>
  <c r="D12" i="13"/>
  <c r="C12" i="13"/>
  <c r="D11" i="13"/>
  <c r="C11" i="13"/>
  <c r="D10" i="13"/>
  <c r="C10" i="13"/>
  <c r="D9" i="13"/>
  <c r="C9" i="13"/>
  <c r="E8" i="13"/>
  <c r="E65" i="13" s="1"/>
  <c r="D8" i="13"/>
  <c r="C8" i="13"/>
  <c r="B2" i="13"/>
  <c r="B1" i="13"/>
  <c r="D158" i="12"/>
  <c r="C158" i="12"/>
  <c r="D157" i="12"/>
  <c r="C157" i="12"/>
  <c r="D156" i="12"/>
  <c r="C156" i="12"/>
  <c r="D155" i="12"/>
  <c r="C155" i="12"/>
  <c r="C154" i="12"/>
  <c r="D153" i="12"/>
  <c r="C153" i="12"/>
  <c r="D152" i="12"/>
  <c r="C152" i="12"/>
  <c r="D151" i="12"/>
  <c r="C151" i="12"/>
  <c r="D150" i="12"/>
  <c r="C150" i="12"/>
  <c r="D149" i="12"/>
  <c r="C149" i="12"/>
  <c r="D148" i="12"/>
  <c r="C148" i="12"/>
  <c r="D147" i="12"/>
  <c r="C147" i="12"/>
  <c r="E146" i="12"/>
  <c r="D146" i="12"/>
  <c r="C146" i="12"/>
  <c r="D145" i="12"/>
  <c r="C145" i="12"/>
  <c r="D144" i="12"/>
  <c r="C144" i="12"/>
  <c r="D143" i="12"/>
  <c r="C143" i="12"/>
  <c r="C142" i="12"/>
  <c r="D141" i="12"/>
  <c r="C141" i="12"/>
  <c r="E140" i="12"/>
  <c r="D140" i="12"/>
  <c r="C140" i="12"/>
  <c r="D139" i="12"/>
  <c r="C139" i="12"/>
  <c r="D138" i="12"/>
  <c r="C138" i="12"/>
  <c r="D137" i="12"/>
  <c r="C137" i="12"/>
  <c r="D136" i="12"/>
  <c r="C136" i="12"/>
  <c r="D135" i="12"/>
  <c r="C135" i="12"/>
  <c r="D134" i="12"/>
  <c r="C134" i="12"/>
  <c r="E133" i="12"/>
  <c r="D133" i="12"/>
  <c r="C133" i="12"/>
  <c r="D132" i="12"/>
  <c r="C132" i="12"/>
  <c r="D131" i="12"/>
  <c r="C131" i="12"/>
  <c r="D130" i="12"/>
  <c r="C130" i="12"/>
  <c r="E129" i="12"/>
  <c r="E154" i="12" s="1"/>
  <c r="D129" i="12"/>
  <c r="C129" i="12"/>
  <c r="C128" i="12"/>
  <c r="D127" i="12"/>
  <c r="C127" i="12"/>
  <c r="D126" i="12"/>
  <c r="C126" i="12"/>
  <c r="D125" i="12"/>
  <c r="C125" i="12"/>
  <c r="D124" i="12"/>
  <c r="C124" i="12"/>
  <c r="D123" i="12"/>
  <c r="C123" i="12"/>
  <c r="D122" i="12"/>
  <c r="C122" i="12"/>
  <c r="D121" i="12"/>
  <c r="C121" i="12"/>
  <c r="D120" i="12"/>
  <c r="C120" i="12"/>
  <c r="D119" i="12"/>
  <c r="C119" i="12"/>
  <c r="D118" i="12"/>
  <c r="C118" i="12"/>
  <c r="D117" i="12"/>
  <c r="C117" i="12"/>
  <c r="D116" i="12"/>
  <c r="C116" i="12"/>
  <c r="D115" i="12"/>
  <c r="C115" i="12"/>
  <c r="E114" i="12"/>
  <c r="E128" i="12" s="1"/>
  <c r="E155" i="12" s="1"/>
  <c r="D114" i="12"/>
  <c r="C114" i="12"/>
  <c r="C113" i="12"/>
  <c r="D112" i="12"/>
  <c r="C112" i="12"/>
  <c r="C111" i="12"/>
  <c r="D110" i="12"/>
  <c r="C110" i="12"/>
  <c r="D109" i="12"/>
  <c r="C109" i="12"/>
  <c r="D108" i="12"/>
  <c r="C108" i="12"/>
  <c r="D107" i="12"/>
  <c r="C107" i="12"/>
  <c r="D106" i="12"/>
  <c r="C106" i="12"/>
  <c r="D105" i="12"/>
  <c r="C105" i="12"/>
  <c r="D104" i="12"/>
  <c r="C104" i="12"/>
  <c r="D103" i="12"/>
  <c r="C103" i="12"/>
  <c r="D102" i="12"/>
  <c r="C102" i="12"/>
  <c r="D101" i="12"/>
  <c r="C101" i="12"/>
  <c r="D100" i="12"/>
  <c r="C100" i="12"/>
  <c r="D99" i="12"/>
  <c r="C99" i="12"/>
  <c r="D98" i="12"/>
  <c r="C98" i="12"/>
  <c r="D97" i="12"/>
  <c r="C97" i="12"/>
  <c r="D96" i="12"/>
  <c r="C96" i="12"/>
  <c r="D95" i="12"/>
  <c r="C95" i="12"/>
  <c r="D94" i="12"/>
  <c r="C94" i="12"/>
  <c r="E93" i="12"/>
  <c r="D93" i="12"/>
  <c r="C93" i="12"/>
  <c r="D90" i="12"/>
  <c r="C90" i="12"/>
  <c r="D89" i="12"/>
  <c r="C89" i="12"/>
  <c r="D88" i="12"/>
  <c r="C88" i="12"/>
  <c r="D87" i="12"/>
  <c r="C87" i="12"/>
  <c r="D86" i="12"/>
  <c r="C86" i="12"/>
  <c r="D85" i="12"/>
  <c r="C85" i="12"/>
  <c r="D84" i="12"/>
  <c r="C84" i="12"/>
  <c r="D83" i="12"/>
  <c r="C83" i="12"/>
  <c r="E82" i="12"/>
  <c r="D82" i="12"/>
  <c r="C82" i="12"/>
  <c r="D81" i="12"/>
  <c r="C81" i="12"/>
  <c r="D80" i="12"/>
  <c r="C80" i="12"/>
  <c r="D79" i="12"/>
  <c r="C79" i="12"/>
  <c r="E78" i="12"/>
  <c r="D78" i="12"/>
  <c r="C78" i="12"/>
  <c r="D77" i="12"/>
  <c r="C77" i="12"/>
  <c r="D76" i="12"/>
  <c r="C76" i="12"/>
  <c r="E75" i="12"/>
  <c r="D75" i="12"/>
  <c r="C75" i="12"/>
  <c r="D74" i="12"/>
  <c r="C74" i="12"/>
  <c r="D73" i="12"/>
  <c r="C73" i="12"/>
  <c r="D72" i="12"/>
  <c r="C72" i="12"/>
  <c r="D71" i="12"/>
  <c r="C71" i="12"/>
  <c r="E70" i="12"/>
  <c r="D70" i="12"/>
  <c r="C70" i="12"/>
  <c r="D69" i="12"/>
  <c r="C69" i="12"/>
  <c r="D68" i="12"/>
  <c r="C68" i="12"/>
  <c r="D67" i="12"/>
  <c r="C67" i="12"/>
  <c r="E66" i="12"/>
  <c r="E89" i="12" s="1"/>
  <c r="D66" i="12"/>
  <c r="C66" i="12"/>
  <c r="D65" i="12"/>
  <c r="C65" i="12"/>
  <c r="D64" i="12"/>
  <c r="C64" i="12"/>
  <c r="D63" i="12"/>
  <c r="C63" i="12"/>
  <c r="D62" i="12"/>
  <c r="C62" i="12"/>
  <c r="D61" i="12"/>
  <c r="C61" i="12"/>
  <c r="E60" i="12"/>
  <c r="D60" i="12"/>
  <c r="C60" i="12"/>
  <c r="D59" i="12"/>
  <c r="C59" i="12"/>
  <c r="D58" i="12"/>
  <c r="C58" i="12"/>
  <c r="D57" i="12"/>
  <c r="C57" i="12"/>
  <c r="D56" i="12"/>
  <c r="C56" i="12"/>
  <c r="E55" i="12"/>
  <c r="D55" i="12"/>
  <c r="C55" i="12"/>
  <c r="D54" i="12"/>
  <c r="C54" i="12"/>
  <c r="D53" i="12"/>
  <c r="C53" i="12"/>
  <c r="D52" i="12"/>
  <c r="C52" i="12"/>
  <c r="D51" i="12"/>
  <c r="C51" i="12"/>
  <c r="D50" i="12"/>
  <c r="C50" i="12"/>
  <c r="E49" i="12"/>
  <c r="D49" i="12"/>
  <c r="C49" i="12"/>
  <c r="D48" i="12"/>
  <c r="C48" i="12"/>
  <c r="D47" i="12"/>
  <c r="C47" i="12"/>
  <c r="D46" i="12"/>
  <c r="C46" i="12"/>
  <c r="D45" i="12"/>
  <c r="C45" i="12"/>
  <c r="D44" i="12"/>
  <c r="C44" i="12"/>
  <c r="D43" i="12"/>
  <c r="C43" i="12"/>
  <c r="D42" i="12"/>
  <c r="C42" i="12"/>
  <c r="D41" i="12"/>
  <c r="C41" i="12"/>
  <c r="D40" i="12"/>
  <c r="C40" i="12"/>
  <c r="D39" i="12"/>
  <c r="C39" i="12"/>
  <c r="D38" i="12"/>
  <c r="C38" i="12"/>
  <c r="E37" i="12"/>
  <c r="D37" i="12"/>
  <c r="C37" i="12"/>
  <c r="D36" i="12"/>
  <c r="C36" i="12"/>
  <c r="D35" i="12"/>
  <c r="C35" i="12"/>
  <c r="D34" i="12"/>
  <c r="C34" i="12"/>
  <c r="D33" i="12"/>
  <c r="C33" i="12"/>
  <c r="D32" i="12"/>
  <c r="C32" i="12"/>
  <c r="D31" i="12"/>
  <c r="C31" i="12"/>
  <c r="D30" i="12"/>
  <c r="C30" i="12"/>
  <c r="E29" i="12"/>
  <c r="D29" i="12"/>
  <c r="C29" i="12"/>
  <c r="D28" i="12"/>
  <c r="C28" i="12"/>
  <c r="D27" i="12"/>
  <c r="C27" i="12"/>
  <c r="D26" i="12"/>
  <c r="C26" i="12"/>
  <c r="D25" i="12"/>
  <c r="C25" i="12"/>
  <c r="D24" i="12"/>
  <c r="C24" i="12"/>
  <c r="D23" i="12"/>
  <c r="C23" i="12"/>
  <c r="E22" i="12"/>
  <c r="D22" i="12"/>
  <c r="C22" i="12"/>
  <c r="D21" i="12"/>
  <c r="C21" i="12"/>
  <c r="D20" i="12"/>
  <c r="C20" i="12"/>
  <c r="D19" i="12"/>
  <c r="C19" i="12"/>
  <c r="D18" i="12"/>
  <c r="C18" i="12"/>
  <c r="D17" i="12"/>
  <c r="C17" i="12"/>
  <c r="D16" i="12"/>
  <c r="C16" i="12"/>
  <c r="E15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D9" i="12"/>
  <c r="C9" i="12"/>
  <c r="E8" i="12"/>
  <c r="E65" i="12" s="1"/>
  <c r="E90" i="12" s="1"/>
  <c r="D8" i="12"/>
  <c r="C8" i="12"/>
  <c r="E5" i="12"/>
  <c r="E5" i="13" s="1"/>
  <c r="E5" i="14" s="1"/>
  <c r="E5" i="15" s="1"/>
  <c r="E5" i="16" s="1"/>
  <c r="E5" i="17" s="1"/>
  <c r="E5" i="18" s="1"/>
  <c r="E5" i="19" s="1"/>
  <c r="E5" i="20" s="1"/>
  <c r="E5" i="21" s="1"/>
  <c r="B2" i="12"/>
  <c r="B1" i="12"/>
  <c r="M35" i="11"/>
  <c r="L35" i="11"/>
  <c r="K35" i="11"/>
  <c r="A30" i="11"/>
  <c r="K27" i="11"/>
  <c r="J27" i="11"/>
  <c r="I27" i="11"/>
  <c r="H27" i="11"/>
  <c r="G27" i="11"/>
  <c r="F27" i="11"/>
  <c r="E27" i="11"/>
  <c r="D27" i="11"/>
  <c r="C27" i="11"/>
  <c r="M27" i="11" s="1"/>
  <c r="B27" i="11"/>
  <c r="M26" i="11"/>
  <c r="L26" i="11"/>
  <c r="M25" i="11"/>
  <c r="L25" i="11"/>
  <c r="M24" i="11"/>
  <c r="L24" i="11"/>
  <c r="M23" i="11"/>
  <c r="L23" i="11"/>
  <c r="M22" i="11"/>
  <c r="L22" i="11"/>
  <c r="M21" i="11"/>
  <c r="L21" i="11"/>
  <c r="L27" i="11" s="1"/>
  <c r="K18" i="11"/>
  <c r="J18" i="11"/>
  <c r="I18" i="11"/>
  <c r="H18" i="11"/>
  <c r="G18" i="11"/>
  <c r="F18" i="11"/>
  <c r="E18" i="11"/>
  <c r="D18" i="11"/>
  <c r="C18" i="11"/>
  <c r="M18" i="11" s="1"/>
  <c r="B18" i="11"/>
  <c r="M17" i="11"/>
  <c r="L17" i="11"/>
  <c r="M16" i="11"/>
  <c r="L16" i="11"/>
  <c r="M15" i="11"/>
  <c r="L15" i="11"/>
  <c r="M14" i="11"/>
  <c r="L14" i="11"/>
  <c r="M13" i="11"/>
  <c r="L13" i="11"/>
  <c r="M12" i="11"/>
  <c r="L12" i="11"/>
  <c r="M11" i="11"/>
  <c r="L11" i="11"/>
  <c r="L18" i="11" s="1"/>
  <c r="M9" i="11"/>
  <c r="K9" i="11"/>
  <c r="H9" i="11"/>
  <c r="F9" i="11"/>
  <c r="D9" i="11"/>
  <c r="J9" i="11" s="1"/>
  <c r="A1" i="11"/>
  <c r="F25" i="10"/>
  <c r="E25" i="10"/>
  <c r="D25" i="10"/>
  <c r="C25" i="10"/>
  <c r="B25" i="10"/>
  <c r="A25" i="10"/>
  <c r="E24" i="10"/>
  <c r="D24" i="10"/>
  <c r="C24" i="10"/>
  <c r="B24" i="10"/>
  <c r="G24" i="10" s="1"/>
  <c r="A24" i="10"/>
  <c r="E23" i="10"/>
  <c r="D23" i="10"/>
  <c r="C23" i="10"/>
  <c r="B23" i="10"/>
  <c r="G23" i="10" s="1"/>
  <c r="A23" i="10"/>
  <c r="E22" i="10"/>
  <c r="D22" i="10"/>
  <c r="C22" i="10"/>
  <c r="B22" i="10"/>
  <c r="G22" i="10" s="1"/>
  <c r="A22" i="10"/>
  <c r="E21" i="10"/>
  <c r="D21" i="10"/>
  <c r="C21" i="10"/>
  <c r="B21" i="10"/>
  <c r="G21" i="10" s="1"/>
  <c r="A21" i="10"/>
  <c r="E20" i="10"/>
  <c r="D20" i="10"/>
  <c r="C20" i="10"/>
  <c r="B20" i="10"/>
  <c r="G20" i="10" s="1"/>
  <c r="A20" i="10"/>
  <c r="E19" i="10"/>
  <c r="D19" i="10"/>
  <c r="C19" i="10"/>
  <c r="B19" i="10"/>
  <c r="G19" i="10" s="1"/>
  <c r="A19" i="10"/>
  <c r="E18" i="10"/>
  <c r="D18" i="10"/>
  <c r="C18" i="10"/>
  <c r="B18" i="10"/>
  <c r="G18" i="10" s="1"/>
  <c r="A18" i="10"/>
  <c r="E17" i="10"/>
  <c r="D17" i="10"/>
  <c r="C17" i="10"/>
  <c r="B17" i="10"/>
  <c r="G17" i="10" s="1"/>
  <c r="A17" i="10"/>
  <c r="E16" i="10"/>
  <c r="D16" i="10"/>
  <c r="C16" i="10"/>
  <c r="B16" i="10"/>
  <c r="G16" i="10" s="1"/>
  <c r="A16" i="10"/>
  <c r="E15" i="10"/>
  <c r="D15" i="10"/>
  <c r="C15" i="10"/>
  <c r="B15" i="10"/>
  <c r="G15" i="10" s="1"/>
  <c r="A15" i="10"/>
  <c r="E14" i="10"/>
  <c r="D14" i="10"/>
  <c r="C14" i="10"/>
  <c r="B14" i="10"/>
  <c r="G14" i="10" s="1"/>
  <c r="A14" i="10"/>
  <c r="E13" i="10"/>
  <c r="D13" i="10"/>
  <c r="C13" i="10"/>
  <c r="B13" i="10"/>
  <c r="G13" i="10" s="1"/>
  <c r="A13" i="10"/>
  <c r="E12" i="10"/>
  <c r="D12" i="10"/>
  <c r="C12" i="10"/>
  <c r="B12" i="10"/>
  <c r="G12" i="10" s="1"/>
  <c r="A12" i="10"/>
  <c r="E11" i="10"/>
  <c r="D11" i="10"/>
  <c r="C11" i="10"/>
  <c r="B11" i="10"/>
  <c r="G11" i="10" s="1"/>
  <c r="A11" i="10"/>
  <c r="E10" i="10"/>
  <c r="D10" i="10"/>
  <c r="C10" i="10"/>
  <c r="B10" i="10"/>
  <c r="G10" i="10" s="1"/>
  <c r="A10" i="10"/>
  <c r="E9" i="10"/>
  <c r="D9" i="10"/>
  <c r="C9" i="10"/>
  <c r="B9" i="10"/>
  <c r="G9" i="10" s="1"/>
  <c r="A9" i="10"/>
  <c r="E8" i="10"/>
  <c r="D8" i="10"/>
  <c r="C8" i="10"/>
  <c r="B8" i="10"/>
  <c r="G8" i="10" s="1"/>
  <c r="A8" i="10"/>
  <c r="E7" i="10"/>
  <c r="D7" i="10"/>
  <c r="C7" i="10"/>
  <c r="B7" i="10"/>
  <c r="G7" i="10" s="1"/>
  <c r="A7" i="10"/>
  <c r="G5" i="10"/>
  <c r="F5" i="10"/>
  <c r="E5" i="10"/>
  <c r="B1" i="10"/>
  <c r="F25" i="9"/>
  <c r="E25" i="9"/>
  <c r="D25" i="9"/>
  <c r="C25" i="9"/>
  <c r="B25" i="9"/>
  <c r="A25" i="9"/>
  <c r="E24" i="9"/>
  <c r="D24" i="9"/>
  <c r="C24" i="9"/>
  <c r="B24" i="9"/>
  <c r="G24" i="9" s="1"/>
  <c r="A24" i="9"/>
  <c r="E23" i="9"/>
  <c r="D23" i="9"/>
  <c r="C23" i="9"/>
  <c r="B23" i="9"/>
  <c r="G23" i="9" s="1"/>
  <c r="A23" i="9"/>
  <c r="E22" i="9"/>
  <c r="D22" i="9"/>
  <c r="C22" i="9"/>
  <c r="B22" i="9"/>
  <c r="G22" i="9" s="1"/>
  <c r="A22" i="9"/>
  <c r="E21" i="9"/>
  <c r="D21" i="9"/>
  <c r="C21" i="9"/>
  <c r="B21" i="9"/>
  <c r="G21" i="9" s="1"/>
  <c r="A21" i="9"/>
  <c r="E20" i="9"/>
  <c r="D20" i="9"/>
  <c r="C20" i="9"/>
  <c r="B20" i="9"/>
  <c r="G20" i="9" s="1"/>
  <c r="A20" i="9"/>
  <c r="E19" i="9"/>
  <c r="D19" i="9"/>
  <c r="C19" i="9"/>
  <c r="B19" i="9"/>
  <c r="G19" i="9" s="1"/>
  <c r="A19" i="9"/>
  <c r="E18" i="9"/>
  <c r="D18" i="9"/>
  <c r="C18" i="9"/>
  <c r="B18" i="9"/>
  <c r="G18" i="9" s="1"/>
  <c r="A18" i="9"/>
  <c r="E17" i="9"/>
  <c r="D17" i="9"/>
  <c r="C17" i="9"/>
  <c r="B17" i="9"/>
  <c r="G17" i="9" s="1"/>
  <c r="A17" i="9"/>
  <c r="E16" i="9"/>
  <c r="D16" i="9"/>
  <c r="C16" i="9"/>
  <c r="B16" i="9"/>
  <c r="G16" i="9" s="1"/>
  <c r="A16" i="9"/>
  <c r="E15" i="9"/>
  <c r="D15" i="9"/>
  <c r="C15" i="9"/>
  <c r="B15" i="9"/>
  <c r="G15" i="9" s="1"/>
  <c r="A15" i="9"/>
  <c r="E14" i="9"/>
  <c r="D14" i="9"/>
  <c r="C14" i="9"/>
  <c r="B14" i="9"/>
  <c r="G14" i="9" s="1"/>
  <c r="A14" i="9"/>
  <c r="E13" i="9"/>
  <c r="D13" i="9"/>
  <c r="C13" i="9"/>
  <c r="B13" i="9"/>
  <c r="G13" i="9" s="1"/>
  <c r="A13" i="9"/>
  <c r="E12" i="9"/>
  <c r="D12" i="9"/>
  <c r="C12" i="9"/>
  <c r="B12" i="9"/>
  <c r="G12" i="9" s="1"/>
  <c r="A12" i="9"/>
  <c r="E11" i="9"/>
  <c r="D11" i="9"/>
  <c r="C11" i="9"/>
  <c r="B11" i="9"/>
  <c r="G11" i="9" s="1"/>
  <c r="A11" i="9"/>
  <c r="E10" i="9"/>
  <c r="D10" i="9"/>
  <c r="C10" i="9"/>
  <c r="B10" i="9"/>
  <c r="G10" i="9" s="1"/>
  <c r="A10" i="9"/>
  <c r="E9" i="9"/>
  <c r="D9" i="9"/>
  <c r="C9" i="9"/>
  <c r="B9" i="9"/>
  <c r="G9" i="9" s="1"/>
  <c r="A9" i="9"/>
  <c r="E8" i="9"/>
  <c r="D8" i="9"/>
  <c r="C8" i="9"/>
  <c r="B8" i="9"/>
  <c r="G8" i="9" s="1"/>
  <c r="A8" i="9"/>
  <c r="E7" i="9"/>
  <c r="D7" i="9"/>
  <c r="C7" i="9"/>
  <c r="B7" i="9"/>
  <c r="G7" i="9" s="1"/>
  <c r="G25" i="9" s="1"/>
  <c r="A7" i="9"/>
  <c r="G5" i="9"/>
  <c r="F5" i="9"/>
  <c r="E5" i="9"/>
  <c r="D5" i="9"/>
  <c r="D5" i="10" s="1"/>
  <c r="B1" i="9"/>
  <c r="D36" i="8"/>
  <c r="D30" i="8"/>
  <c r="D26" i="8"/>
  <c r="B25" i="8"/>
  <c r="E25" i="8" s="1"/>
  <c r="D24" i="8"/>
  <c r="D14" i="8"/>
  <c r="D6" i="8"/>
  <c r="A4" i="8"/>
  <c r="H33" i="7"/>
  <c r="G33" i="7"/>
  <c r="D33" i="7"/>
  <c r="C33" i="7"/>
  <c r="H32" i="7"/>
  <c r="G32" i="7"/>
  <c r="D32" i="7"/>
  <c r="C32" i="7"/>
  <c r="H31" i="7"/>
  <c r="G31" i="7"/>
  <c r="D31" i="7"/>
  <c r="C31" i="7"/>
  <c r="I30" i="7"/>
  <c r="H30" i="7"/>
  <c r="G30" i="7"/>
  <c r="E30" i="7"/>
  <c r="D30" i="7"/>
  <c r="C30" i="7"/>
  <c r="H29" i="7"/>
  <c r="G29" i="7"/>
  <c r="D29" i="7"/>
  <c r="C29" i="7"/>
  <c r="H28" i="7"/>
  <c r="G28" i="7"/>
  <c r="D28" i="7"/>
  <c r="C28" i="7"/>
  <c r="H27" i="7"/>
  <c r="G27" i="7"/>
  <c r="D27" i="7"/>
  <c r="C27" i="7"/>
  <c r="H26" i="7"/>
  <c r="G26" i="7"/>
  <c r="D26" i="7"/>
  <c r="C26" i="7"/>
  <c r="H25" i="7"/>
  <c r="G25" i="7"/>
  <c r="D25" i="7"/>
  <c r="C25" i="7"/>
  <c r="H24" i="7"/>
  <c r="G24" i="7"/>
  <c r="E24" i="7"/>
  <c r="D24" i="7"/>
  <c r="C24" i="7"/>
  <c r="H23" i="7"/>
  <c r="G23" i="7"/>
  <c r="D23" i="7"/>
  <c r="C23" i="7"/>
  <c r="H22" i="7"/>
  <c r="G22" i="7"/>
  <c r="D22" i="7"/>
  <c r="C22" i="7"/>
  <c r="H21" i="7"/>
  <c r="G21" i="7"/>
  <c r="D21" i="7"/>
  <c r="C21" i="7"/>
  <c r="H20" i="7"/>
  <c r="G20" i="7"/>
  <c r="D20" i="7"/>
  <c r="C20" i="7"/>
  <c r="H19" i="7"/>
  <c r="G19" i="7"/>
  <c r="D19" i="7"/>
  <c r="C19" i="7"/>
  <c r="H18" i="7"/>
  <c r="G18" i="7"/>
  <c r="E18" i="7"/>
  <c r="D18" i="7"/>
  <c r="C18" i="7"/>
  <c r="I17" i="7"/>
  <c r="I31" i="7" s="1"/>
  <c r="H17" i="7"/>
  <c r="G17" i="7"/>
  <c r="E17" i="7"/>
  <c r="I32" i="7" s="1"/>
  <c r="D17" i="7"/>
  <c r="C17" i="7"/>
  <c r="H16" i="7"/>
  <c r="G16" i="7"/>
  <c r="D16" i="7"/>
  <c r="C16" i="7"/>
  <c r="H15" i="7"/>
  <c r="G15" i="7"/>
  <c r="D15" i="7"/>
  <c r="C15" i="7"/>
  <c r="H14" i="7"/>
  <c r="G14" i="7"/>
  <c r="D14" i="7"/>
  <c r="C14" i="7"/>
  <c r="H13" i="7"/>
  <c r="G13" i="7"/>
  <c r="D13" i="7"/>
  <c r="C13" i="7"/>
  <c r="H12" i="7"/>
  <c r="G12" i="7"/>
  <c r="D12" i="7"/>
  <c r="C12" i="7"/>
  <c r="H11" i="7"/>
  <c r="G11" i="7"/>
  <c r="D11" i="7"/>
  <c r="C11" i="7"/>
  <c r="H10" i="7"/>
  <c r="G10" i="7"/>
  <c r="D10" i="7"/>
  <c r="C10" i="7"/>
  <c r="H9" i="7"/>
  <c r="G9" i="7"/>
  <c r="D9" i="7"/>
  <c r="C9" i="7"/>
  <c r="H8" i="7"/>
  <c r="G8" i="7"/>
  <c r="D8" i="7"/>
  <c r="C8" i="7"/>
  <c r="H7" i="7"/>
  <c r="G7" i="7"/>
  <c r="D7" i="7"/>
  <c r="C7" i="7"/>
  <c r="H6" i="7"/>
  <c r="G6" i="7"/>
  <c r="D6" i="7"/>
  <c r="C6" i="7"/>
  <c r="J1" i="7"/>
  <c r="H32" i="6"/>
  <c r="G32" i="6"/>
  <c r="D32" i="6"/>
  <c r="C32" i="6"/>
  <c r="H31" i="6"/>
  <c r="G31" i="6"/>
  <c r="D31" i="6"/>
  <c r="C31" i="6"/>
  <c r="H30" i="6"/>
  <c r="D32" i="8" s="1"/>
  <c r="G30" i="6"/>
  <c r="D30" i="6"/>
  <c r="C30" i="6"/>
  <c r="D8" i="8" s="1"/>
  <c r="I29" i="6"/>
  <c r="D37" i="8" s="1"/>
  <c r="G29" i="6"/>
  <c r="D25" i="8" s="1"/>
  <c r="C29" i="6"/>
  <c r="D7" i="8" s="1"/>
  <c r="G28" i="6"/>
  <c r="D28" i="6"/>
  <c r="C28" i="6"/>
  <c r="H27" i="6"/>
  <c r="G27" i="6"/>
  <c r="D27" i="6"/>
  <c r="C27" i="6"/>
  <c r="H26" i="6"/>
  <c r="G26" i="6"/>
  <c r="C26" i="6"/>
  <c r="H25" i="6"/>
  <c r="G25" i="6"/>
  <c r="D25" i="6"/>
  <c r="C25" i="6"/>
  <c r="H24" i="6"/>
  <c r="G24" i="6"/>
  <c r="E24" i="6"/>
  <c r="C24" i="6"/>
  <c r="H23" i="6"/>
  <c r="G23" i="6"/>
  <c r="D23" i="6"/>
  <c r="C23" i="6"/>
  <c r="H22" i="6"/>
  <c r="G22" i="6"/>
  <c r="D22" i="6"/>
  <c r="C22" i="6"/>
  <c r="H21" i="6"/>
  <c r="G21" i="6"/>
  <c r="D21" i="6"/>
  <c r="C21" i="6"/>
  <c r="H20" i="6"/>
  <c r="G20" i="6"/>
  <c r="D20" i="6"/>
  <c r="C20" i="6"/>
  <c r="H19" i="6"/>
  <c r="H29" i="6" s="1"/>
  <c r="D31" i="8" s="1"/>
  <c r="G19" i="6"/>
  <c r="E19" i="6"/>
  <c r="D19" i="6"/>
  <c r="C19" i="6"/>
  <c r="I18" i="6"/>
  <c r="I30" i="6" s="1"/>
  <c r="D38" i="8" s="1"/>
  <c r="H18" i="6"/>
  <c r="G18" i="6"/>
  <c r="E18" i="6"/>
  <c r="I31" i="6" s="1"/>
  <c r="C18" i="6"/>
  <c r="H17" i="6"/>
  <c r="G17" i="6"/>
  <c r="D17" i="6"/>
  <c r="C17" i="6"/>
  <c r="H16" i="6"/>
  <c r="G16" i="6"/>
  <c r="D16" i="6"/>
  <c r="C16" i="6"/>
  <c r="H15" i="6"/>
  <c r="G15" i="6"/>
  <c r="D15" i="6"/>
  <c r="C15" i="6"/>
  <c r="H14" i="6"/>
  <c r="G14" i="6"/>
  <c r="D14" i="6"/>
  <c r="C14" i="6"/>
  <c r="H13" i="6"/>
  <c r="G13" i="6"/>
  <c r="C12" i="6"/>
  <c r="G11" i="6"/>
  <c r="D11" i="6"/>
  <c r="C11" i="6"/>
  <c r="H10" i="6"/>
  <c r="G10" i="6"/>
  <c r="D10" i="6"/>
  <c r="C10" i="6"/>
  <c r="H9" i="6"/>
  <c r="G9" i="6"/>
  <c r="D9" i="6"/>
  <c r="C9" i="6"/>
  <c r="H8" i="6"/>
  <c r="G8" i="6"/>
  <c r="D8" i="6"/>
  <c r="C8" i="6"/>
  <c r="H7" i="6"/>
  <c r="G7" i="6"/>
  <c r="D7" i="6"/>
  <c r="C7" i="6"/>
  <c r="H6" i="6"/>
  <c r="G6" i="6"/>
  <c r="D6" i="6"/>
  <c r="C6" i="6"/>
  <c r="J1" i="6"/>
  <c r="D162" i="5"/>
  <c r="C162" i="5"/>
  <c r="D161" i="5"/>
  <c r="C161" i="5"/>
  <c r="D160" i="5"/>
  <c r="D166" i="5" s="1"/>
  <c r="C160" i="5"/>
  <c r="D159" i="5"/>
  <c r="C159" i="5"/>
  <c r="D158" i="5"/>
  <c r="C158" i="5"/>
  <c r="D157" i="5"/>
  <c r="C157" i="5"/>
  <c r="D156" i="5"/>
  <c r="C156" i="5"/>
  <c r="D155" i="5"/>
  <c r="C155" i="5"/>
  <c r="D154" i="5"/>
  <c r="C154" i="5"/>
  <c r="D153" i="5"/>
  <c r="C153" i="5"/>
  <c r="E152" i="5"/>
  <c r="D152" i="5"/>
  <c r="C152" i="5"/>
  <c r="D151" i="5"/>
  <c r="C151" i="5"/>
  <c r="D150" i="5"/>
  <c r="C150" i="5"/>
  <c r="D149" i="5"/>
  <c r="C149" i="5"/>
  <c r="D148" i="5"/>
  <c r="C148" i="5"/>
  <c r="E147" i="5"/>
  <c r="D147" i="5"/>
  <c r="C147" i="5"/>
  <c r="D146" i="5"/>
  <c r="C146" i="5"/>
  <c r="D145" i="5"/>
  <c r="C145" i="5"/>
  <c r="D144" i="5"/>
  <c r="C144" i="5"/>
  <c r="D143" i="5"/>
  <c r="C143" i="5"/>
  <c r="D142" i="5"/>
  <c r="C142" i="5"/>
  <c r="D141" i="5"/>
  <c r="C141" i="5"/>
  <c r="E140" i="5"/>
  <c r="D140" i="5"/>
  <c r="C140" i="5"/>
  <c r="D139" i="5"/>
  <c r="C139" i="5"/>
  <c r="D138" i="5"/>
  <c r="C138" i="5"/>
  <c r="D137" i="5"/>
  <c r="C137" i="5"/>
  <c r="E136" i="5"/>
  <c r="D136" i="5"/>
  <c r="C136" i="5"/>
  <c r="D135" i="5"/>
  <c r="C135" i="5"/>
  <c r="C165" i="5" s="1"/>
  <c r="D134" i="5"/>
  <c r="C134" i="5"/>
  <c r="D133" i="5"/>
  <c r="C133" i="5"/>
  <c r="D132" i="5"/>
  <c r="C132" i="5"/>
  <c r="D131" i="5"/>
  <c r="C131" i="5"/>
  <c r="D130" i="5"/>
  <c r="C130" i="5"/>
  <c r="D129" i="5"/>
  <c r="C129" i="5"/>
  <c r="D128" i="5"/>
  <c r="C128" i="5"/>
  <c r="D127" i="5"/>
  <c r="C127" i="5"/>
  <c r="D126" i="5"/>
  <c r="C126" i="5"/>
  <c r="D125" i="5"/>
  <c r="C125" i="5"/>
  <c r="D124" i="5"/>
  <c r="C124" i="5"/>
  <c r="D123" i="5"/>
  <c r="C123" i="5"/>
  <c r="D122" i="5"/>
  <c r="C122" i="5"/>
  <c r="E121" i="5"/>
  <c r="D121" i="5"/>
  <c r="C121" i="5"/>
  <c r="D120" i="5"/>
  <c r="C120" i="5"/>
  <c r="D119" i="5"/>
  <c r="C119" i="5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8" i="5"/>
  <c r="C108" i="5"/>
  <c r="D107" i="5"/>
  <c r="C107" i="5"/>
  <c r="D106" i="5"/>
  <c r="C106" i="5"/>
  <c r="D105" i="5"/>
  <c r="C105" i="5"/>
  <c r="D104" i="5"/>
  <c r="C104" i="5"/>
  <c r="D103" i="5"/>
  <c r="C103" i="5"/>
  <c r="D102" i="5"/>
  <c r="C102" i="5"/>
  <c r="D101" i="5"/>
  <c r="C101" i="5"/>
  <c r="E100" i="5"/>
  <c r="E135" i="5" s="1"/>
  <c r="D100" i="5"/>
  <c r="C100" i="5"/>
  <c r="C97" i="5"/>
  <c r="D93" i="5"/>
  <c r="C93" i="5"/>
  <c r="D92" i="5"/>
  <c r="C92" i="5"/>
  <c r="C166" i="5" s="1"/>
  <c r="D91" i="5"/>
  <c r="C91" i="5"/>
  <c r="D90" i="5"/>
  <c r="C90" i="5"/>
  <c r="D89" i="5"/>
  <c r="C89" i="5"/>
  <c r="D88" i="5"/>
  <c r="C88" i="5"/>
  <c r="D87" i="5"/>
  <c r="C87" i="5"/>
  <c r="D86" i="5"/>
  <c r="C86" i="5"/>
  <c r="E85" i="5"/>
  <c r="D85" i="5"/>
  <c r="C85" i="5"/>
  <c r="D84" i="5"/>
  <c r="C84" i="5"/>
  <c r="D83" i="5"/>
  <c r="C83" i="5"/>
  <c r="D82" i="5"/>
  <c r="C82" i="5"/>
  <c r="E81" i="5"/>
  <c r="D81" i="5"/>
  <c r="C81" i="5"/>
  <c r="D80" i="5"/>
  <c r="C80" i="5"/>
  <c r="D79" i="5"/>
  <c r="C79" i="5"/>
  <c r="E78" i="5"/>
  <c r="D78" i="5"/>
  <c r="C78" i="5"/>
  <c r="D77" i="5"/>
  <c r="C77" i="5"/>
  <c r="D76" i="5"/>
  <c r="C76" i="5"/>
  <c r="D75" i="5"/>
  <c r="C75" i="5"/>
  <c r="D74" i="5"/>
  <c r="C74" i="5"/>
  <c r="E73" i="5"/>
  <c r="D73" i="5"/>
  <c r="C73" i="5"/>
  <c r="D72" i="5"/>
  <c r="C72" i="5"/>
  <c r="D71" i="5"/>
  <c r="C71" i="5"/>
  <c r="D70" i="5"/>
  <c r="C70" i="5"/>
  <c r="E69" i="5"/>
  <c r="E92" i="5" s="1"/>
  <c r="D69" i="5"/>
  <c r="C69" i="5"/>
  <c r="D68" i="5"/>
  <c r="D165" i="5" s="1"/>
  <c r="C68" i="5"/>
  <c r="D67" i="5"/>
  <c r="C67" i="5"/>
  <c r="D66" i="5"/>
  <c r="C66" i="5"/>
  <c r="D65" i="5"/>
  <c r="C65" i="5"/>
  <c r="D64" i="5"/>
  <c r="C64" i="5"/>
  <c r="E63" i="5"/>
  <c r="D63" i="5"/>
  <c r="C63" i="5"/>
  <c r="D62" i="5"/>
  <c r="C62" i="5"/>
  <c r="D61" i="5"/>
  <c r="C61" i="5"/>
  <c r="D60" i="5"/>
  <c r="C60" i="5"/>
  <c r="D59" i="5"/>
  <c r="C59" i="5"/>
  <c r="E58" i="5"/>
  <c r="D58" i="5"/>
  <c r="C58" i="5"/>
  <c r="D57" i="5"/>
  <c r="C57" i="5"/>
  <c r="D56" i="5"/>
  <c r="C56" i="5"/>
  <c r="D55" i="5"/>
  <c r="C55" i="5"/>
  <c r="D54" i="5"/>
  <c r="C54" i="5"/>
  <c r="D53" i="5"/>
  <c r="C53" i="5"/>
  <c r="E52" i="5"/>
  <c r="D52" i="5"/>
  <c r="C52" i="5"/>
  <c r="D51" i="5"/>
  <c r="C51" i="5"/>
  <c r="D50" i="5"/>
  <c r="C50" i="5"/>
  <c r="D49" i="5"/>
  <c r="C49" i="5"/>
  <c r="D48" i="5"/>
  <c r="C48" i="5"/>
  <c r="D47" i="5"/>
  <c r="C47" i="5"/>
  <c r="D46" i="5"/>
  <c r="C46" i="5"/>
  <c r="D45" i="5"/>
  <c r="C45" i="5"/>
  <c r="D44" i="5"/>
  <c r="C44" i="5"/>
  <c r="D43" i="5"/>
  <c r="C43" i="5"/>
  <c r="D42" i="5"/>
  <c r="C42" i="5"/>
  <c r="D41" i="5"/>
  <c r="C41" i="5"/>
  <c r="E40" i="5"/>
  <c r="D40" i="5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E32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E25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E18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E11" i="5"/>
  <c r="D11" i="5"/>
  <c r="C11" i="5"/>
  <c r="C8" i="5"/>
  <c r="A2" i="5"/>
  <c r="B1" i="5"/>
  <c r="D166" i="4"/>
  <c r="C165" i="4"/>
  <c r="D162" i="4"/>
  <c r="C162" i="4"/>
  <c r="D161" i="4"/>
  <c r="C161" i="4"/>
  <c r="D160" i="4"/>
  <c r="C160" i="4"/>
  <c r="D159" i="4"/>
  <c r="C159" i="4"/>
  <c r="D158" i="4"/>
  <c r="C158" i="4"/>
  <c r="D157" i="4"/>
  <c r="C157" i="4"/>
  <c r="D156" i="4"/>
  <c r="C156" i="4"/>
  <c r="D155" i="4"/>
  <c r="C155" i="4"/>
  <c r="D154" i="4"/>
  <c r="C154" i="4"/>
  <c r="D153" i="4"/>
  <c r="C153" i="4"/>
  <c r="E152" i="4"/>
  <c r="D152" i="4"/>
  <c r="C152" i="4"/>
  <c r="D151" i="4"/>
  <c r="C151" i="4"/>
  <c r="D150" i="4"/>
  <c r="C150" i="4"/>
  <c r="D149" i="4"/>
  <c r="C149" i="4"/>
  <c r="D148" i="4"/>
  <c r="C148" i="4"/>
  <c r="E147" i="4"/>
  <c r="D147" i="4"/>
  <c r="C147" i="4"/>
  <c r="D146" i="4"/>
  <c r="C146" i="4"/>
  <c r="D145" i="4"/>
  <c r="C145" i="4"/>
  <c r="D144" i="4"/>
  <c r="C144" i="4"/>
  <c r="D143" i="4"/>
  <c r="C143" i="4"/>
  <c r="D142" i="4"/>
  <c r="C142" i="4"/>
  <c r="D141" i="4"/>
  <c r="C141" i="4"/>
  <c r="E140" i="4"/>
  <c r="D140" i="4"/>
  <c r="C140" i="4"/>
  <c r="D139" i="4"/>
  <c r="C139" i="4"/>
  <c r="D138" i="4"/>
  <c r="C138" i="4"/>
  <c r="D137" i="4"/>
  <c r="C137" i="4"/>
  <c r="E136" i="4"/>
  <c r="E160" i="4" s="1"/>
  <c r="D136" i="4"/>
  <c r="C136" i="4"/>
  <c r="D135" i="4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E121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E100" i="4"/>
  <c r="E135" i="4" s="1"/>
  <c r="D100" i="4"/>
  <c r="C100" i="4"/>
  <c r="C97" i="4"/>
  <c r="D93" i="4"/>
  <c r="C93" i="4"/>
  <c r="D92" i="4"/>
  <c r="C92" i="4"/>
  <c r="C166" i="4" s="1"/>
  <c r="D91" i="4"/>
  <c r="C91" i="4"/>
  <c r="D90" i="4"/>
  <c r="C90" i="4"/>
  <c r="D89" i="4"/>
  <c r="C89" i="4"/>
  <c r="D88" i="4"/>
  <c r="C88" i="4"/>
  <c r="D87" i="4"/>
  <c r="C87" i="4"/>
  <c r="D86" i="4"/>
  <c r="C86" i="4"/>
  <c r="E85" i="4"/>
  <c r="D85" i="4"/>
  <c r="C85" i="4"/>
  <c r="D84" i="4"/>
  <c r="C84" i="4"/>
  <c r="D83" i="4"/>
  <c r="C83" i="4"/>
  <c r="D82" i="4"/>
  <c r="C82" i="4"/>
  <c r="E81" i="4"/>
  <c r="D81" i="4"/>
  <c r="C81" i="4"/>
  <c r="D80" i="4"/>
  <c r="C80" i="4"/>
  <c r="D79" i="4"/>
  <c r="C79" i="4"/>
  <c r="E78" i="4"/>
  <c r="D78" i="4"/>
  <c r="C78" i="4"/>
  <c r="D77" i="4"/>
  <c r="C77" i="4"/>
  <c r="D76" i="4"/>
  <c r="C76" i="4"/>
  <c r="D75" i="4"/>
  <c r="C75" i="4"/>
  <c r="D74" i="4"/>
  <c r="C74" i="4"/>
  <c r="E73" i="4"/>
  <c r="D73" i="4"/>
  <c r="C73" i="4"/>
  <c r="D72" i="4"/>
  <c r="C72" i="4"/>
  <c r="D71" i="4"/>
  <c r="C71" i="4"/>
  <c r="D70" i="4"/>
  <c r="C70" i="4"/>
  <c r="E69" i="4"/>
  <c r="E92" i="4" s="1"/>
  <c r="D69" i="4"/>
  <c r="C69" i="4"/>
  <c r="D68" i="4"/>
  <c r="D165" i="4" s="1"/>
  <c r="C68" i="4"/>
  <c r="D67" i="4"/>
  <c r="C67" i="4"/>
  <c r="D66" i="4"/>
  <c r="C66" i="4"/>
  <c r="D65" i="4"/>
  <c r="C65" i="4"/>
  <c r="D64" i="4"/>
  <c r="C64" i="4"/>
  <c r="E63" i="4"/>
  <c r="D63" i="4"/>
  <c r="C63" i="4"/>
  <c r="D62" i="4"/>
  <c r="C62" i="4"/>
  <c r="D61" i="4"/>
  <c r="C61" i="4"/>
  <c r="D60" i="4"/>
  <c r="C60" i="4"/>
  <c r="D59" i="4"/>
  <c r="C59" i="4"/>
  <c r="E58" i="4"/>
  <c r="D58" i="4"/>
  <c r="C58" i="4"/>
  <c r="D57" i="4"/>
  <c r="C57" i="4"/>
  <c r="D56" i="4"/>
  <c r="C56" i="4"/>
  <c r="D55" i="4"/>
  <c r="C55" i="4"/>
  <c r="D54" i="4"/>
  <c r="C54" i="4"/>
  <c r="D53" i="4"/>
  <c r="C53" i="4"/>
  <c r="E52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E40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E32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E25" i="4"/>
  <c r="E68" i="4" s="1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E18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E11" i="4"/>
  <c r="D11" i="4"/>
  <c r="C11" i="4"/>
  <c r="C8" i="4"/>
  <c r="A2" i="4"/>
  <c r="B1" i="4"/>
  <c r="D162" i="3"/>
  <c r="C162" i="3"/>
  <c r="D161" i="3"/>
  <c r="C161" i="3"/>
  <c r="D160" i="3"/>
  <c r="C160" i="3"/>
  <c r="D159" i="3"/>
  <c r="C159" i="3"/>
  <c r="D158" i="3"/>
  <c r="C158" i="3"/>
  <c r="D157" i="3"/>
  <c r="C157" i="3"/>
  <c r="D156" i="3"/>
  <c r="C156" i="3"/>
  <c r="D155" i="3"/>
  <c r="C155" i="3"/>
  <c r="D154" i="3"/>
  <c r="C154" i="3"/>
  <c r="D153" i="3"/>
  <c r="C153" i="3"/>
  <c r="E152" i="3"/>
  <c r="D152" i="3"/>
  <c r="C152" i="3"/>
  <c r="D151" i="3"/>
  <c r="C151" i="3"/>
  <c r="D150" i="3"/>
  <c r="C150" i="3"/>
  <c r="D149" i="3"/>
  <c r="C149" i="3"/>
  <c r="D148" i="3"/>
  <c r="C148" i="3"/>
  <c r="E147" i="3"/>
  <c r="D147" i="3"/>
  <c r="C147" i="3"/>
  <c r="D146" i="3"/>
  <c r="C146" i="3"/>
  <c r="D145" i="3"/>
  <c r="C145" i="3"/>
  <c r="D144" i="3"/>
  <c r="C144" i="3"/>
  <c r="D143" i="3"/>
  <c r="C143" i="3"/>
  <c r="D142" i="3"/>
  <c r="C142" i="3"/>
  <c r="D141" i="3"/>
  <c r="C141" i="3"/>
  <c r="E140" i="3"/>
  <c r="D140" i="3"/>
  <c r="C140" i="3"/>
  <c r="D139" i="3"/>
  <c r="C139" i="3"/>
  <c r="D138" i="3"/>
  <c r="C138" i="3"/>
  <c r="D137" i="3"/>
  <c r="C137" i="3"/>
  <c r="E136" i="3"/>
  <c r="E160" i="3" s="1"/>
  <c r="D136" i="3"/>
  <c r="C136" i="3"/>
  <c r="D135" i="3"/>
  <c r="C135" i="3"/>
  <c r="D134" i="3"/>
  <c r="C134" i="3"/>
  <c r="D133" i="3"/>
  <c r="C133" i="3"/>
  <c r="D132" i="3"/>
  <c r="C132" i="3"/>
  <c r="D131" i="3"/>
  <c r="C131" i="3"/>
  <c r="D130" i="3"/>
  <c r="C130" i="3"/>
  <c r="D129" i="3"/>
  <c r="C129" i="3"/>
  <c r="D128" i="3"/>
  <c r="C128" i="3"/>
  <c r="D127" i="3"/>
  <c r="C127" i="3"/>
  <c r="D126" i="3"/>
  <c r="C126" i="3"/>
  <c r="D125" i="3"/>
  <c r="C125" i="3"/>
  <c r="D124" i="3"/>
  <c r="C124" i="3"/>
  <c r="D123" i="3"/>
  <c r="C123" i="3"/>
  <c r="D122" i="3"/>
  <c r="C122" i="3"/>
  <c r="E121" i="3"/>
  <c r="D121" i="3"/>
  <c r="C121" i="3"/>
  <c r="D120" i="3"/>
  <c r="C120" i="3"/>
  <c r="D119" i="3"/>
  <c r="C119" i="3"/>
  <c r="D118" i="3"/>
  <c r="C118" i="3"/>
  <c r="D117" i="3"/>
  <c r="C117" i="3"/>
  <c r="D116" i="3"/>
  <c r="C116" i="3"/>
  <c r="D115" i="3"/>
  <c r="C115" i="3"/>
  <c r="D114" i="3"/>
  <c r="C114" i="3"/>
  <c r="D113" i="3"/>
  <c r="C113" i="3"/>
  <c r="D112" i="3"/>
  <c r="C112" i="3"/>
  <c r="D111" i="3"/>
  <c r="C111" i="3"/>
  <c r="D110" i="3"/>
  <c r="C110" i="3"/>
  <c r="D109" i="3"/>
  <c r="C109" i="3"/>
  <c r="D108" i="3"/>
  <c r="C108" i="3"/>
  <c r="D107" i="3"/>
  <c r="C107" i="3"/>
  <c r="D106" i="3"/>
  <c r="C106" i="3"/>
  <c r="D105" i="3"/>
  <c r="C105" i="3"/>
  <c r="D104" i="3"/>
  <c r="C104" i="3"/>
  <c r="D103" i="3"/>
  <c r="C103" i="3"/>
  <c r="D102" i="3"/>
  <c r="C102" i="3"/>
  <c r="D101" i="3"/>
  <c r="C101" i="3"/>
  <c r="E100" i="3"/>
  <c r="E135" i="3" s="1"/>
  <c r="D100" i="3"/>
  <c r="C100" i="3"/>
  <c r="C97" i="3"/>
  <c r="D93" i="3"/>
  <c r="C93" i="3"/>
  <c r="D92" i="3"/>
  <c r="D166" i="3" s="1"/>
  <c r="C92" i="3"/>
  <c r="C166" i="3" s="1"/>
  <c r="D91" i="3"/>
  <c r="C91" i="3"/>
  <c r="D90" i="3"/>
  <c r="C90" i="3"/>
  <c r="D89" i="3"/>
  <c r="C89" i="3"/>
  <c r="D88" i="3"/>
  <c r="C88" i="3"/>
  <c r="D87" i="3"/>
  <c r="C87" i="3"/>
  <c r="D86" i="3"/>
  <c r="C86" i="3"/>
  <c r="E85" i="3"/>
  <c r="D85" i="3"/>
  <c r="C85" i="3"/>
  <c r="D84" i="3"/>
  <c r="C84" i="3"/>
  <c r="D83" i="3"/>
  <c r="C83" i="3"/>
  <c r="D82" i="3"/>
  <c r="C82" i="3"/>
  <c r="E81" i="3"/>
  <c r="D81" i="3"/>
  <c r="C81" i="3"/>
  <c r="D80" i="3"/>
  <c r="C80" i="3"/>
  <c r="D79" i="3"/>
  <c r="C79" i="3"/>
  <c r="E78" i="3"/>
  <c r="D78" i="3"/>
  <c r="C78" i="3"/>
  <c r="D77" i="3"/>
  <c r="C77" i="3"/>
  <c r="D76" i="3"/>
  <c r="C76" i="3"/>
  <c r="D75" i="3"/>
  <c r="C75" i="3"/>
  <c r="D74" i="3"/>
  <c r="C74" i="3"/>
  <c r="E73" i="3"/>
  <c r="D73" i="3"/>
  <c r="C73" i="3"/>
  <c r="D72" i="3"/>
  <c r="C72" i="3"/>
  <c r="D71" i="3"/>
  <c r="C71" i="3"/>
  <c r="D70" i="3"/>
  <c r="C70" i="3"/>
  <c r="E69" i="3"/>
  <c r="E92" i="3" s="1"/>
  <c r="D69" i="3"/>
  <c r="C69" i="3"/>
  <c r="D68" i="3"/>
  <c r="D165" i="3" s="1"/>
  <c r="C68" i="3"/>
  <c r="C165" i="3" s="1"/>
  <c r="D67" i="3"/>
  <c r="C67" i="3"/>
  <c r="D66" i="3"/>
  <c r="C66" i="3"/>
  <c r="D65" i="3"/>
  <c r="C65" i="3"/>
  <c r="D64" i="3"/>
  <c r="C64" i="3"/>
  <c r="E63" i="3"/>
  <c r="D63" i="3"/>
  <c r="C63" i="3"/>
  <c r="D62" i="3"/>
  <c r="C62" i="3"/>
  <c r="D61" i="3"/>
  <c r="C61" i="3"/>
  <c r="D60" i="3"/>
  <c r="C60" i="3"/>
  <c r="D59" i="3"/>
  <c r="C59" i="3"/>
  <c r="E58" i="3"/>
  <c r="D58" i="3"/>
  <c r="C58" i="3"/>
  <c r="D57" i="3"/>
  <c r="C57" i="3"/>
  <c r="D56" i="3"/>
  <c r="C56" i="3"/>
  <c r="D55" i="3"/>
  <c r="C55" i="3"/>
  <c r="D54" i="3"/>
  <c r="C54" i="3"/>
  <c r="D53" i="3"/>
  <c r="C53" i="3"/>
  <c r="E52" i="3"/>
  <c r="D52" i="3"/>
  <c r="C52" i="3"/>
  <c r="D51" i="3"/>
  <c r="C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E40" i="3"/>
  <c r="D40" i="3"/>
  <c r="C40" i="3"/>
  <c r="D39" i="3"/>
  <c r="C39" i="3"/>
  <c r="D38" i="3"/>
  <c r="C38" i="3"/>
  <c r="D37" i="3"/>
  <c r="C37" i="3"/>
  <c r="D36" i="3"/>
  <c r="C36" i="3"/>
  <c r="D35" i="3"/>
  <c r="C35" i="3"/>
  <c r="D34" i="3"/>
  <c r="C34" i="3"/>
  <c r="D33" i="3"/>
  <c r="C33" i="3"/>
  <c r="E32" i="3"/>
  <c r="D32" i="3"/>
  <c r="C32" i="3"/>
  <c r="D31" i="3"/>
  <c r="C31" i="3"/>
  <c r="D30" i="3"/>
  <c r="C30" i="3"/>
  <c r="D29" i="3"/>
  <c r="C29" i="3"/>
  <c r="D28" i="3"/>
  <c r="C28" i="3"/>
  <c r="D27" i="3"/>
  <c r="C27" i="3"/>
  <c r="D26" i="3"/>
  <c r="C26" i="3"/>
  <c r="E25" i="3"/>
  <c r="E68" i="3" s="1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E18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E11" i="3"/>
  <c r="D11" i="3"/>
  <c r="C11" i="3"/>
  <c r="C8" i="3"/>
  <c r="E7" i="3"/>
  <c r="E96" i="3" s="1"/>
  <c r="E164" i="3" s="1"/>
  <c r="A2" i="3"/>
  <c r="B1" i="3"/>
  <c r="D162" i="2"/>
  <c r="C162" i="2"/>
  <c r="D161" i="2"/>
  <c r="B32" i="8" s="1"/>
  <c r="C161" i="2"/>
  <c r="B26" i="8" s="1"/>
  <c r="E26" i="8" s="1"/>
  <c r="D160" i="2"/>
  <c r="B31" i="8" s="1"/>
  <c r="E31" i="8" s="1"/>
  <c r="C160" i="2"/>
  <c r="D159" i="2"/>
  <c r="C159" i="2"/>
  <c r="D158" i="2"/>
  <c r="C158" i="2"/>
  <c r="D157" i="2"/>
  <c r="C157" i="2"/>
  <c r="D156" i="2"/>
  <c r="C156" i="2"/>
  <c r="D155" i="2"/>
  <c r="C155" i="2"/>
  <c r="D154" i="2"/>
  <c r="C154" i="2"/>
  <c r="D153" i="2"/>
  <c r="C153" i="2"/>
  <c r="E152" i="2"/>
  <c r="D152" i="2"/>
  <c r="C152" i="2"/>
  <c r="D151" i="2"/>
  <c r="C151" i="2"/>
  <c r="D150" i="2"/>
  <c r="C150" i="2"/>
  <c r="D149" i="2"/>
  <c r="C149" i="2"/>
  <c r="D148" i="2"/>
  <c r="C148" i="2"/>
  <c r="E147" i="2"/>
  <c r="D147" i="2"/>
  <c r="C147" i="2"/>
  <c r="D146" i="2"/>
  <c r="C146" i="2"/>
  <c r="D145" i="2"/>
  <c r="C145" i="2"/>
  <c r="D144" i="2"/>
  <c r="C144" i="2"/>
  <c r="D143" i="2"/>
  <c r="C143" i="2"/>
  <c r="D142" i="2"/>
  <c r="C142" i="2"/>
  <c r="D141" i="2"/>
  <c r="C141" i="2"/>
  <c r="E140" i="2"/>
  <c r="D140" i="2"/>
  <c r="C140" i="2"/>
  <c r="D139" i="2"/>
  <c r="C139" i="2"/>
  <c r="D138" i="2"/>
  <c r="C138" i="2"/>
  <c r="D137" i="2"/>
  <c r="C137" i="2"/>
  <c r="E136" i="2"/>
  <c r="E160" i="2" s="1"/>
  <c r="B37" i="8" s="1"/>
  <c r="E37" i="8" s="1"/>
  <c r="D136" i="2"/>
  <c r="C136" i="2"/>
  <c r="D135" i="2"/>
  <c r="B30" i="8" s="1"/>
  <c r="C135" i="2"/>
  <c r="B24" i="8" s="1"/>
  <c r="E24" i="8" s="1"/>
  <c r="D134" i="2"/>
  <c r="C134" i="2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E121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E100" i="2"/>
  <c r="E135" i="2" s="1"/>
  <c r="D100" i="2"/>
  <c r="C100" i="2"/>
  <c r="C97" i="2"/>
  <c r="E96" i="2"/>
  <c r="E164" i="2" s="1"/>
  <c r="D93" i="2"/>
  <c r="B14" i="8" s="1"/>
  <c r="C93" i="2"/>
  <c r="B8" i="8" s="1"/>
  <c r="D92" i="2"/>
  <c r="B13" i="8" s="1"/>
  <c r="C92" i="2"/>
  <c r="B7" i="8" s="1"/>
  <c r="E7" i="8" s="1"/>
  <c r="D91" i="2"/>
  <c r="C91" i="2"/>
  <c r="D90" i="2"/>
  <c r="C90" i="2"/>
  <c r="D89" i="2"/>
  <c r="C89" i="2"/>
  <c r="D88" i="2"/>
  <c r="C88" i="2"/>
  <c r="D87" i="2"/>
  <c r="C87" i="2"/>
  <c r="D86" i="2"/>
  <c r="C86" i="2"/>
  <c r="E85" i="2"/>
  <c r="D85" i="2"/>
  <c r="C85" i="2"/>
  <c r="D84" i="2"/>
  <c r="C84" i="2"/>
  <c r="D83" i="2"/>
  <c r="C83" i="2"/>
  <c r="D82" i="2"/>
  <c r="C82" i="2"/>
  <c r="E81" i="2"/>
  <c r="D81" i="2"/>
  <c r="C81" i="2"/>
  <c r="D80" i="2"/>
  <c r="C80" i="2"/>
  <c r="D79" i="2"/>
  <c r="C79" i="2"/>
  <c r="E78" i="2"/>
  <c r="D78" i="2"/>
  <c r="C78" i="2"/>
  <c r="D77" i="2"/>
  <c r="C77" i="2"/>
  <c r="D76" i="2"/>
  <c r="C76" i="2"/>
  <c r="D75" i="2"/>
  <c r="C75" i="2"/>
  <c r="D74" i="2"/>
  <c r="C74" i="2"/>
  <c r="E73" i="2"/>
  <c r="D73" i="2"/>
  <c r="C73" i="2"/>
  <c r="D72" i="2"/>
  <c r="C72" i="2"/>
  <c r="D71" i="2"/>
  <c r="C71" i="2"/>
  <c r="D70" i="2"/>
  <c r="C70" i="2"/>
  <c r="E69" i="2"/>
  <c r="E92" i="2" s="1"/>
  <c r="D69" i="2"/>
  <c r="C69" i="2"/>
  <c r="D68" i="2"/>
  <c r="B12" i="8" s="1"/>
  <c r="C68" i="2"/>
  <c r="B6" i="8" s="1"/>
  <c r="D67" i="2"/>
  <c r="C67" i="2"/>
  <c r="D66" i="2"/>
  <c r="C66" i="2"/>
  <c r="D65" i="2"/>
  <c r="C65" i="2"/>
  <c r="D64" i="2"/>
  <c r="C64" i="2"/>
  <c r="E63" i="2"/>
  <c r="D63" i="2"/>
  <c r="C63" i="2"/>
  <c r="D62" i="2"/>
  <c r="C62" i="2"/>
  <c r="D61" i="2"/>
  <c r="C61" i="2"/>
  <c r="D60" i="2"/>
  <c r="C60" i="2"/>
  <c r="D59" i="2"/>
  <c r="C59" i="2"/>
  <c r="E58" i="2"/>
  <c r="D58" i="2"/>
  <c r="C58" i="2"/>
  <c r="D57" i="2"/>
  <c r="C57" i="2"/>
  <c r="D56" i="2"/>
  <c r="C56" i="2"/>
  <c r="D55" i="2"/>
  <c r="C55" i="2"/>
  <c r="D54" i="2"/>
  <c r="C54" i="2"/>
  <c r="D53" i="2"/>
  <c r="C53" i="2"/>
  <c r="E52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E40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E32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E25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E18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E11" i="2"/>
  <c r="E68" i="2" s="1"/>
  <c r="D11" i="2"/>
  <c r="C11" i="2"/>
  <c r="E9" i="2"/>
  <c r="E98" i="2" s="1"/>
  <c r="C8" i="2"/>
  <c r="C4" i="6" s="1"/>
  <c r="G4" i="6" s="1"/>
  <c r="A2" i="2"/>
  <c r="B1" i="2"/>
  <c r="A37" i="1"/>
  <c r="A34" i="8" s="1"/>
  <c r="A31" i="1"/>
  <c r="A28" i="8" s="1"/>
  <c r="A25" i="1"/>
  <c r="A22" i="8" s="1"/>
  <c r="A19" i="1"/>
  <c r="A16" i="8" s="1"/>
  <c r="A13" i="1"/>
  <c r="A10" i="8" s="1"/>
  <c r="E29" i="6" l="1"/>
  <c r="D19" i="8" s="1"/>
  <c r="E165" i="3"/>
  <c r="E93" i="3"/>
  <c r="B18" i="8"/>
  <c r="E165" i="2"/>
  <c r="E93" i="2"/>
  <c r="B20" i="8" s="1"/>
  <c r="B19" i="8"/>
  <c r="E19" i="8" s="1"/>
  <c r="E166" i="2"/>
  <c r="E166" i="4"/>
  <c r="E161" i="4"/>
  <c r="B36" i="8"/>
  <c r="E36" i="8" s="1"/>
  <c r="E161" i="2"/>
  <c r="B38" i="8" s="1"/>
  <c r="E38" i="8" s="1"/>
  <c r="E166" i="3"/>
  <c r="E161" i="3"/>
  <c r="E165" i="4"/>
  <c r="E93" i="4"/>
  <c r="G25" i="10"/>
  <c r="C165" i="2"/>
  <c r="D166" i="2"/>
  <c r="E7" i="4"/>
  <c r="E31" i="6"/>
  <c r="E31" i="7"/>
  <c r="D18" i="8"/>
  <c r="D87" i="30"/>
  <c r="D88" i="30" s="1"/>
  <c r="D149" i="30" s="1"/>
  <c r="E87" i="30"/>
  <c r="E88" i="30" s="1"/>
  <c r="D5" i="34"/>
  <c r="E6" i="35" s="1"/>
  <c r="H2" i="33"/>
  <c r="E54" i="36"/>
  <c r="E71" i="36" s="1"/>
  <c r="C54" i="36"/>
  <c r="C71" i="36" s="1"/>
  <c r="D4" i="7"/>
  <c r="H4" i="7" s="1"/>
  <c r="D4" i="6"/>
  <c r="H4" i="6" s="1"/>
  <c r="E6" i="8"/>
  <c r="E30" i="8"/>
  <c r="D165" i="2"/>
  <c r="C4" i="7"/>
  <c r="G4" i="7" s="1"/>
  <c r="E32" i="7"/>
  <c r="E90" i="13"/>
  <c r="E57" i="20"/>
  <c r="E8" i="8"/>
  <c r="E9" i="3"/>
  <c r="E40" i="28"/>
  <c r="C88" i="30"/>
  <c r="E14" i="8"/>
  <c r="E32" i="8"/>
  <c r="C166" i="2"/>
  <c r="E68" i="5"/>
  <c r="E160" i="5"/>
  <c r="E161" i="5" s="1"/>
  <c r="D148" i="30"/>
  <c r="E148" i="30"/>
  <c r="J8" i="31"/>
  <c r="J50" i="31" s="1"/>
  <c r="E30" i="6" l="1"/>
  <c r="E32" i="6" s="1"/>
  <c r="I32" i="6"/>
  <c r="D20" i="8"/>
  <c r="E20" i="8" s="1"/>
  <c r="E166" i="5"/>
  <c r="E98" i="3"/>
  <c r="E9" i="4"/>
  <c r="E7" i="5"/>
  <c r="E96" i="4"/>
  <c r="E164" i="4" s="1"/>
  <c r="E165" i="5"/>
  <c r="E93" i="5"/>
  <c r="E18" i="8"/>
  <c r="C5" i="36"/>
  <c r="B6" i="37"/>
  <c r="I33" i="7"/>
  <c r="E33" i="7"/>
  <c r="E98" i="4" l="1"/>
  <c r="E9" i="5"/>
  <c r="E96" i="5"/>
  <c r="E164" i="5" s="1"/>
  <c r="I2" i="6"/>
  <c r="I2" i="7" s="1"/>
  <c r="G4" i="9" s="1"/>
  <c r="G4" i="10" s="1"/>
  <c r="E4" i="12" l="1"/>
  <c r="E4" i="13" s="1"/>
  <c r="E4" i="14" s="1"/>
  <c r="E4" i="15" s="1"/>
  <c r="E4" i="16" s="1"/>
  <c r="E4" i="17" s="1"/>
  <c r="E4" i="18" s="1"/>
  <c r="E4" i="19" s="1"/>
  <c r="L5" i="11"/>
  <c r="L31" i="11" s="1"/>
  <c r="E98" i="5"/>
  <c r="E4" i="6"/>
  <c r="I4" i="6" l="1"/>
  <c r="E4" i="7"/>
  <c r="I4" i="7" s="1"/>
  <c r="E4" i="24"/>
  <c r="E4" i="25" s="1"/>
  <c r="E4" i="26" s="1"/>
  <c r="E4" i="27" s="1"/>
  <c r="E4" i="20"/>
  <c r="E4" i="21" s="1"/>
  <c r="E4" i="22" s="1"/>
  <c r="E4" i="23" s="1"/>
</calcChain>
</file>

<file path=xl/sharedStrings.xml><?xml version="1.0" encoding="utf-8"?>
<sst xmlns="http://schemas.openxmlformats.org/spreadsheetml/2006/main" count="5110" uniqueCount="862">
  <si>
    <t>Zárszámadási rendelet űrlapjainak összefüggései:</t>
  </si>
  <si>
    <t>2019. évi eredeti előirányzat BEVÉTELEK</t>
  </si>
  <si>
    <t>1.1. sz. melléklet Bevételek táblázat C. oszlop 9 sora =</t>
  </si>
  <si>
    <t>2.1. számú melléklet C. oszlop 13. sor + 2.2. számú melléklet C. oszlop 12. sor</t>
  </si>
  <si>
    <t>1.1 sz. melléklet Bevételek táblázat C. oszlop 17 sora =</t>
  </si>
  <si>
    <t>2.1. számú melléklet C. oszlop 24. sor + 2.2. számú melléklet C. oszlop 25. sor</t>
  </si>
  <si>
    <t>1.1 sz. melléklet Bevételek táblázat C. oszlop 18 sora =</t>
  </si>
  <si>
    <t>2.1. számú melléklet C. oszlop 25. sor + 2.2. számú melléklet C. oszlop 26. sor</t>
  </si>
  <si>
    <t>1.1. sz. melléklet Bevételek táblázat D. oszlop 9 sora =</t>
  </si>
  <si>
    <t>2.1. számú melléklet D. oszlop 13. sor + 2.2. számú melléklet D. oszlop 12. sor</t>
  </si>
  <si>
    <t>1.1. sz. melléklet Bevételek táblázat D. oszlop 17 sora =</t>
  </si>
  <si>
    <t>2.1. számú melléklet D. oszlop 24. sor + 2.2. számú melléklet D. oszlop 25. sor</t>
  </si>
  <si>
    <t>1.1. sz. melléklet Bevételek táblázat D. oszlop 18 sora =</t>
  </si>
  <si>
    <t>2.1. számú melléklet D. oszlop 25. sor + 2.2. számú melléklet D. oszlop 26. sor</t>
  </si>
  <si>
    <t>1.1. sz. melléklet Bevételek táblázat E. oszlop 9 sora =</t>
  </si>
  <si>
    <t>2.1. számú melléklet E. oszlop 13. sor + 2.2. számú melléklet E. oszlop 12. sor</t>
  </si>
  <si>
    <t>1.1. sz. melléklet Bevételek táblázat E. oszlop 17 sora =</t>
  </si>
  <si>
    <t>2.1. számú melléklet E. oszlop 24. sor + 2.2. számú melléklet E. oszlop 25. sor</t>
  </si>
  <si>
    <t>1.1. sz. melléklet Bevételek táblázat E. oszlop 18 sora =</t>
  </si>
  <si>
    <t>2.1. számú melléklet E. oszlop 25. sor + 2.2. számú melléklet E. oszlop 26. sor</t>
  </si>
  <si>
    <t>1.1.sz. melléklet Kiadások táblázat C. oszlop 3 sora =</t>
  </si>
  <si>
    <t>2.1. számú melléklet G. oszlop 13. sor + 2.2. számú melléklet G. oszlop 12. sor</t>
  </si>
  <si>
    <t>1.1. sz. melléklet Kiadások táblázat C. oszlop 10 sora =</t>
  </si>
  <si>
    <t>2.1. számú melléklet G. oszlop 24. sor + 2.2. számú melléklet G. oszlop 25. sor</t>
  </si>
  <si>
    <t>1.1. sz. melléklet Kiadások táblázat C. oszlop 11 sora =</t>
  </si>
  <si>
    <t>2.1. számú melléklet G. oszlop 25. sor + 2.2. számú melléklet G. oszlop 26. sor</t>
  </si>
  <si>
    <t>1.1. sz. melléklet Kiadások táblázat D. oszlop 3 sora =</t>
  </si>
  <si>
    <t>2.1. számú melléklet H. oszlop 13. sor + 2.2. számú melléklet H. oszlop 12. sor</t>
  </si>
  <si>
    <t>1.1. sz. melléklet Kiadások táblázat D. oszlop 10 sora =</t>
  </si>
  <si>
    <t>2.1. számú melléklet H. oszlop 24. sor + 2.2. számú melléklet H. oszlop 25. sor</t>
  </si>
  <si>
    <t>1.1. sz. melléklet Kiadások táblázat D. oszlop 11 sora =</t>
  </si>
  <si>
    <t>2.1. számú melléklet H. oszlop 25. sor + 2.2. számú melléklet H. oszlop 26. sor</t>
  </si>
  <si>
    <t>1.1. sz. melléklet Kiadások táblázat E. oszlop 3 sora =</t>
  </si>
  <si>
    <t>2.1. számú melléklet I. oszlop 13. sor + 2.2. számú melléklet I. oszlop 12. sor</t>
  </si>
  <si>
    <t>1.1. sz. melléklet Kiadások táblázat E. oszlop 10 sora =</t>
  </si>
  <si>
    <t>2.1. számú melléklet I. oszlop 24. sor + 2.2. számú melléklet I. oszlop 25. sor</t>
  </si>
  <si>
    <t>1.1.sz. melléklet Kiadások táblázat E. oszlop 11 sora =</t>
  </si>
  <si>
    <t>2.1. számú melléklet I. oszlop 25. sor + 2.2. számú melléklet I. oszlop 26. sor</t>
  </si>
  <si>
    <t>2019. évi ZÁRSZÁMADÁSÁNAK PÉNZÜGYI MÉRLEGE</t>
  </si>
  <si>
    <t>B E V É T E L E K</t>
  </si>
  <si>
    <t>1. sz. táblázat</t>
  </si>
  <si>
    <t xml:space="preserve"> Forintban!</t>
  </si>
  <si>
    <t>Sor-
szám</t>
  </si>
  <si>
    <t>Bevételi jogcím</t>
  </si>
  <si>
    <t>Eredeti
előirányzat</t>
  </si>
  <si>
    <t>Módosított
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</si>
  <si>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</si>
  <si>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</si>
  <si>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</si>
  <si>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</si>
  <si>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</si>
  <si>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</si>
  <si>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</si>
  <si>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</si>
  <si>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</si>
  <si>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</si>
  <si>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</si>
  <si>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</si>
  <si>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</si>
  <si>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</si>
  <si>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</si>
  <si>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</si>
  <si>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</si>
  <si>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</si>
  <si>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</si>
  <si>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</si>
  <si>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</si>
  <si>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</si>
  <si>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</si>
  <si>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</si>
  <si>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</si>
  <si>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</si>
  <si>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</si>
  <si>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</si>
  <si>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</si>
  <si>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</si>
  <si>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</si>
  <si>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</si>
  <si>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</si>
  <si>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</si>
  <si>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</si>
  <si>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</si>
  <si>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</si>
  <si>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</si>
  <si>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</si>
  <si>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</si>
  <si>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</si>
  <si>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</si>
  <si>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</si>
  <si>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</si>
  <si>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</si>
  <si>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</si>
  <si>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</si>
  <si>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</si>
  <si>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</si>
  <si>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</si>
  <si>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Építményadó</t>
  </si>
  <si>
    <t>4.2.</t>
  </si>
  <si>
    <t>Kommunális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</si>
  <si>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</si>
  <si>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</si>
  <si>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</si>
  <si>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</si>
  <si>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</si>
  <si>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</si>
  <si>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</si>
  <si>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</si>
  <si>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</si>
  <si>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</si>
  <si>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</si>
  <si>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</si>
  <si>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</si>
  <si>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</si>
  <si>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</si>
  <si>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</si>
  <si>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</si>
  <si>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</si>
  <si>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</si>
  <si>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</si>
  <si>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</si>
  <si>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</si>
  <si>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</si>
  <si>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</si>
  <si>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</si>
  <si>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</si>
  <si>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</si>
  <si>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</si>
  <si>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</si>
  <si>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</si>
  <si>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</si>
  <si>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</si>
  <si>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</si>
  <si>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</si>
  <si>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</si>
  <si>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</si>
  <si>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</si>
  <si>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</si>
  <si>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</si>
  <si>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</si>
  <si>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</si>
  <si>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</si>
  <si>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</si>
  <si>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</si>
  <si>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</si>
  <si>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</si>
  <si>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</si>
  <si>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</si>
  <si>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</si>
  <si>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</si>
  <si>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</si>
  <si>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</si>
  <si>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</si>
  <si>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</si>
  <si>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</si>
  <si>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</si>
  <si>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</si>
  <si>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</si>
  <si>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</si>
  <si>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</si>
  <si>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</si>
  <si>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</si>
  <si>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</si>
  <si>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</si>
  <si>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</si>
  <si>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</si>
  <si>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</si>
  <si>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</si>
  <si>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</si>
  <si>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</si>
  <si>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</si>
  <si>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</si>
  <si>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</si>
  <si>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</si>
  <si>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</si>
  <si>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</si>
  <si>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</si>
  <si>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</si>
  <si>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</si>
  <si>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</si>
  <si>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</si>
  <si>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</si>
  <si>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</si>
  <si>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</si>
  <si>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</si>
  <si>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</si>
  <si>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</si>
  <si>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</si>
  <si>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</si>
  <si>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</si>
  <si>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</si>
  <si>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</si>
  <si>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</si>
  <si>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</si>
  <si>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</si>
  <si>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</si>
  <si>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</si>
  <si>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</si>
  <si>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</si>
  <si>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</si>
  <si>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</si>
  <si>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</si>
  <si>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</si>
  <si>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</si>
  <si>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</si>
  <si>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</si>
  <si>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</si>
  <si>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</si>
  <si>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</si>
  <si>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</si>
  <si>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</si>
  <si>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</si>
  <si>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</si>
  <si>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</si>
  <si>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</si>
  <si>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</si>
  <si>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</si>
  <si>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</si>
  <si>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</si>
  <si>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</si>
  <si>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</si>
  <si>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</si>
  <si>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</si>
  <si>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</si>
  <si>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</si>
  <si>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</si>
  <si>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</si>
  <si>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</si>
  <si>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</si>
  <si>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</si>
  <si>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</si>
  <si>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</si>
  <si>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</si>
  <si>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</si>
  <si>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</si>
  <si>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</si>
  <si>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</si>
  <si>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</si>
  <si>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</si>
  <si>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</si>
  <si>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</si>
  <si>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</si>
  <si>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</si>
  <si>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</si>
  <si>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</si>
  <si>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</si>
  <si>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</si>
  <si>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</si>
  <si>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</si>
  <si>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</si>
  <si>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</si>
  <si>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</si>
  <si>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</si>
  <si>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</si>
  <si>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</si>
  <si>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</si>
  <si>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</si>
  <si>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</si>
  <si>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</si>
  <si>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</si>
  <si>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</si>
  <si>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</si>
  <si>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</si>
  <si>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</si>
  <si>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</si>
  <si>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</si>
  <si>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</si>
  <si>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</si>
  <si>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</si>
  <si>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</si>
  <si>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</si>
  <si>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</si>
  <si>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</si>
  <si>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</si>
  <si>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</si>
  <si>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</si>
  <si>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</si>
  <si>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</si>
  <si>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</si>
  <si>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</si>
  <si>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</si>
  <si>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</si>
  <si>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</si>
  <si>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</si>
  <si>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</si>
  <si>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</si>
  <si>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</si>
  <si>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</si>
  <si>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</si>
  <si>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</si>
  <si>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</si>
  <si>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</si>
  <si>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</si>
  <si>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</si>
  <si>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</si>
  <si>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</si>
  <si>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</si>
  <si>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</si>
  <si>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</si>
  <si>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</si>
  <si>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</si>
  <si>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</si>
  <si>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</si>
  <si>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</si>
  <si>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</si>
  <si>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</si>
  <si>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</si>
  <si>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</si>
  <si>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</si>
  <si>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</si>
  <si>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</si>
  <si>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</si>
  <si>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</si>
  <si>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2019. ÉVI ZÁRSZÁMADÁS KÖTELEZŐ FELADATAINAK PÉNZÜGYI MÉRLEGE</t>
  </si>
  <si>
    <t>2019. ÉVI ZÁRSZÁMADÁS ÖNKÉNT VÁLLALT FELADATAINAK PÉNZÜGYI MÉRLEGE</t>
  </si>
  <si>
    <t>Idegenforgalmi adó</t>
  </si>
  <si>
    <t>2019. ÉVI ZÁRSZÁMADÁS ÁLLAMIGAZGATÁSI FELADATAINAK PÉNZÜGYI MÉRLEGE</t>
  </si>
  <si>
    <t>I. Működési célú bevételek és kiadások mérlege
(Önkormányzati szinten)</t>
  </si>
  <si>
    <t>Bevételek</t>
  </si>
  <si>
    <t>Kiadások</t>
  </si>
  <si>
    <t>Megnevezés</t>
  </si>
  <si>
    <t xml:space="preserve">F 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</si>
  <si>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</si>
  <si>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</si>
  <si>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</si>
  <si>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</si>
  <si>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</si>
  <si>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</si>
  <si>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</si>
  <si>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</si>
  <si>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</si>
  <si>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</si>
  <si>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</si>
  <si>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</si>
  <si>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ÁH belüli megelőlegezés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</si>
  <si>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</si>
  <si>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</si>
  <si>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</si>
  <si>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</si>
  <si>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</si>
  <si>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</si>
  <si>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</si>
  <si>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</si>
  <si>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</si>
  <si>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</si>
  <si>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</si>
  <si>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</si>
  <si>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</si>
  <si>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</si>
  <si>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</si>
  <si>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</si>
  <si>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</si>
  <si>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Értékpapír értékesítése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</si>
  <si>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</si>
  <si>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</si>
  <si>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</si>
  <si>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</si>
  <si>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</si>
  <si>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</si>
  <si>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</si>
  <si>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Egyéb</t>
  </si>
  <si>
    <t>22.</t>
  </si>
  <si>
    <t>23.</t>
  </si>
  <si>
    <t>ÁH belüli megellegezések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</si>
  <si>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</si>
  <si>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</si>
  <si>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</si>
  <si>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</si>
  <si>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</si>
  <si>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</si>
  <si>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</si>
  <si>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</si>
  <si>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</si>
  <si>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</si>
  <si>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Bruttó  hiány:</t>
  </si>
  <si>
    <t>Bruttó  többlet:</t>
  </si>
  <si>
    <t>II. Felhalmozási célú bevételek és kiadások mérlege
(Önkormányzati szinten)</t>
  </si>
  <si>
    <t>F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</si>
  <si>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</si>
  <si>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</si>
  <si>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</si>
  <si>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</si>
  <si>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</si>
  <si>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</si>
  <si>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</si>
  <si>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</si>
  <si>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Önkormányzatok működési támogatásai (általános támogatásból!)</t>
  </si>
  <si>
    <t>Közhatalmi bevételekből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</si>
  <si>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</si>
  <si>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</si>
  <si>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</si>
  <si>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</si>
  <si>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</si>
  <si>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</si>
  <si>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</si>
  <si>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</si>
  <si>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</si>
  <si>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</si>
  <si>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</si>
  <si>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</si>
  <si>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</si>
  <si>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</si>
  <si>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</si>
  <si>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</si>
  <si>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</si>
  <si>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</si>
  <si>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</si>
  <si>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</si>
  <si>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28.</t>
  </si>
  <si>
    <t>ELTÉRÉS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</si>
  <si>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</si>
  <si>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</si>
  <si>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</si>
  <si>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</si>
  <si>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Beruházási (felhalmozási) kiadások előirányzata és teljesítése beruházásonként</t>
  </si>
  <si>
    <t>Beruházás  megnevezése</t>
  </si>
  <si>
    <t>Teljes költség</t>
  </si>
  <si>
    <t>Kivitelezés kezdési és befejezési éve</t>
  </si>
  <si>
    <t>G=(D+F)</t>
  </si>
  <si>
    <t>Felújítási kiadások előirányzata és teljesítése felújításonként</t>
  </si>
  <si>
    <t>Felújítás  megnevezése</t>
  </si>
  <si>
    <t>Európai uniós támogatással megvalósuló projektek</t>
  </si>
  <si>
    <t>bevételei, kiadási, hozzűjárulások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</si>
  <si>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</si>
  <si>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</si>
  <si>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</si>
  <si>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</si>
  <si>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</si>
  <si>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</si>
  <si>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</si>
  <si>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</si>
  <si>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Összesen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</si>
  <si>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</si>
  <si>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</si>
  <si>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</si>
  <si>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</si>
  <si>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</si>
  <si>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</si>
  <si>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</si>
  <si>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</si>
  <si>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</si>
  <si>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</si>
  <si>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</si>
  <si>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</si>
  <si>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</si>
  <si>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</si>
  <si>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</si>
  <si>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</si>
  <si>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</si>
  <si>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 xml:space="preserve">* Amennyiben több projekt megvalósítása történi egy időben akkor azokat külön-külön, projektenként be kell mutatni! </t>
  </si>
  <si>
    <t>Támogatott neve</t>
  </si>
  <si>
    <t>Eredeti ei.</t>
  </si>
  <si>
    <t>Módosított ei.</t>
  </si>
  <si>
    <t xml:space="preserve">Összesen: </t>
  </si>
  <si>
    <t>01</t>
  </si>
  <si>
    <t>Feladat megnevezése</t>
  </si>
  <si>
    <t>Összes bevétel, kiadás</t>
  </si>
  <si>
    <t>Száma</t>
  </si>
  <si>
    <t>Kiemelt előirányzat, előirányzat megnevezése</t>
  </si>
  <si>
    <t>Eredeti előirányzat</t>
  </si>
  <si>
    <t>Módosított előirányzat</t>
  </si>
  <si>
    <t>Működési célú kvi támogatások és kiegészítő támogatások</t>
  </si>
  <si>
    <t xml:space="preserve"> 10.</t>
  </si>
  <si>
    <t xml:space="preserve">   16.</t>
  </si>
  <si>
    <t xml:space="preserve">   17.</t>
  </si>
  <si>
    <t xml:space="preserve">   18.</t>
  </si>
  <si>
    <t>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</si>
  <si>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</si>
  <si>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</si>
  <si>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</si>
  <si>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</si>
  <si>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</si>
  <si>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</si>
  <si>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</si>
  <si>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</si>
  <si>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</si>
  <si>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</si>
  <si>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</si>
  <si>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Tényleges állományi létszám előirányzat (fő)</t>
  </si>
  <si>
    <t>Közfoglalkoztatottak tényleges állományi létszáma (fő)</t>
  </si>
  <si>
    <t>Kötelező feladatok bevételei, kiadásai</t>
  </si>
  <si>
    <t>02</t>
  </si>
  <si>
    <t xml:space="preserve">    Rövid lejáratú  hitelek, kölcsönök felvétele</t>
  </si>
  <si>
    <t>Önként vállalt feladatok bevételei, kiadásai</t>
  </si>
  <si>
    <t>Államigazgatási feladatok bevételei, kiadásai</t>
  </si>
  <si>
    <t>Nem releváns!</t>
  </si>
  <si>
    <t>Költségvetési szerv</t>
  </si>
  <si>
    <t>Polgármesteri hivatal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</si>
  <si>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</si>
  <si>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</si>
  <si>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</si>
  <si>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</si>
  <si>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</si>
  <si>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</si>
  <si>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</si>
  <si>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</si>
  <si>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</si>
  <si>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</si>
  <si>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</si>
  <si>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</si>
  <si>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</si>
  <si>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</si>
  <si>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</si>
  <si>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</si>
  <si>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</si>
  <si>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</si>
  <si>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</si>
  <si>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</si>
  <si>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</si>
  <si>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</si>
  <si>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</si>
  <si>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</si>
  <si>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</si>
  <si>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</si>
  <si>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</si>
  <si>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03</t>
  </si>
  <si>
    <t>04</t>
  </si>
  <si>
    <t>Kötelező feladat egyben államigazgatási feladat!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</si>
  <si>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</si>
  <si>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</si>
  <si>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</si>
  <si>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</si>
  <si>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KÖLTSÉGVETÉSI SZERVEK MARADVÁNYÁNAK ALAKULÁSA</t>
  </si>
  <si>
    <t>Forintban!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</si>
  <si>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</si>
  <si>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</si>
  <si>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</si>
  <si>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</si>
  <si>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</si>
  <si>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</si>
  <si>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</si>
  <si>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</si>
  <si>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</si>
  <si>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29.</t>
  </si>
  <si>
    <t>30.</t>
  </si>
  <si>
    <t>31.</t>
  </si>
  <si>
    <t>Összesen:</t>
  </si>
  <si>
    <t>Forintban</t>
  </si>
  <si>
    <t>Tényleges támogatás összege</t>
  </si>
  <si>
    <t>2019. ÉVI ZÁRSZÁMADÁSÁNAK PÉNZÜGYI MÉRLEGE</t>
  </si>
  <si>
    <t>2018. évi tény</t>
  </si>
  <si>
    <t>2019. évi</t>
  </si>
  <si>
    <t>Működési célú központosított előirányzatok</t>
  </si>
  <si>
    <t>Helyi önkormányzatok kiegészítő támogatásai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</si>
  <si>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</si>
  <si>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</si>
  <si>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</si>
  <si>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</si>
  <si>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</si>
  <si>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</si>
  <si>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</si>
  <si>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</si>
  <si>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</si>
  <si>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</si>
  <si>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</si>
  <si>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</si>
  <si>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</si>
  <si>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</si>
  <si>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</si>
  <si>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</si>
  <si>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</si>
  <si>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Forgatási célú belföldi értékpapírok beváltása</t>
  </si>
  <si>
    <t>Befektetési célú belföldi értékpapírok beváltása</t>
  </si>
  <si>
    <t>Belföldi finanszírozás kiadásai (7.1. + … + 7.4.)</t>
  </si>
  <si>
    <t xml:space="preserve">Pénzeszközök betétként elhelyezése 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</si>
  <si>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</si>
  <si>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</si>
  <si>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</si>
  <si>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</si>
  <si>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</si>
  <si>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</si>
  <si>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</si>
  <si>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Többéves kihatással járó döntésekből származó kötzelezettségek célok szerinti, évenkénti bontásban</t>
  </si>
  <si>
    <t>Kötelezettség
jogcíme</t>
  </si>
  <si>
    <t>Kötelezettség- 
vállalás 
éve</t>
  </si>
  <si>
    <t>Összes vállalt kötelezettség</t>
  </si>
  <si>
    <t>2019. évi teljesítés</t>
  </si>
  <si>
    <t>Kötelezettségek a következő években</t>
  </si>
  <si>
    <t>Még fennálló kötelezettség</t>
  </si>
  <si>
    <t>2020.</t>
  </si>
  <si>
    <t>2021.</t>
  </si>
  <si>
    <t>2022.</t>
  </si>
  <si>
    <t>2022. után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</si>
  <si>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</si>
  <si>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</si>
  <si>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</si>
  <si>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</si>
  <si>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</si>
  <si>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3A Takarék ingatlan vásárlása</t>
  </si>
  <si>
    <t>Renault gépjármű lízing</t>
  </si>
  <si>
    <t>Beruházás feladatonként</t>
  </si>
  <si>
    <t>óvoda udvar felújítása</t>
  </si>
  <si>
    <t>EFOP162 szegregátum projekt Esza eszközbeszerzés</t>
  </si>
  <si>
    <t>EFOP-3.7.3 Egész életen át tartó tanulás projekt eszközbeszerzés</t>
  </si>
  <si>
    <t>TOP531 projekt eszközbeszerzése</t>
  </si>
  <si>
    <t>egyéb, ingatlanokhoz kapcsolódó beruházások</t>
  </si>
  <si>
    <t>egyéb informatikai  eszköz beszerzése, orvosi, védőnő magyar falu program</t>
  </si>
  <si>
    <t>lakóépület, ingatlan, termőföld / beszerzése</t>
  </si>
  <si>
    <t>Top kerékpárút építés</t>
  </si>
  <si>
    <t>Start malom beruházás</t>
  </si>
  <si>
    <t>Start mezőgazdasági program eszközbeszerzése</t>
  </si>
  <si>
    <t>immateriális javak beszerzése</t>
  </si>
  <si>
    <t>egyéb tárgyi eszközök beszerzése</t>
  </si>
  <si>
    <t>idősek klubja tárgyi eszköz beszerzése</t>
  </si>
  <si>
    <t>polgármesteri hivatal tárgyi eszköz beszerzése</t>
  </si>
  <si>
    <t>Óvoda tárgyi eszköz beszerzése</t>
  </si>
  <si>
    <t>beruházási célú Áfa</t>
  </si>
  <si>
    <t>magyar Falu program orvosi eszközök</t>
  </si>
  <si>
    <t>MTZ traktor vásárlása</t>
  </si>
  <si>
    <t xml:space="preserve">tenyészkos </t>
  </si>
  <si>
    <t>TOP kastély pályázat eszközbeszerzés</t>
  </si>
  <si>
    <t>Felújítás célonként</t>
  </si>
  <si>
    <t>VP helyi piac felújítása</t>
  </si>
  <si>
    <t>EFOP241 projekt ERFA - szoc. Bérlakások felújítása</t>
  </si>
  <si>
    <t>Start helyi sajátosságok vaddisznó ól felújítása</t>
  </si>
  <si>
    <t>EFOP153 projekt - Fő u. 5. felújítása</t>
  </si>
  <si>
    <t>Malom PC Ciklon felújítása</t>
  </si>
  <si>
    <t>Start malom egyéb tárgyi eszköz felújítása</t>
  </si>
  <si>
    <t>felújítási célú Áfa</t>
  </si>
  <si>
    <t>Összesen (1+4+7+9+11)</t>
  </si>
  <si>
    <t>Az önkormányzat által nyújtott hitel és kölcsön alakulása lejárat és eszközök szerinti bontásban</t>
  </si>
  <si>
    <t xml:space="preserve">Hitel, kölcsön </t>
  </si>
  <si>
    <t>Kölcsön-
nyújtás
éve</t>
  </si>
  <si>
    <t xml:space="preserve">Lejárat
éve </t>
  </si>
  <si>
    <t>Hitel, kölcsön állomány 2019. dec.31-én</t>
  </si>
  <si>
    <t>Hitel, kölcsön állomány december 31-én</t>
  </si>
  <si>
    <t>2021. után</t>
  </si>
  <si>
    <t xml:space="preserve">Rövid lejáratú </t>
  </si>
  <si>
    <t>Hosszú lejáratú</t>
  </si>
  <si>
    <t>magánszemélyeknek nyújtott első lakáshoz jutási támogatás</t>
  </si>
  <si>
    <t>1997-2019</t>
  </si>
  <si>
    <t>Összesen (1+8)</t>
  </si>
  <si>
    <t>Adósság állomány alakulása lejárat, eszközök, bel- és külföldi hitelezők szerinti bontásban
2019. december 31-én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</si>
  <si>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</si>
  <si>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</si>
  <si>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</si>
  <si>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</si>
  <si>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</si>
  <si>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</si>
  <si>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</si>
  <si>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</si>
  <si>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</si>
  <si>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</si>
  <si>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</si>
  <si>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</si>
  <si>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</si>
  <si>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</si>
  <si>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</si>
  <si>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</si>
  <si>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</si>
  <si>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</si>
  <si>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</si>
  <si>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</si>
  <si>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</si>
  <si>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</si>
  <si>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</si>
  <si>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</si>
  <si>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Az önkormányzat által adott közvetett támogatások</t>
  </si>
  <si>
    <t>(kedvezménye)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</si>
  <si>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</si>
  <si>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</si>
  <si>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</si>
  <si>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</si>
  <si>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</si>
  <si>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</si>
  <si>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</si>
  <si>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</si>
  <si>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</si>
  <si>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</si>
  <si>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</si>
  <si>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</si>
  <si>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</si>
  <si>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</si>
  <si>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</si>
  <si>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</si>
  <si>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</si>
  <si>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</si>
  <si>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</si>
  <si>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K I M U T A T Á S</t>
  </si>
  <si>
    <t>A 2019. évi céljelleggel juttatott támogatások felhasználásáról</t>
  </si>
  <si>
    <t>Támogatott szervezet neve</t>
  </si>
  <si>
    <t>Támogatás célja</t>
  </si>
  <si>
    <t>Tervezett 
(E Ft)</t>
  </si>
  <si>
    <t>Tényleges 
(E Ft)</t>
  </si>
  <si>
    <t xml:space="preserve">Római Katolikus Egyház </t>
  </si>
  <si>
    <t>működési</t>
  </si>
  <si>
    <t>Hajdú és Soós Bt</t>
  </si>
  <si>
    <t>Dr Ágyi és Társa Bt.</t>
  </si>
  <si>
    <t>Flashdent Bt.</t>
  </si>
  <si>
    <t>Jánoshidai Sportegyesület</t>
  </si>
  <si>
    <t>Jánoshidai Polgárőr Egyesület</t>
  </si>
  <si>
    <t>Magyar Vöröskereszt</t>
  </si>
  <si>
    <t>Ez a hely a tiéd Egyesület</t>
  </si>
  <si>
    <t>OMSZ</t>
  </si>
  <si>
    <t>Országos egyesület a Mosolyért Alapítvány</t>
  </si>
  <si>
    <t xml:space="preserve">ösztöndíj </t>
  </si>
  <si>
    <t>32.</t>
  </si>
  <si>
    <t>33.</t>
  </si>
  <si>
    <t>VAGYONKIMUTATÁS</t>
  </si>
  <si>
    <t>a könyvviteli mérlegben értékkel szerplő eszközökről</t>
  </si>
  <si>
    <t>2019. év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</si>
  <si>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</si>
  <si>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</si>
  <si>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</si>
  <si>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</si>
  <si>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</si>
  <si>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</si>
  <si>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</si>
  <si>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</si>
  <si>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</si>
  <si>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</si>
  <si>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</si>
  <si>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</si>
  <si>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</si>
  <si>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</si>
  <si>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</si>
  <si>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</si>
  <si>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</si>
  <si>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</si>
  <si>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</si>
  <si>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</si>
  <si>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</si>
  <si>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</si>
  <si>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</si>
  <si>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</si>
  <si>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</si>
  <si>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</si>
  <si>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</si>
  <si>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</si>
  <si>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</si>
  <si>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</si>
  <si>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</si>
  <si>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</si>
  <si>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</si>
  <si>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</si>
  <si>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</si>
  <si>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</si>
  <si>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</si>
  <si>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</si>
  <si>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</si>
  <si>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</si>
  <si>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</si>
  <si>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</si>
  <si>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</si>
  <si>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</si>
  <si>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</si>
  <si>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</si>
  <si>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</si>
  <si>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</si>
  <si>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</si>
  <si>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</si>
  <si>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</si>
  <si>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</si>
  <si>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</si>
  <si>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</si>
  <si>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</si>
  <si>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</si>
  <si>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</si>
  <si>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</si>
  <si>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</si>
  <si>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</si>
  <si>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</si>
  <si>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</si>
  <si>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</si>
  <si>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</si>
  <si>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</si>
  <si>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</si>
  <si>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</si>
  <si>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</si>
  <si>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</si>
  <si>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</si>
  <si>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</si>
  <si>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</si>
  <si>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</si>
  <si>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</si>
  <si>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</si>
  <si>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</si>
  <si>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</si>
  <si>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</si>
  <si>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</si>
  <si>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</si>
  <si>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</si>
  <si>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</si>
  <si>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</si>
  <si>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</si>
  <si>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</si>
  <si>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</si>
  <si>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</si>
  <si>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</si>
  <si>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</si>
  <si>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</si>
  <si>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</si>
  <si>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</si>
  <si>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</si>
  <si>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</si>
  <si>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</si>
  <si>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</si>
  <si>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</si>
  <si>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</si>
  <si>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</si>
  <si>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</si>
  <si>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</si>
  <si>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 ELSZÁMOLÁSOK (58+59)</t>
  </si>
  <si>
    <t>60.</t>
  </si>
  <si>
    <t>F) AKTÍV IDŐBELI ELHATÁROLÁSOK</t>
  </si>
  <si>
    <t>61.</t>
  </si>
  <si>
    <t>ESZKÖZÖK ÖSSZESEN  (45+48+53+57+60+61)</t>
  </si>
  <si>
    <t>62.</t>
  </si>
  <si>
    <t>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</si>
  <si>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</si>
  <si>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</si>
  <si>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</si>
  <si>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</si>
  <si>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</si>
  <si>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</si>
  <si>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</si>
  <si>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</si>
  <si>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</si>
  <si>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</si>
  <si>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</si>
  <si>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</si>
  <si>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</si>
  <si>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</si>
  <si>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</si>
  <si>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</si>
  <si>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az érték nélkül nyilvántartott eszkzözkről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</si>
  <si>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</si>
  <si>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</si>
  <si>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</si>
  <si>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</si>
  <si>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</si>
  <si>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</si>
  <si>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</si>
  <si>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</si>
  <si>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</si>
  <si>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</si>
  <si>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</si>
  <si>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</si>
  <si>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</si>
  <si>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</si>
  <si>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</si>
  <si>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</si>
  <si>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</si>
  <si>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</si>
  <si>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</si>
  <si>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</si>
  <si>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</si>
  <si>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</si>
  <si>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kötelezettségek és részesedések alakulása 2019-ben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</si>
  <si>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</si>
  <si>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</si>
  <si>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</si>
  <si>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</si>
  <si>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</si>
  <si>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</si>
  <si>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</si>
  <si>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t>Pénzkészlet 2019. január 1-jén
Ebből: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</si>
  <si>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</si>
  <si>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</si>
  <si>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</si>
  <si>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</si>
  <si>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</si>
  <si>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Záró pénzkészlet 2019. december 31-én
Ebből: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</si>
</sst>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#"/>
    <numFmt numFmtId="165" formatCode="#,##0.0"/>
    <numFmt numFmtId="166" formatCode="#"/>
    <numFmt numFmtId="167" formatCode="00"/>
    <numFmt numFmtId="168" formatCode="#,###__;\-#,###__"/>
    <numFmt numFmtId="169" formatCode="#,###\ _F_t;\-#,###\ _F_t"/>
    <numFmt numFmtId="170" formatCode="_-* #,##0.00\ _F_t_-;\-* #,##0.00\ _F_t_-;_-* &quot;-&quot;??\ _F_t_-;_-@_-"/>
    <numFmt numFmtId="171" formatCode="_-* #,##0\ _F_t_-;\-* #,##0\ _F_t_-;_-* &quot;-&quot;??\ _F_t_-;_-@_-"/>
    <numFmt numFmtId="172" formatCode="#,###__"/>
  </numFmts>
  <fonts count="7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1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sz val="9"/>
      <name val="Times New Roman CE"/>
      <family val="1"/>
      <charset val="238"/>
    </font>
    <font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6.5"/>
      <name val="Times New Roman CE"/>
      <charset val="238"/>
    </font>
    <font>
      <b/>
      <sz val="6.5"/>
      <name val="Times New Roman CE"/>
      <charset val="238"/>
    </font>
    <font>
      <i/>
      <sz val="6.5"/>
      <name val="Times New Roman CE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i/>
      <sz val="8"/>
      <name val="Times New Roman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6">
    <xf numFmtId="0" fontId="0" fillId="0" borderId="0"/>
    <xf numFmtId="0" fontId="8" fillId="0" borderId="0"/>
    <xf numFmtId="0" fontId="30" fillId="0" borderId="0"/>
    <xf numFmtId="0" fontId="1" fillId="0" borderId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9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Protection="1">
      <protection locked="0"/>
    </xf>
    <xf numFmtId="0" fontId="8" fillId="0" borderId="0" xfId="1"/>
    <xf numFmtId="0" fontId="8" fillId="0" borderId="0" xfId="1" applyAlignment="1" applyProtection="1">
      <alignment horizontal="right" vertical="center" indent="1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4" fillId="0" borderId="9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 applyProtection="1">
      <alignment horizontal="center" vertical="center" wrapText="1"/>
      <protection locked="0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6" fillId="0" borderId="0" xfId="1" applyFont="1"/>
    <xf numFmtId="0" fontId="15" fillId="0" borderId="13" xfId="1" applyFont="1" applyBorder="1" applyAlignment="1">
      <alignment horizontal="left" vertical="center" wrapText="1" indent="1"/>
    </xf>
    <xf numFmtId="0" fontId="15" fillId="0" borderId="14" xfId="1" applyFont="1" applyBorder="1" applyAlignment="1">
      <alignment horizontal="left" vertical="center" wrapText="1" indent="1"/>
    </xf>
    <xf numFmtId="164" fontId="15" fillId="0" borderId="14" xfId="1" applyNumberFormat="1" applyFont="1" applyBorder="1" applyAlignment="1">
      <alignment horizontal="right" vertical="center" wrapText="1" indent="1"/>
    </xf>
    <xf numFmtId="164" fontId="15" fillId="0" borderId="15" xfId="1" applyNumberFormat="1" applyFont="1" applyBorder="1" applyAlignment="1">
      <alignment horizontal="right" vertical="center" wrapText="1" indent="1"/>
    </xf>
    <xf numFmtId="0" fontId="17" fillId="0" borderId="0" xfId="1" applyFont="1"/>
    <xf numFmtId="49" fontId="16" fillId="0" borderId="16" xfId="1" applyNumberFormat="1" applyFont="1" applyBorder="1" applyAlignment="1">
      <alignment horizontal="left" vertical="center" wrapText="1" indent="1"/>
    </xf>
    <xf numFmtId="0" fontId="18" fillId="0" borderId="17" xfId="0" applyFont="1" applyBorder="1" applyAlignment="1">
      <alignment horizontal="left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164" fontId="16" fillId="0" borderId="18" xfId="1" applyNumberFormat="1" applyFont="1" applyBorder="1" applyAlignment="1" applyProtection="1">
      <alignment horizontal="right" vertical="center" wrapText="1" indent="1"/>
      <protection locked="0"/>
    </xf>
    <xf numFmtId="49" fontId="16" fillId="0" borderId="19" xfId="1" applyNumberFormat="1" applyFont="1" applyBorder="1" applyAlignment="1">
      <alignment horizontal="left" vertical="center" wrapText="1" indent="1"/>
    </xf>
    <xf numFmtId="0" fontId="18" fillId="0" borderId="20" xfId="0" applyFont="1" applyBorder="1" applyAlignment="1">
      <alignment horizontal="left" wrapText="1" indent="1"/>
    </xf>
    <xf numFmtId="164" fontId="16" fillId="0" borderId="20" xfId="1" applyNumberFormat="1" applyFont="1" applyBorder="1" applyAlignment="1">
      <alignment horizontal="right" vertical="center" wrapText="1" indent="1"/>
    </xf>
    <xf numFmtId="164" fontId="16" fillId="0" borderId="21" xfId="1" applyNumberFormat="1" applyFont="1" applyBorder="1" applyAlignment="1" applyProtection="1">
      <alignment horizontal="right" vertical="center" wrapText="1" indent="1"/>
      <protection locked="0"/>
    </xf>
    <xf numFmtId="0" fontId="18" fillId="0" borderId="20" xfId="0" applyFont="1" applyBorder="1" applyAlignment="1">
      <alignment horizontal="left" vertical="center" wrapText="1" indent="1"/>
    </xf>
    <xf numFmtId="49" fontId="16" fillId="0" borderId="22" xfId="1" applyNumberFormat="1" applyFont="1" applyBorder="1" applyAlignment="1">
      <alignment horizontal="left" vertical="center" wrapText="1" indent="1"/>
    </xf>
    <xf numFmtId="0" fontId="18" fillId="0" borderId="23" xfId="0" applyFont="1" applyBorder="1" applyAlignment="1">
      <alignment horizontal="left" vertical="center" wrapText="1" indent="1"/>
    </xf>
    <xf numFmtId="0" fontId="19" fillId="0" borderId="14" xfId="0" applyFont="1" applyBorder="1" applyAlignment="1">
      <alignment horizontal="left" vertical="center" wrapText="1" indent="1"/>
    </xf>
    <xf numFmtId="164" fontId="16" fillId="0" borderId="23" xfId="1" applyNumberFormat="1" applyFont="1" applyBorder="1" applyAlignment="1">
      <alignment horizontal="right" vertical="center" wrapText="1" indent="1"/>
    </xf>
    <xf numFmtId="164" fontId="16" fillId="0" borderId="24" xfId="1" applyNumberFormat="1" applyFont="1" applyBorder="1" applyAlignment="1" applyProtection="1">
      <alignment horizontal="right" vertical="center" wrapText="1" indent="1"/>
      <protection locked="0"/>
    </xf>
    <xf numFmtId="0" fontId="18" fillId="0" borderId="23" xfId="0" applyFont="1" applyBorder="1" applyAlignment="1">
      <alignment horizontal="left" wrapText="1" indent="1"/>
    </xf>
    <xf numFmtId="164" fontId="20" fillId="0" borderId="14" xfId="1" applyNumberFormat="1" applyFont="1" applyBorder="1" applyAlignment="1">
      <alignment horizontal="right" vertical="center" wrapText="1" indent="1"/>
    </xf>
    <xf numFmtId="164" fontId="20" fillId="0" borderId="15" xfId="1" applyNumberFormat="1" applyFont="1" applyBorder="1" applyAlignment="1">
      <alignment horizontal="right" vertical="center" wrapText="1" indent="1"/>
    </xf>
    <xf numFmtId="0" fontId="18" fillId="0" borderId="23" xfId="0" applyFont="1" applyBorder="1" applyAlignment="1">
      <alignment horizontal="left" indent="1"/>
    </xf>
    <xf numFmtId="164" fontId="21" fillId="0" borderId="20" xfId="1" applyNumberFormat="1" applyFont="1" applyBorder="1" applyAlignment="1">
      <alignment horizontal="right" vertical="center" wrapText="1" indent="1"/>
    </xf>
    <xf numFmtId="164" fontId="21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21" fillId="0" borderId="23" xfId="1" applyNumberFormat="1" applyFont="1" applyBorder="1" applyAlignment="1">
      <alignment horizontal="right" vertical="center" wrapText="1" indent="1"/>
    </xf>
    <xf numFmtId="164" fontId="21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21" fillId="0" borderId="17" xfId="1" applyNumberFormat="1" applyFont="1" applyBorder="1" applyAlignment="1">
      <alignment horizontal="right" vertical="center" wrapText="1" indent="1"/>
    </xf>
    <xf numFmtId="164" fontId="21" fillId="0" borderId="18" xfId="1" applyNumberFormat="1" applyFont="1" applyBorder="1" applyAlignment="1" applyProtection="1">
      <alignment horizontal="right" vertical="center" wrapText="1" indent="1"/>
      <protection locked="0"/>
    </xf>
    <xf numFmtId="0" fontId="15" fillId="0" borderId="13" xfId="1" applyFont="1" applyBorder="1" applyAlignment="1">
      <alignment horizontal="left" vertical="center" wrapText="1"/>
    </xf>
    <xf numFmtId="0" fontId="19" fillId="0" borderId="13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5" xfId="0" applyFont="1" applyBorder="1" applyAlignment="1">
      <alignment horizontal="left" vertical="center" wrapText="1" indent="1"/>
    </xf>
    <xf numFmtId="0" fontId="18" fillId="0" borderId="16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164" fontId="15" fillId="0" borderId="15" xfId="1" applyNumberFormat="1" applyFont="1" applyBorder="1" applyAlignment="1" applyProtection="1">
      <alignment horizontal="right" vertical="center" wrapText="1" indent="1"/>
      <protection locked="0"/>
    </xf>
    <xf numFmtId="0" fontId="19" fillId="0" borderId="14" xfId="0" applyFont="1" applyBorder="1" applyAlignment="1">
      <alignment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164" fontId="11" fillId="0" borderId="0" xfId="1" applyNumberFormat="1" applyFont="1" applyAlignment="1">
      <alignment horizontal="right" vertical="center" wrapText="1" indent="1"/>
    </xf>
    <xf numFmtId="0" fontId="13" fillId="0" borderId="1" xfId="0" applyFont="1" applyBorder="1" applyAlignment="1">
      <alignment horizontal="right"/>
    </xf>
    <xf numFmtId="0" fontId="15" fillId="0" borderId="13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 wrapText="1" indent="1"/>
    </xf>
    <xf numFmtId="0" fontId="15" fillId="0" borderId="3" xfId="1" applyFont="1" applyBorder="1" applyAlignment="1">
      <alignment vertical="center" wrapText="1"/>
    </xf>
    <xf numFmtId="164" fontId="15" fillId="0" borderId="3" xfId="1" applyNumberFormat="1" applyFont="1" applyBorder="1" applyAlignment="1">
      <alignment horizontal="right" vertical="center" wrapText="1" indent="1"/>
    </xf>
    <xf numFmtId="164" fontId="15" fillId="0" borderId="27" xfId="1" applyNumberFormat="1" applyFont="1" applyBorder="1" applyAlignment="1">
      <alignment horizontal="right" vertical="center" wrapText="1" indent="1"/>
    </xf>
    <xf numFmtId="49" fontId="16" fillId="0" borderId="28" xfId="1" applyNumberFormat="1" applyFont="1" applyBorder="1" applyAlignment="1">
      <alignment horizontal="left" vertical="center" wrapText="1" indent="1"/>
    </xf>
    <xf numFmtId="0" fontId="16" fillId="0" borderId="5" xfId="1" applyFont="1" applyBorder="1" applyAlignment="1">
      <alignment horizontal="left" vertical="center" wrapText="1" indent="1"/>
    </xf>
    <xf numFmtId="164" fontId="16" fillId="0" borderId="5" xfId="1" applyNumberFormat="1" applyFont="1" applyBorder="1" applyAlignment="1">
      <alignment horizontal="right" vertical="center" wrapText="1" indent="1"/>
    </xf>
    <xf numFmtId="164" fontId="16" fillId="0" borderId="29" xfId="1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 indent="1"/>
    </xf>
    <xf numFmtId="0" fontId="16" fillId="0" borderId="30" xfId="1" applyFont="1" applyBorder="1" applyAlignment="1">
      <alignment horizontal="left" vertical="center" wrapText="1" indent="1"/>
    </xf>
    <xf numFmtId="0" fontId="16" fillId="0" borderId="0" xfId="1" applyFont="1" applyAlignment="1">
      <alignment horizontal="left" vertical="center" wrapText="1" indent="1"/>
    </xf>
    <xf numFmtId="0" fontId="16" fillId="0" borderId="23" xfId="1" applyFont="1" applyBorder="1" applyAlignment="1">
      <alignment horizontal="left" vertical="center" wrapText="1" indent="6"/>
    </xf>
    <xf numFmtId="0" fontId="16" fillId="0" borderId="20" xfId="1" applyFont="1" applyBorder="1" applyAlignment="1">
      <alignment horizontal="left" indent="6"/>
    </xf>
    <xf numFmtId="0" fontId="16" fillId="0" borderId="20" xfId="1" applyFont="1" applyBorder="1" applyAlignment="1">
      <alignment horizontal="left" vertical="center" wrapText="1" indent="6"/>
    </xf>
    <xf numFmtId="49" fontId="16" fillId="0" borderId="31" xfId="1" applyNumberFormat="1" applyFont="1" applyBorder="1" applyAlignment="1">
      <alignment horizontal="left" vertical="center" wrapText="1" indent="1"/>
    </xf>
    <xf numFmtId="49" fontId="16" fillId="0" borderId="32" xfId="1" applyNumberFormat="1" applyFont="1" applyBorder="1" applyAlignment="1">
      <alignment horizontal="left" vertical="center" wrapText="1" indent="1"/>
    </xf>
    <xf numFmtId="0" fontId="16" fillId="0" borderId="10" xfId="1" applyFont="1" applyBorder="1" applyAlignment="1">
      <alignment horizontal="left" vertical="center" wrapText="1" indent="7"/>
    </xf>
    <xf numFmtId="164" fontId="16" fillId="0" borderId="10" xfId="1" applyNumberFormat="1" applyFont="1" applyBorder="1" applyAlignment="1">
      <alignment horizontal="right" vertical="center" wrapText="1" indent="1"/>
    </xf>
    <xf numFmtId="164" fontId="16" fillId="0" borderId="33" xfId="1" applyNumberFormat="1" applyFont="1" applyBorder="1" applyAlignment="1" applyProtection="1">
      <alignment horizontal="right" vertical="center" wrapText="1" indent="1"/>
      <protection locked="0"/>
    </xf>
    <xf numFmtId="0" fontId="15" fillId="0" borderId="7" xfId="1" applyFont="1" applyBorder="1" applyAlignment="1">
      <alignment horizontal="left" vertical="center" wrapText="1" indent="1"/>
    </xf>
    <xf numFmtId="0" fontId="15" fillId="0" borderId="8" xfId="1" applyFont="1" applyBorder="1" applyAlignment="1">
      <alignment vertical="center" wrapText="1"/>
    </xf>
    <xf numFmtId="164" fontId="15" fillId="0" borderId="8" xfId="1" applyNumberFormat="1" applyFont="1" applyBorder="1" applyAlignment="1">
      <alignment horizontal="right" vertical="center" wrapText="1" indent="1"/>
    </xf>
    <xf numFmtId="164" fontId="15" fillId="0" borderId="34" xfId="1" applyNumberFormat="1" applyFont="1" applyBorder="1" applyAlignment="1">
      <alignment horizontal="right" vertical="center" wrapText="1" indent="1"/>
    </xf>
    <xf numFmtId="164" fontId="16" fillId="0" borderId="35" xfId="1" applyNumberFormat="1" applyFont="1" applyBorder="1" applyAlignment="1">
      <alignment horizontal="right" vertical="center" wrapText="1" indent="1"/>
    </xf>
    <xf numFmtId="0" fontId="16" fillId="0" borderId="23" xfId="1" applyFont="1" applyBorder="1" applyAlignment="1">
      <alignment horizontal="left" vertical="center" wrapText="1" indent="1"/>
    </xf>
    <xf numFmtId="164" fontId="16" fillId="0" borderId="30" xfId="1" applyNumberFormat="1" applyFont="1" applyBorder="1" applyAlignment="1">
      <alignment horizontal="right" vertical="center" wrapText="1" indent="1"/>
    </xf>
    <xf numFmtId="0" fontId="16" fillId="0" borderId="17" xfId="1" applyFont="1" applyBorder="1" applyAlignment="1">
      <alignment horizontal="left" vertical="center" wrapText="1" indent="6"/>
    </xf>
    <xf numFmtId="164" fontId="16" fillId="0" borderId="36" xfId="1" applyNumberFormat="1" applyFont="1" applyBorder="1" applyAlignment="1">
      <alignment horizontal="right" vertical="center" wrapText="1" indent="1"/>
    </xf>
    <xf numFmtId="0" fontId="20" fillId="0" borderId="14" xfId="1" applyFont="1" applyBorder="1" applyAlignment="1">
      <alignment horizontal="left" vertical="center" wrapText="1" indent="1"/>
    </xf>
    <xf numFmtId="164" fontId="15" fillId="0" borderId="26" xfId="1" applyNumberFormat="1" applyFont="1" applyBorder="1" applyAlignment="1">
      <alignment horizontal="right" vertical="center" wrapText="1" indent="1"/>
    </xf>
    <xf numFmtId="0" fontId="16" fillId="0" borderId="17" xfId="1" applyFont="1" applyBorder="1" applyAlignment="1">
      <alignment horizontal="left" vertical="center" wrapText="1" indent="1"/>
    </xf>
    <xf numFmtId="0" fontId="16" fillId="0" borderId="10" xfId="1" applyFont="1" applyBorder="1" applyAlignment="1">
      <alignment horizontal="left" vertical="center" wrapText="1" indent="1"/>
    </xf>
    <xf numFmtId="164" fontId="16" fillId="0" borderId="9" xfId="1" applyNumberFormat="1" applyFont="1" applyBorder="1" applyAlignment="1">
      <alignment horizontal="right" vertical="center" wrapText="1" indent="1"/>
    </xf>
    <xf numFmtId="164" fontId="20" fillId="0" borderId="26" xfId="1" applyNumberFormat="1" applyFont="1" applyBorder="1" applyAlignment="1">
      <alignment horizontal="right" vertical="center" wrapText="1" indent="1"/>
    </xf>
    <xf numFmtId="0" fontId="16" fillId="0" borderId="25" xfId="1" applyFont="1" applyBorder="1" applyAlignment="1">
      <alignment horizontal="left" vertical="center" wrapText="1" indent="1"/>
    </xf>
    <xf numFmtId="164" fontId="19" fillId="0" borderId="14" xfId="0" applyNumberFormat="1" applyFont="1" applyBorder="1" applyAlignment="1">
      <alignment horizontal="right" vertical="center" wrapText="1" indent="1"/>
    </xf>
    <xf numFmtId="164" fontId="19" fillId="0" borderId="26" xfId="0" applyNumberFormat="1" applyFont="1" applyBorder="1" applyAlignment="1">
      <alignment horizontal="right" vertical="center" wrapText="1" indent="1"/>
    </xf>
    <xf numFmtId="164" fontId="19" fillId="0" borderId="15" xfId="0" applyNumberFormat="1" applyFont="1" applyBorder="1" applyAlignment="1">
      <alignment horizontal="right" vertical="center" wrapText="1" indent="1"/>
    </xf>
    <xf numFmtId="164" fontId="19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4" xfId="0" quotePrefix="1" applyNumberFormat="1" applyFont="1" applyBorder="1" applyAlignment="1">
      <alignment horizontal="right" vertical="center" wrapText="1" indent="1"/>
    </xf>
    <xf numFmtId="164" fontId="22" fillId="0" borderId="26" xfId="0" quotePrefix="1" applyNumberFormat="1" applyFont="1" applyBorder="1" applyAlignment="1">
      <alignment horizontal="right" vertical="center" wrapText="1" indent="1"/>
    </xf>
    <xf numFmtId="164" fontId="22" fillId="0" borderId="15" xfId="0" quotePrefix="1" applyNumberFormat="1" applyFont="1" applyBorder="1" applyAlignment="1">
      <alignment horizontal="right" vertical="center" wrapText="1" indent="1"/>
    </xf>
    <xf numFmtId="0" fontId="23" fillId="0" borderId="0" xfId="1" applyFont="1"/>
    <xf numFmtId="0" fontId="4" fillId="0" borderId="0" xfId="1" applyFont="1"/>
    <xf numFmtId="0" fontId="19" fillId="0" borderId="7" xfId="0" applyFont="1" applyBorder="1" applyAlignment="1">
      <alignment horizontal="left" vertical="center" wrapText="1" indent="1"/>
    </xf>
    <xf numFmtId="0" fontId="22" fillId="0" borderId="8" xfId="0" applyFont="1" applyBorder="1" applyAlignment="1">
      <alignment horizontal="left" vertical="center" wrapText="1" indent="1"/>
    </xf>
    <xf numFmtId="164" fontId="24" fillId="0" borderId="0" xfId="1" applyNumberFormat="1" applyFont="1" applyAlignment="1">
      <alignment horizontal="right" vertical="center" indent="1"/>
    </xf>
    <xf numFmtId="0" fontId="13" fillId="0" borderId="1" xfId="0" applyFont="1" applyBorder="1" applyAlignment="1">
      <alignment horizontal="right" vertical="center"/>
    </xf>
    <xf numFmtId="0" fontId="15" fillId="0" borderId="14" xfId="1" applyFont="1" applyBorder="1" applyAlignment="1">
      <alignment vertical="center" wrapText="1"/>
    </xf>
    <xf numFmtId="164" fontId="15" fillId="0" borderId="37" xfId="1" applyNumberFormat="1" applyFont="1" applyBorder="1" applyAlignment="1">
      <alignment horizontal="right" vertical="center" wrapText="1" indent="1"/>
    </xf>
    <xf numFmtId="0" fontId="8" fillId="0" borderId="0" xfId="1" applyAlignment="1">
      <alignment horizontal="right" vertical="center" indent="1"/>
    </xf>
    <xf numFmtId="164" fontId="16" fillId="0" borderId="14" xfId="1" applyNumberFormat="1" applyFont="1" applyBorder="1" applyAlignment="1">
      <alignment horizontal="right" vertical="center" wrapText="1" indent="1"/>
    </xf>
    <xf numFmtId="164" fontId="17" fillId="0" borderId="0" xfId="1" applyNumberFormat="1" applyFont="1"/>
    <xf numFmtId="164" fontId="0" fillId="0" borderId="0" xfId="0" applyNumberFormat="1" applyAlignment="1" applyProtection="1">
      <alignment vertical="center" wrapText="1"/>
      <protection locked="0"/>
    </xf>
    <xf numFmtId="164" fontId="11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 applyProtection="1">
      <alignment horizontal="centerContinuous" vertical="center"/>
      <protection locked="0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 applyProtection="1">
      <alignment horizontal="center" vertical="center" wrapText="1"/>
      <protection locked="0"/>
    </xf>
    <xf numFmtId="164" fontId="13" fillId="0" borderId="0" xfId="0" applyNumberFormat="1" applyFont="1" applyAlignment="1" applyProtection="1">
      <alignment horizontal="right" vertical="center"/>
      <protection locked="0"/>
    </xf>
    <xf numFmtId="164" fontId="14" fillId="0" borderId="13" xfId="0" applyNumberFormat="1" applyFont="1" applyBorder="1" applyAlignment="1" applyProtection="1">
      <alignment horizontal="centerContinuous" vertical="center" wrapText="1"/>
      <protection locked="0"/>
    </xf>
    <xf numFmtId="164" fontId="14" fillId="0" borderId="14" xfId="0" applyNumberFormat="1" applyFont="1" applyBorder="1" applyAlignment="1" applyProtection="1">
      <alignment horizontal="centerContinuous" vertical="center" wrapText="1"/>
      <protection locked="0"/>
    </xf>
    <xf numFmtId="164" fontId="14" fillId="0" borderId="26" xfId="0" applyNumberFormat="1" applyFont="1" applyBorder="1" applyAlignment="1" applyProtection="1">
      <alignment horizontal="centerContinuous" vertical="center" wrapText="1"/>
      <protection locked="0"/>
    </xf>
    <xf numFmtId="164" fontId="14" fillId="0" borderId="39" xfId="0" applyNumberFormat="1" applyFont="1" applyBorder="1" applyAlignment="1" applyProtection="1">
      <alignment horizontal="centerContinuous" vertical="center" wrapText="1"/>
      <protection locked="0"/>
    </xf>
    <xf numFmtId="164" fontId="14" fillId="0" borderId="40" xfId="0" applyNumberFormat="1" applyFont="1" applyBorder="1" applyAlignment="1" applyProtection="1">
      <alignment horizontal="centerContinuous" vertical="center" wrapText="1"/>
      <protection locked="0"/>
    </xf>
    <xf numFmtId="164" fontId="14" fillId="0" borderId="27" xfId="0" applyNumberFormat="1" applyFont="1" applyBorder="1" applyAlignment="1" applyProtection="1">
      <alignment horizontal="centerContinuous" vertical="center" wrapText="1"/>
      <protection locked="0"/>
    </xf>
    <xf numFmtId="164" fontId="14" fillId="0" borderId="13" xfId="0" applyNumberFormat="1" applyFont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Border="1" applyAlignment="1">
      <alignment horizontal="center" vertical="center" wrapText="1"/>
    </xf>
    <xf numFmtId="164" fontId="14" fillId="0" borderId="26" xfId="0" applyNumberFormat="1" applyFont="1" applyBorder="1" applyAlignment="1">
      <alignment horizontal="center" vertical="center" wrapText="1"/>
    </xf>
    <xf numFmtId="164" fontId="14" fillId="0" borderId="26" xfId="0" applyNumberFormat="1" applyFont="1" applyBorder="1" applyAlignment="1" applyProtection="1">
      <alignment horizontal="center" vertical="center" wrapText="1"/>
      <protection locked="0"/>
    </xf>
    <xf numFmtId="164" fontId="14" fillId="0" borderId="15" xfId="0" applyNumberFormat="1" applyFont="1" applyBorder="1" applyAlignment="1" applyProtection="1">
      <alignment horizontal="center" vertical="center" wrapText="1"/>
      <protection locked="0"/>
    </xf>
    <xf numFmtId="164" fontId="26" fillId="0" borderId="0" xfId="0" applyNumberFormat="1" applyFont="1" applyAlignment="1">
      <alignment horizontal="center" vertical="center" wrapText="1"/>
    </xf>
    <xf numFmtId="164" fontId="20" fillId="0" borderId="42" xfId="0" applyNumberFormat="1" applyFont="1" applyBorder="1" applyAlignment="1" applyProtection="1">
      <alignment horizontal="center" vertical="center" wrapText="1"/>
      <protection locked="0"/>
    </xf>
    <xf numFmtId="164" fontId="20" fillId="0" borderId="13" xfId="0" applyNumberFormat="1" applyFont="1" applyBorder="1" applyAlignment="1" applyProtection="1">
      <alignment horizontal="center" vertical="center" wrapText="1"/>
      <protection locked="0"/>
    </xf>
    <xf numFmtId="164" fontId="20" fillId="0" borderId="14" xfId="0" applyNumberFormat="1" applyFont="1" applyBorder="1" applyAlignment="1">
      <alignment horizontal="center" vertical="center" wrapText="1"/>
    </xf>
    <xf numFmtId="164" fontId="20" fillId="0" borderId="26" xfId="0" applyNumberFormat="1" applyFont="1" applyBorder="1" applyAlignment="1">
      <alignment horizontal="center" vertical="center" wrapText="1"/>
    </xf>
    <xf numFmtId="164" fontId="20" fillId="0" borderId="26" xfId="0" applyNumberFormat="1" applyFont="1" applyBorder="1" applyAlignment="1" applyProtection="1">
      <alignment horizontal="center" vertical="center" wrapText="1"/>
      <protection locked="0"/>
    </xf>
    <xf numFmtId="164" fontId="20" fillId="0" borderId="15" xfId="0" applyNumberFormat="1" applyFont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Alignment="1">
      <alignment horizontal="center" vertical="center" wrapText="1"/>
    </xf>
    <xf numFmtId="164" fontId="0" fillId="0" borderId="43" xfId="0" applyNumberFormat="1" applyBorder="1" applyAlignment="1">
      <alignment horizontal="left" vertical="center" wrapText="1" indent="1"/>
    </xf>
    <xf numFmtId="164" fontId="16" fillId="0" borderId="16" xfId="0" applyNumberFormat="1" applyFont="1" applyBorder="1" applyAlignment="1">
      <alignment horizontal="left" vertical="center" wrapText="1" indent="1"/>
    </xf>
    <xf numFmtId="164" fontId="16" fillId="0" borderId="17" xfId="0" applyNumberFormat="1" applyFont="1" applyBorder="1" applyAlignment="1">
      <alignment horizontal="right" vertical="center" wrapText="1" indent="1"/>
    </xf>
    <xf numFmtId="164" fontId="16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0" fillId="0" borderId="44" xfId="0" applyNumberFormat="1" applyBorder="1" applyAlignment="1">
      <alignment horizontal="left" vertical="center" wrapText="1" indent="1"/>
    </xf>
    <xf numFmtId="164" fontId="16" fillId="0" borderId="19" xfId="0" applyNumberFormat="1" applyFont="1" applyBorder="1" applyAlignment="1">
      <alignment horizontal="left" vertical="center" wrapText="1" indent="1"/>
    </xf>
    <xf numFmtId="164" fontId="16" fillId="0" borderId="20" xfId="0" applyNumberFormat="1" applyFont="1" applyBorder="1" applyAlignment="1">
      <alignment horizontal="right" vertical="center" wrapText="1" indent="1"/>
    </xf>
    <xf numFmtId="164" fontId="16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5" xfId="0" applyNumberFormat="1" applyFont="1" applyBorder="1" applyAlignment="1">
      <alignment horizontal="left" vertical="center" wrapText="1" indent="1"/>
    </xf>
    <xf numFmtId="164" fontId="16" fillId="0" borderId="46" xfId="0" applyNumberFormat="1" applyFont="1" applyBorder="1" applyAlignment="1">
      <alignment horizontal="right" vertical="center" wrapText="1" indent="1"/>
    </xf>
    <xf numFmtId="164" fontId="16" fillId="0" borderId="4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Border="1" applyAlignment="1" applyProtection="1">
      <alignment horizontal="left" vertical="center" wrapText="1" indent="1"/>
      <protection locked="0"/>
    </xf>
    <xf numFmtId="164" fontId="21" fillId="0" borderId="0" xfId="0" applyNumberFormat="1" applyFont="1" applyAlignment="1" applyProtection="1">
      <alignment horizontal="left" vertical="center" wrapText="1" indent="1"/>
      <protection locked="0"/>
    </xf>
    <xf numFmtId="164" fontId="16" fillId="0" borderId="22" xfId="0" applyNumberFormat="1" applyFont="1" applyBorder="1" applyAlignment="1" applyProtection="1">
      <alignment horizontal="left" vertical="center" wrapText="1" indent="1"/>
      <protection locked="0"/>
    </xf>
    <xf numFmtId="164" fontId="16" fillId="0" borderId="23" xfId="0" applyNumberFormat="1" applyFont="1" applyBorder="1" applyAlignment="1">
      <alignment horizontal="right" vertical="center" wrapText="1" indent="1"/>
    </xf>
    <xf numFmtId="164" fontId="16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42" xfId="0" applyNumberFormat="1" applyFont="1" applyBorder="1" applyAlignment="1">
      <alignment horizontal="left" vertical="center" wrapText="1" indent="1"/>
    </xf>
    <xf numFmtId="164" fontId="20" fillId="0" borderId="13" xfId="0" applyNumberFormat="1" applyFont="1" applyBorder="1" applyAlignment="1">
      <alignment horizontal="left" vertical="center" wrapText="1" indent="1"/>
    </xf>
    <xf numFmtId="164" fontId="20" fillId="0" borderId="14" xfId="0" applyNumberFormat="1" applyFont="1" applyBorder="1" applyAlignment="1">
      <alignment horizontal="right" vertical="center" wrapText="1" indent="1"/>
    </xf>
    <xf numFmtId="164" fontId="20" fillId="0" borderId="15" xfId="0" applyNumberFormat="1" applyFont="1" applyBorder="1" applyAlignment="1">
      <alignment horizontal="right" vertical="center" wrapText="1" indent="1"/>
    </xf>
    <xf numFmtId="164" fontId="1" fillId="0" borderId="47" xfId="0" applyNumberFormat="1" applyFont="1" applyBorder="1" applyAlignment="1">
      <alignment horizontal="left" vertical="center" wrapText="1" indent="1"/>
    </xf>
    <xf numFmtId="164" fontId="21" fillId="0" borderId="31" xfId="0" applyNumberFormat="1" applyFont="1" applyBorder="1" applyAlignment="1">
      <alignment horizontal="left" vertical="center" wrapText="1" indent="1"/>
    </xf>
    <xf numFmtId="164" fontId="27" fillId="0" borderId="25" xfId="0" applyNumberFormat="1" applyFont="1" applyBorder="1" applyAlignment="1">
      <alignment horizontal="right" vertical="center" wrapText="1" indent="1"/>
    </xf>
    <xf numFmtId="164" fontId="21" fillId="0" borderId="19" xfId="0" applyNumberFormat="1" applyFont="1" applyBorder="1" applyAlignment="1">
      <alignment horizontal="left" vertical="center" wrapText="1" indent="1"/>
    </xf>
    <xf numFmtId="164" fontId="21" fillId="0" borderId="25" xfId="0" applyNumberFormat="1" applyFont="1" applyBorder="1" applyAlignment="1">
      <alignment horizontal="right" vertical="center" wrapText="1" indent="1"/>
    </xf>
    <xf numFmtId="164" fontId="21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1" fillId="0" borderId="44" xfId="0" applyNumberFormat="1" applyFont="1" applyBorder="1" applyAlignment="1">
      <alignment horizontal="left" vertical="center" wrapText="1" indent="1"/>
    </xf>
    <xf numFmtId="164" fontId="21" fillId="0" borderId="20" xfId="0" applyNumberFormat="1" applyFont="1" applyBorder="1" applyAlignment="1">
      <alignment horizontal="right" vertical="center" wrapText="1" indent="1"/>
    </xf>
    <xf numFmtId="164" fontId="21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Border="1" applyAlignment="1">
      <alignment horizontal="left" vertical="center" wrapText="1" indent="2"/>
    </xf>
    <xf numFmtId="164" fontId="27" fillId="0" borderId="20" xfId="0" applyNumberFormat="1" applyFont="1" applyBorder="1" applyAlignment="1">
      <alignment horizontal="right" vertical="center" wrapText="1" indent="1"/>
    </xf>
    <xf numFmtId="164" fontId="21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0" fillId="0" borderId="47" xfId="0" applyNumberFormat="1" applyBorder="1" applyAlignment="1">
      <alignment horizontal="left" vertical="center" wrapText="1" indent="1"/>
    </xf>
    <xf numFmtId="164" fontId="20" fillId="0" borderId="26" xfId="0" applyNumberFormat="1" applyFont="1" applyBorder="1" applyAlignment="1">
      <alignment horizontal="right" vertical="center" wrapText="1" indent="1"/>
    </xf>
    <xf numFmtId="164" fontId="10" fillId="0" borderId="13" xfId="0" applyNumberFormat="1" applyFont="1" applyBorder="1" applyAlignment="1">
      <alignment horizontal="left" vertical="center" wrapText="1" indent="1"/>
    </xf>
    <xf numFmtId="164" fontId="25" fillId="0" borderId="14" xfId="0" applyNumberFormat="1" applyFont="1" applyBorder="1" applyAlignment="1">
      <alignment horizontal="right" vertical="center" wrapText="1" indent="1"/>
    </xf>
    <xf numFmtId="164" fontId="25" fillId="0" borderId="15" xfId="0" applyNumberFormat="1" applyFont="1" applyBorder="1" applyAlignment="1">
      <alignment horizontal="right" vertical="center" wrapText="1" indent="1"/>
    </xf>
    <xf numFmtId="164" fontId="0" fillId="0" borderId="0" xfId="0" applyNumberFormat="1" applyAlignment="1">
      <alignment horizontal="center" vertical="center" wrapText="1"/>
    </xf>
    <xf numFmtId="164" fontId="14" fillId="0" borderId="14" xfId="0" applyNumberFormat="1" applyFont="1" applyBorder="1" applyAlignment="1" applyProtection="1">
      <alignment horizontal="center" vertical="center" wrapText="1"/>
      <protection locked="0"/>
    </xf>
    <xf numFmtId="164" fontId="20" fillId="0" borderId="14" xfId="0" applyNumberFormat="1" applyFont="1" applyBorder="1" applyAlignment="1" applyProtection="1">
      <alignment horizontal="center" vertical="center" wrapText="1"/>
      <protection locked="0"/>
    </xf>
    <xf numFmtId="164" fontId="20" fillId="0" borderId="3" xfId="0" applyNumberFormat="1" applyFont="1" applyBorder="1" applyAlignment="1" applyProtection="1">
      <alignment horizontal="center" vertical="center" wrapText="1"/>
      <protection locked="0"/>
    </xf>
    <xf numFmtId="164" fontId="20" fillId="0" borderId="12" xfId="0" applyNumberFormat="1" applyFont="1" applyBorder="1" applyAlignment="1" applyProtection="1">
      <alignment horizontal="center" vertical="center" wrapText="1"/>
      <protection locked="0"/>
    </xf>
    <xf numFmtId="164" fontId="16" fillId="0" borderId="5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9" xfId="0" quotePrefix="1" applyNumberFormat="1" applyFont="1" applyBorder="1" applyAlignment="1" applyProtection="1">
      <alignment horizontal="left" vertical="center" wrapText="1" indent="6"/>
      <protection locked="0"/>
    </xf>
    <xf numFmtId="164" fontId="16" fillId="0" borderId="16" xfId="0" applyNumberFormat="1" applyFont="1" applyBorder="1" applyAlignment="1" applyProtection="1">
      <alignment horizontal="left" vertical="center" wrapText="1" indent="1"/>
      <protection locked="0"/>
    </xf>
    <xf numFmtId="164" fontId="21" fillId="0" borderId="19" xfId="0" quotePrefix="1" applyNumberFormat="1" applyFont="1" applyBorder="1" applyAlignment="1" applyProtection="1">
      <alignment horizontal="left" vertical="center" wrapText="1" indent="6"/>
      <protection locked="0"/>
    </xf>
    <xf numFmtId="164" fontId="16" fillId="0" borderId="19" xfId="0" quotePrefix="1" applyNumberFormat="1" applyFont="1" applyBorder="1" applyAlignment="1" applyProtection="1">
      <alignment horizontal="left" vertical="center" wrapText="1" indent="3"/>
      <protection locked="0"/>
    </xf>
    <xf numFmtId="164" fontId="16" fillId="0" borderId="31" xfId="0" applyNumberFormat="1" applyFont="1" applyBorder="1" applyAlignment="1" applyProtection="1">
      <alignment horizontal="left" vertical="center" wrapText="1" indent="1"/>
      <protection locked="0"/>
    </xf>
    <xf numFmtId="164" fontId="16" fillId="0" borderId="48" xfId="0" applyNumberFormat="1" applyFont="1" applyBorder="1" applyAlignment="1">
      <alignment horizontal="right" vertical="center" wrapText="1" indent="1"/>
    </xf>
    <xf numFmtId="164" fontId="16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1" xfId="0" applyNumberFormat="1" applyFont="1" applyBorder="1" applyAlignment="1">
      <alignment horizontal="left" vertical="center" wrapText="1" indent="1"/>
    </xf>
    <xf numFmtId="164" fontId="16" fillId="0" borderId="25" xfId="0" applyNumberFormat="1" applyFont="1" applyBorder="1" applyAlignment="1">
      <alignment horizontal="right" vertical="center" wrapText="1" indent="1"/>
    </xf>
    <xf numFmtId="164" fontId="16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27" fillId="0" borderId="31" xfId="0" applyNumberFormat="1" applyFont="1" applyBorder="1" applyAlignment="1">
      <alignment horizontal="left" vertical="center" wrapText="1" indent="1"/>
    </xf>
    <xf numFmtId="164" fontId="27" fillId="0" borderId="17" xfId="0" applyNumberFormat="1" applyFont="1" applyBorder="1" applyAlignment="1">
      <alignment horizontal="right" vertical="center" wrapText="1" indent="1"/>
    </xf>
    <xf numFmtId="164" fontId="21" fillId="0" borderId="17" xfId="0" applyNumberFormat="1" applyFont="1" applyBorder="1" applyAlignment="1">
      <alignment horizontal="right" vertical="center" wrapText="1" indent="1"/>
    </xf>
    <xf numFmtId="164" fontId="21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Border="1" applyAlignment="1">
      <alignment horizontal="left" vertical="center" wrapText="1" indent="2"/>
    </xf>
    <xf numFmtId="164" fontId="27" fillId="0" borderId="20" xfId="0" applyNumberFormat="1" applyFont="1" applyBorder="1" applyAlignment="1">
      <alignment horizontal="left" vertical="center" wrapText="1" indent="1"/>
    </xf>
    <xf numFmtId="164" fontId="21" fillId="0" borderId="16" xfId="0" applyNumberFormat="1" applyFont="1" applyBorder="1" applyAlignment="1">
      <alignment horizontal="left" vertical="center" wrapText="1" indent="1"/>
    </xf>
    <xf numFmtId="164" fontId="21" fillId="0" borderId="16" xfId="0" applyNumberFormat="1" applyFont="1" applyBorder="1" applyAlignment="1" applyProtection="1">
      <alignment horizontal="left" vertical="center" wrapText="1" indent="1"/>
      <protection locked="0"/>
    </xf>
    <xf numFmtId="164" fontId="16" fillId="0" borderId="16" xfId="0" applyNumberFormat="1" applyFont="1" applyBorder="1" applyAlignment="1">
      <alignment horizontal="left" vertical="center" wrapText="1" indent="2"/>
    </xf>
    <xf numFmtId="164" fontId="16" fillId="0" borderId="22" xfId="0" applyNumberFormat="1" applyFont="1" applyBorder="1" applyAlignment="1">
      <alignment horizontal="left" vertical="center" wrapText="1" indent="2"/>
    </xf>
    <xf numFmtId="0" fontId="23" fillId="0" borderId="0" xfId="0" applyFont="1" applyAlignment="1">
      <alignment horizontal="center"/>
    </xf>
    <xf numFmtId="3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3" fontId="25" fillId="0" borderId="0" xfId="0" applyNumberFormat="1" applyFont="1" applyAlignment="1">
      <alignment horizontal="right" indent="1"/>
    </xf>
    <xf numFmtId="164" fontId="13" fillId="0" borderId="0" xfId="0" applyNumberFormat="1" applyFont="1" applyAlignment="1" applyProtection="1">
      <alignment horizontal="right" wrapText="1"/>
      <protection locked="0"/>
    </xf>
    <xf numFmtId="164" fontId="14" fillId="0" borderId="39" xfId="0" applyNumberFormat="1" applyFont="1" applyBorder="1" applyAlignment="1">
      <alignment horizontal="center" vertical="center" wrapText="1"/>
    </xf>
    <xf numFmtId="164" fontId="15" fillId="0" borderId="7" xfId="0" applyNumberFormat="1" applyFont="1" applyBorder="1" applyAlignment="1" applyProtection="1">
      <alignment horizontal="center" vertical="center" wrapText="1"/>
      <protection locked="0"/>
    </xf>
    <xf numFmtId="164" fontId="15" fillId="0" borderId="8" xfId="0" applyNumberFormat="1" applyFont="1" applyBorder="1" applyAlignment="1" applyProtection="1">
      <alignment horizontal="center" vertical="center" wrapText="1"/>
      <protection locked="0"/>
    </xf>
    <xf numFmtId="164" fontId="15" fillId="0" borderId="49" xfId="0" applyNumberFormat="1" applyFont="1" applyBorder="1" applyAlignment="1">
      <alignment horizontal="center" vertical="center" wrapText="1"/>
    </xf>
    <xf numFmtId="164" fontId="16" fillId="0" borderId="19" xfId="0" applyNumberFormat="1" applyFont="1" applyBorder="1" applyAlignment="1" applyProtection="1">
      <alignment horizontal="left" vertical="center" wrapText="1"/>
      <protection locked="0"/>
    </xf>
    <xf numFmtId="164" fontId="16" fillId="0" borderId="20" xfId="0" applyNumberFormat="1" applyFont="1" applyBorder="1" applyAlignment="1" applyProtection="1">
      <alignment vertical="center" wrapText="1"/>
      <protection locked="0"/>
    </xf>
    <xf numFmtId="164" fontId="16" fillId="0" borderId="20" xfId="0" applyNumberFormat="1" applyFont="1" applyBorder="1" applyAlignment="1" applyProtection="1">
      <alignment horizontal="center" vertical="center" wrapText="1"/>
      <protection locked="0"/>
    </xf>
    <xf numFmtId="164" fontId="16" fillId="0" borderId="50" xfId="0" applyNumberFormat="1" applyFont="1" applyBorder="1" applyAlignment="1">
      <alignment vertical="center" wrapText="1"/>
    </xf>
    <xf numFmtId="164" fontId="0" fillId="0" borderId="31" xfId="0" applyNumberFormat="1" applyBorder="1" applyAlignment="1" applyProtection="1">
      <alignment horizontal="left" vertical="center" wrapText="1"/>
      <protection locked="0"/>
    </xf>
    <xf numFmtId="164" fontId="16" fillId="0" borderId="23" xfId="0" applyNumberFormat="1" applyFont="1" applyBorder="1" applyAlignment="1" applyProtection="1">
      <alignment vertical="center" wrapText="1"/>
      <protection locked="0"/>
    </xf>
    <xf numFmtId="164" fontId="16" fillId="0" borderId="23" xfId="0" applyNumberFormat="1" applyFont="1" applyBorder="1" applyAlignment="1" applyProtection="1">
      <alignment horizontal="center" vertical="center" wrapText="1"/>
      <protection locked="0"/>
    </xf>
    <xf numFmtId="164" fontId="16" fillId="0" borderId="51" xfId="0" applyNumberFormat="1" applyFont="1" applyBorder="1" applyAlignment="1">
      <alignment vertical="center" wrapText="1"/>
    </xf>
    <xf numFmtId="164" fontId="14" fillId="0" borderId="13" xfId="0" applyNumberFormat="1" applyFont="1" applyBorder="1" applyAlignment="1">
      <alignment horizontal="left" vertical="center" wrapText="1"/>
    </xf>
    <xf numFmtId="164" fontId="15" fillId="0" borderId="14" xfId="0" applyNumberFormat="1" applyFont="1" applyBorder="1" applyAlignment="1">
      <alignment vertical="center" wrapText="1"/>
    </xf>
    <xf numFmtId="164" fontId="15" fillId="2" borderId="14" xfId="0" applyNumberFormat="1" applyFont="1" applyFill="1" applyBorder="1" applyAlignment="1">
      <alignment vertical="center" wrapText="1"/>
    </xf>
    <xf numFmtId="164" fontId="15" fillId="0" borderId="39" xfId="0" applyNumberFormat="1" applyFont="1" applyBorder="1" applyAlignment="1">
      <alignment vertical="center" wrapText="1"/>
    </xf>
    <xf numFmtId="164" fontId="26" fillId="0" borderId="0" xfId="0" applyNumberFormat="1" applyFont="1" applyAlignment="1">
      <alignment vertical="center" wrapText="1"/>
    </xf>
    <xf numFmtId="164" fontId="15" fillId="0" borderId="49" xfId="0" applyNumberFormat="1" applyFont="1" applyBorder="1" applyAlignment="1" applyProtection="1">
      <alignment horizontal="center" vertical="center" wrapText="1"/>
      <protection locked="0"/>
    </xf>
    <xf numFmtId="164" fontId="29" fillId="0" borderId="19" xfId="0" applyNumberFormat="1" applyFont="1" applyBorder="1" applyAlignment="1" applyProtection="1">
      <alignment horizontal="left" vertical="center" wrapText="1" indent="1"/>
      <protection locked="0"/>
    </xf>
    <xf numFmtId="164" fontId="29" fillId="0" borderId="20" xfId="0" applyNumberFormat="1" applyFont="1" applyBorder="1" applyAlignment="1" applyProtection="1">
      <alignment vertical="center" wrapText="1"/>
      <protection locked="0"/>
    </xf>
    <xf numFmtId="164" fontId="29" fillId="0" borderId="20" xfId="0" applyNumberFormat="1" applyFont="1" applyBorder="1" applyAlignment="1" applyProtection="1">
      <alignment horizontal="center" vertical="center" wrapText="1"/>
      <protection locked="0"/>
    </xf>
    <xf numFmtId="164" fontId="29" fillId="0" borderId="50" xfId="0" applyNumberFormat="1" applyFont="1" applyBorder="1" applyAlignment="1">
      <alignment vertical="center" wrapText="1"/>
    </xf>
    <xf numFmtId="164" fontId="14" fillId="0" borderId="14" xfId="0" applyNumberFormat="1" applyFont="1" applyBorder="1" applyAlignment="1">
      <alignment vertical="center" wrapText="1"/>
    </xf>
    <xf numFmtId="164" fontId="14" fillId="2" borderId="14" xfId="0" applyNumberFormat="1" applyFont="1" applyFill="1" applyBorder="1" applyAlignment="1">
      <alignment vertical="center" wrapText="1"/>
    </xf>
    <xf numFmtId="164" fontId="14" fillId="0" borderId="39" xfId="0" applyNumberFormat="1" applyFont="1" applyBorder="1" applyAlignment="1">
      <alignment vertical="center" wrapText="1"/>
    </xf>
    <xf numFmtId="164" fontId="31" fillId="0" borderId="0" xfId="0" applyNumberFormat="1" applyFont="1" applyAlignment="1" applyProtection="1">
      <alignment vertical="center" wrapText="1"/>
      <protection locked="0"/>
    </xf>
    <xf numFmtId="164" fontId="15" fillId="0" borderId="42" xfId="0" applyNumberFormat="1" applyFont="1" applyBorder="1" applyAlignment="1">
      <alignment horizontal="center" vertical="center" wrapText="1"/>
    </xf>
    <xf numFmtId="164" fontId="15" fillId="0" borderId="42" xfId="0" applyNumberFormat="1" applyFont="1" applyBorder="1" applyAlignment="1" applyProtection="1">
      <alignment horizontal="center" vertical="center"/>
      <protection locked="0"/>
    </xf>
    <xf numFmtId="164" fontId="15" fillId="0" borderId="42" xfId="0" applyNumberFormat="1" applyFont="1" applyBorder="1" applyAlignment="1" applyProtection="1">
      <alignment horizontal="center" vertical="center" wrapText="1"/>
      <protection locked="0"/>
    </xf>
    <xf numFmtId="164" fontId="15" fillId="0" borderId="42" xfId="0" applyNumberFormat="1" applyFont="1" applyBorder="1" applyAlignment="1">
      <alignment horizontal="center" vertical="center"/>
    </xf>
    <xf numFmtId="164" fontId="15" fillId="0" borderId="53" xfId="0" applyNumberFormat="1" applyFont="1" applyBorder="1" applyAlignment="1">
      <alignment horizontal="center" vertical="center"/>
    </xf>
    <xf numFmtId="164" fontId="15" fillId="0" borderId="41" xfId="0" applyNumberFormat="1" applyFont="1" applyBorder="1" applyAlignment="1">
      <alignment horizontal="center" vertical="center"/>
    </xf>
    <xf numFmtId="164" fontId="15" fillId="0" borderId="41" xfId="0" applyNumberFormat="1" applyFont="1" applyBorder="1" applyAlignment="1">
      <alignment horizontal="center" vertical="center" wrapText="1"/>
    </xf>
    <xf numFmtId="49" fontId="21" fillId="0" borderId="54" xfId="0" applyNumberFormat="1" applyFont="1" applyBorder="1" applyAlignment="1">
      <alignment horizontal="left" vertical="center"/>
    </xf>
    <xf numFmtId="3" fontId="32" fillId="0" borderId="38" xfId="0" applyNumberFormat="1" applyFont="1" applyBorder="1" applyAlignment="1" applyProtection="1">
      <alignment horizontal="right" vertical="center"/>
      <protection locked="0"/>
    </xf>
    <xf numFmtId="3" fontId="32" fillId="0" borderId="38" xfId="0" applyNumberFormat="1" applyFont="1" applyBorder="1" applyAlignment="1" applyProtection="1">
      <alignment horizontal="right" vertical="center" wrapText="1"/>
      <protection locked="0"/>
    </xf>
    <xf numFmtId="3" fontId="32" fillId="0" borderId="55" xfId="0" applyNumberFormat="1" applyFont="1" applyBorder="1" applyAlignment="1" applyProtection="1">
      <alignment horizontal="right" vertical="center" wrapText="1"/>
      <protection locked="0"/>
    </xf>
    <xf numFmtId="164" fontId="33" fillId="0" borderId="55" xfId="0" applyNumberFormat="1" applyFont="1" applyBorder="1" applyAlignment="1">
      <alignment horizontal="right" vertical="center" wrapText="1"/>
    </xf>
    <xf numFmtId="4" fontId="33" fillId="0" borderId="55" xfId="0" applyNumberFormat="1" applyFont="1" applyBorder="1" applyAlignment="1">
      <alignment horizontal="right" vertical="center" wrapText="1"/>
    </xf>
    <xf numFmtId="49" fontId="27" fillId="0" borderId="56" xfId="0" quotePrefix="1" applyNumberFormat="1" applyFont="1" applyBorder="1" applyAlignment="1">
      <alignment horizontal="left" vertical="center" indent="1"/>
    </xf>
    <xf numFmtId="3" fontId="34" fillId="0" borderId="44" xfId="0" applyNumberFormat="1" applyFont="1" applyBorder="1" applyAlignment="1" applyProtection="1">
      <alignment horizontal="right" vertical="center"/>
      <protection locked="0"/>
    </xf>
    <xf numFmtId="3" fontId="34" fillId="0" borderId="44" xfId="0" applyNumberFormat="1" applyFont="1" applyBorder="1" applyAlignment="1" applyProtection="1">
      <alignment horizontal="right" vertical="center" wrapText="1"/>
      <protection locked="0"/>
    </xf>
    <xf numFmtId="164" fontId="33" fillId="0" borderId="44" xfId="0" applyNumberFormat="1" applyFont="1" applyBorder="1" applyAlignment="1">
      <alignment horizontal="right" vertical="center" wrapText="1"/>
    </xf>
    <xf numFmtId="4" fontId="33" fillId="0" borderId="44" xfId="0" applyNumberFormat="1" applyFont="1" applyBorder="1" applyAlignment="1">
      <alignment horizontal="right" vertical="center" wrapText="1"/>
    </xf>
    <xf numFmtId="49" fontId="21" fillId="0" borderId="56" xfId="0" applyNumberFormat="1" applyFont="1" applyBorder="1" applyAlignment="1">
      <alignment horizontal="left" vertical="center"/>
    </xf>
    <xf numFmtId="3" fontId="32" fillId="0" borderId="44" xfId="0" applyNumberFormat="1" applyFont="1" applyBorder="1" applyAlignment="1" applyProtection="1">
      <alignment horizontal="right" vertical="center"/>
      <protection locked="0"/>
    </xf>
    <xf numFmtId="3" fontId="35" fillId="0" borderId="44" xfId="0" applyNumberFormat="1" applyFont="1" applyBorder="1" applyAlignment="1" applyProtection="1">
      <alignment horizontal="right" vertical="center" wrapText="1"/>
      <protection locked="0"/>
    </xf>
    <xf numFmtId="3" fontId="32" fillId="0" borderId="44" xfId="0" applyNumberFormat="1" applyFont="1" applyBorder="1" applyAlignment="1" applyProtection="1">
      <alignment horizontal="right" vertical="center" wrapText="1"/>
      <protection locked="0"/>
    </xf>
    <xf numFmtId="49" fontId="21" fillId="0" borderId="57" xfId="0" applyNumberFormat="1" applyFont="1" applyBorder="1" applyAlignment="1" applyProtection="1">
      <alignment horizontal="left" vertical="center"/>
      <protection locked="0"/>
    </xf>
    <xf numFmtId="3" fontId="32" fillId="0" borderId="58" xfId="0" applyNumberFormat="1" applyFont="1" applyBorder="1" applyAlignment="1" applyProtection="1">
      <alignment horizontal="right" vertical="center"/>
      <protection locked="0"/>
    </xf>
    <xf numFmtId="3" fontId="32" fillId="0" borderId="58" xfId="0" applyNumberFormat="1" applyFont="1" applyBorder="1" applyAlignment="1" applyProtection="1">
      <alignment horizontal="right" vertical="center" wrapText="1"/>
      <protection locked="0"/>
    </xf>
    <xf numFmtId="4" fontId="33" fillId="0" borderId="59" xfId="0" applyNumberFormat="1" applyFont="1" applyBorder="1" applyAlignment="1">
      <alignment horizontal="right" vertical="center" wrapText="1"/>
    </xf>
    <xf numFmtId="49" fontId="20" fillId="0" borderId="60" xfId="0" applyNumberFormat="1" applyFont="1" applyBorder="1" applyAlignment="1" applyProtection="1">
      <alignment horizontal="left" vertical="center" indent="1"/>
      <protection locked="0"/>
    </xf>
    <xf numFmtId="164" fontId="33" fillId="0" borderId="42" xfId="0" applyNumberFormat="1" applyFont="1" applyBorder="1" applyAlignment="1">
      <alignment vertical="center"/>
    </xf>
    <xf numFmtId="4" fontId="32" fillId="0" borderId="42" xfId="0" applyNumberFormat="1" applyFont="1" applyBorder="1" applyAlignment="1" applyProtection="1">
      <alignment vertical="center" wrapText="1"/>
      <protection locked="0"/>
    </xf>
    <xf numFmtId="49" fontId="20" fillId="0" borderId="40" xfId="0" applyNumberFormat="1" applyFont="1" applyBorder="1" applyAlignment="1" applyProtection="1">
      <alignment vertical="center"/>
      <protection locked="0"/>
    </xf>
    <xf numFmtId="49" fontId="20" fillId="0" borderId="40" xfId="0" applyNumberFormat="1" applyFont="1" applyBorder="1" applyAlignment="1" applyProtection="1">
      <alignment horizontal="right" vertical="center"/>
      <protection locked="0"/>
    </xf>
    <xf numFmtId="3" fontId="16" fillId="0" borderId="40" xfId="0" applyNumberFormat="1" applyFont="1" applyBorder="1" applyAlignment="1" applyProtection="1">
      <alignment horizontal="right" vertical="center" wrapText="1"/>
      <protection locked="0"/>
    </xf>
    <xf numFmtId="49" fontId="20" fillId="0" borderId="1" xfId="0" applyNumberFormat="1" applyFont="1" applyBorder="1" applyAlignment="1" applyProtection="1">
      <alignment vertical="center"/>
      <protection locked="0"/>
    </xf>
    <xf numFmtId="49" fontId="20" fillId="0" borderId="1" xfId="0" applyNumberFormat="1" applyFont="1" applyBorder="1" applyAlignment="1" applyProtection="1">
      <alignment horizontal="right" vertical="center"/>
      <protection locked="0"/>
    </xf>
    <xf numFmtId="3" fontId="16" fillId="0" borderId="1" xfId="0" applyNumberFormat="1" applyFont="1" applyBorder="1" applyAlignment="1" applyProtection="1">
      <alignment horizontal="right" vertical="center" wrapText="1"/>
      <protection locked="0"/>
    </xf>
    <xf numFmtId="49" fontId="21" fillId="0" borderId="16" xfId="0" applyNumberFormat="1" applyFont="1" applyBorder="1" applyAlignment="1">
      <alignment horizontal="left" vertical="center"/>
    </xf>
    <xf numFmtId="3" fontId="35" fillId="0" borderId="38" xfId="0" applyNumberFormat="1" applyFont="1" applyBorder="1" applyAlignment="1" applyProtection="1">
      <alignment horizontal="right" vertical="center"/>
      <protection locked="0"/>
    </xf>
    <xf numFmtId="3" fontId="35" fillId="0" borderId="38" xfId="0" applyNumberFormat="1" applyFont="1" applyBorder="1" applyAlignment="1" applyProtection="1">
      <alignment horizontal="right" vertical="center" wrapText="1"/>
      <protection locked="0"/>
    </xf>
    <xf numFmtId="3" fontId="35" fillId="0" borderId="55" xfId="0" applyNumberFormat="1" applyFont="1" applyBorder="1" applyAlignment="1" applyProtection="1">
      <alignment horizontal="right" vertical="center" wrapText="1"/>
      <protection locked="0"/>
    </xf>
    <xf numFmtId="164" fontId="36" fillId="0" borderId="38" xfId="0" applyNumberFormat="1" applyFont="1" applyBorder="1" applyAlignment="1">
      <alignment horizontal="right" vertical="center" wrapText="1"/>
    </xf>
    <xf numFmtId="4" fontId="36" fillId="0" borderId="55" xfId="0" applyNumberFormat="1" applyFont="1" applyBorder="1" applyAlignment="1">
      <alignment horizontal="right" vertical="center" wrapText="1"/>
    </xf>
    <xf numFmtId="49" fontId="21" fillId="0" borderId="19" xfId="0" applyNumberFormat="1" applyFont="1" applyBorder="1" applyAlignment="1">
      <alignment horizontal="left" vertical="center"/>
    </xf>
    <xf numFmtId="3" fontId="37" fillId="0" borderId="44" xfId="0" applyNumberFormat="1" applyFont="1" applyBorder="1" applyAlignment="1" applyProtection="1">
      <alignment horizontal="right" vertical="center"/>
      <protection locked="0"/>
    </xf>
    <xf numFmtId="164" fontId="36" fillId="0" borderId="44" xfId="0" applyNumberFormat="1" applyFont="1" applyBorder="1" applyAlignment="1">
      <alignment horizontal="right" vertical="center" wrapText="1"/>
    </xf>
    <xf numFmtId="4" fontId="36" fillId="0" borderId="44" xfId="0" applyNumberFormat="1" applyFont="1" applyBorder="1" applyAlignment="1">
      <alignment horizontal="right" vertical="center" wrapText="1"/>
    </xf>
    <xf numFmtId="3" fontId="35" fillId="0" borderId="44" xfId="0" applyNumberFormat="1" applyFont="1" applyBorder="1" applyAlignment="1" applyProtection="1">
      <alignment horizontal="right" vertical="center"/>
      <protection locked="0"/>
    </xf>
    <xf numFmtId="49" fontId="21" fillId="0" borderId="19" xfId="0" applyNumberFormat="1" applyFont="1" applyBorder="1" applyAlignment="1" applyProtection="1">
      <alignment horizontal="left" vertical="center"/>
      <protection locked="0"/>
    </xf>
    <xf numFmtId="49" fontId="21" fillId="0" borderId="22" xfId="0" applyNumberFormat="1" applyFont="1" applyBorder="1" applyAlignment="1" applyProtection="1">
      <alignment horizontal="left" vertical="center"/>
      <protection locked="0"/>
    </xf>
    <xf numFmtId="3" fontId="35" fillId="0" borderId="58" xfId="0" applyNumberFormat="1" applyFont="1" applyBorder="1" applyAlignment="1" applyProtection="1">
      <alignment horizontal="right" vertical="center"/>
      <protection locked="0"/>
    </xf>
    <xf numFmtId="3" fontId="35" fillId="0" borderId="58" xfId="0" applyNumberFormat="1" applyFont="1" applyBorder="1" applyAlignment="1" applyProtection="1">
      <alignment horizontal="right" vertical="center" wrapText="1"/>
      <protection locked="0"/>
    </xf>
    <xf numFmtId="4" fontId="36" fillId="0" borderId="59" xfId="0" applyNumberFormat="1" applyFont="1" applyBorder="1" applyAlignment="1">
      <alignment horizontal="right" vertical="center" wrapText="1"/>
    </xf>
    <xf numFmtId="165" fontId="15" fillId="0" borderId="42" xfId="0" applyNumberFormat="1" applyFont="1" applyBorder="1" applyAlignment="1">
      <alignment horizontal="left" vertical="center" wrapText="1" indent="1"/>
    </xf>
    <xf numFmtId="164" fontId="36" fillId="0" borderId="42" xfId="0" applyNumberFormat="1" applyFont="1" applyBorder="1" applyAlignment="1">
      <alignment vertical="center"/>
    </xf>
    <xf numFmtId="4" fontId="35" fillId="0" borderId="42" xfId="0" applyNumberFormat="1" applyFont="1" applyBorder="1" applyAlignment="1" applyProtection="1">
      <alignment vertical="center" wrapText="1"/>
      <protection locked="0"/>
    </xf>
    <xf numFmtId="165" fontId="38" fillId="0" borderId="0" xfId="0" applyNumberFormat="1" applyFont="1" applyAlignment="1">
      <alignment horizontal="left" vertical="center" wrapText="1"/>
    </xf>
    <xf numFmtId="164" fontId="20" fillId="0" borderId="42" xfId="0" applyNumberFormat="1" applyFont="1" applyBorder="1" applyAlignment="1">
      <alignment horizontal="center" vertical="center" wrapText="1"/>
    </xf>
    <xf numFmtId="3" fontId="21" fillId="0" borderId="55" xfId="0" applyNumberFormat="1" applyFont="1" applyBorder="1" applyAlignment="1" applyProtection="1">
      <alignment horizontal="right" vertical="center" wrapText="1"/>
      <protection locked="0"/>
    </xf>
    <xf numFmtId="3" fontId="21" fillId="0" borderId="43" xfId="0" applyNumberFormat="1" applyFont="1" applyBorder="1" applyAlignment="1" applyProtection="1">
      <alignment horizontal="right" vertical="center" wrapText="1"/>
      <protection locked="0"/>
    </xf>
    <xf numFmtId="3" fontId="21" fillId="0" borderId="59" xfId="0" applyNumberFormat="1" applyFont="1" applyBorder="1" applyAlignment="1" applyProtection="1">
      <alignment horizontal="right" vertical="center" wrapText="1"/>
      <protection locked="0"/>
    </xf>
    <xf numFmtId="3" fontId="21" fillId="0" borderId="58" xfId="0" applyNumberFormat="1" applyFont="1" applyBorder="1" applyAlignment="1" applyProtection="1">
      <alignment horizontal="right" vertical="center" wrapText="1"/>
      <protection locked="0"/>
    </xf>
    <xf numFmtId="164" fontId="20" fillId="0" borderId="42" xfId="0" applyNumberFormat="1" applyFont="1" applyBorder="1" applyAlignment="1">
      <alignment horizontal="right" vertical="center" wrapText="1"/>
    </xf>
    <xf numFmtId="164" fontId="39" fillId="0" borderId="0" xfId="0" applyNumberFormat="1" applyFont="1" applyAlignment="1" applyProtection="1">
      <alignment horizontal="left" vertical="center" wrapText="1"/>
      <protection locked="0"/>
    </xf>
    <xf numFmtId="164" fontId="39" fillId="0" borderId="0" xfId="0" applyNumberFormat="1" applyFont="1" applyAlignment="1">
      <alignment vertical="center" wrapText="1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0" borderId="42" xfId="0" quotePrefix="1" applyFont="1" applyBorder="1" applyAlignment="1" applyProtection="1">
      <alignment horizontal="right" vertical="center" indent="1"/>
      <protection locked="0"/>
    </xf>
    <xf numFmtId="0" fontId="11" fillId="0" borderId="0" xfId="0" applyFont="1" applyAlignment="1">
      <alignment vertical="center"/>
    </xf>
    <xf numFmtId="49" fontId="14" fillId="0" borderId="42" xfId="0" applyNumberFormat="1" applyFont="1" applyBorder="1" applyAlignment="1" applyProtection="1">
      <alignment horizontal="right" vertical="center" indent="1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vertical="center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6" fillId="0" borderId="16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0" borderId="19" xfId="1" applyNumberFormat="1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49" fontId="16" fillId="0" borderId="22" xfId="1" applyNumberFormat="1" applyFont="1" applyBorder="1" applyAlignment="1">
      <alignment horizontal="center" vertical="center" wrapText="1"/>
    </xf>
    <xf numFmtId="164" fontId="21" fillId="0" borderId="30" xfId="1" applyNumberFormat="1" applyFont="1" applyBorder="1" applyAlignment="1">
      <alignment horizontal="right" vertical="center" wrapText="1" indent="1"/>
    </xf>
    <xf numFmtId="164" fontId="21" fillId="0" borderId="36" xfId="1" applyNumberFormat="1" applyFont="1" applyBorder="1" applyAlignment="1">
      <alignment horizontal="right" vertical="center" wrapText="1" indent="1"/>
    </xf>
    <xf numFmtId="164" fontId="21" fillId="0" borderId="35" xfId="1" applyNumberFormat="1" applyFont="1" applyBorder="1" applyAlignment="1">
      <alignment horizontal="right" vertical="center" wrapText="1" indent="1"/>
    </xf>
    <xf numFmtId="0" fontId="19" fillId="0" borderId="13" xfId="0" applyFont="1" applyBorder="1" applyAlignment="1">
      <alignment horizontal="center" wrapText="1"/>
    </xf>
    <xf numFmtId="49" fontId="16" fillId="0" borderId="32" xfId="1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164" fontId="21" fillId="0" borderId="10" xfId="1" applyNumberFormat="1" applyFont="1" applyBorder="1" applyAlignment="1">
      <alignment horizontal="right" vertical="center" wrapText="1" indent="1"/>
    </xf>
    <xf numFmtId="164" fontId="21" fillId="0" borderId="9" xfId="1" applyNumberFormat="1" applyFont="1" applyBorder="1" applyAlignment="1">
      <alignment horizontal="right" vertical="center" wrapText="1" indent="1"/>
    </xf>
    <xf numFmtId="164" fontId="21" fillId="0" borderId="33" xfId="1" applyNumberFormat="1" applyFont="1" applyBorder="1" applyAlignment="1" applyProtection="1">
      <alignment horizontal="right" vertical="center" wrapText="1" indent="1"/>
      <protection locked="0"/>
    </xf>
    <xf numFmtId="0" fontId="18" fillId="0" borderId="16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 indent="1"/>
    </xf>
    <xf numFmtId="164" fontId="15" fillId="0" borderId="0" xfId="0" applyNumberFormat="1" applyFont="1" applyAlignment="1">
      <alignment horizontal="right" vertical="center" wrapText="1" indent="1"/>
    </xf>
    <xf numFmtId="0" fontId="43" fillId="0" borderId="0" xfId="0" applyFont="1" applyAlignment="1">
      <alignment vertical="center" wrapText="1"/>
    </xf>
    <xf numFmtId="49" fontId="16" fillId="0" borderId="28" xfId="1" applyNumberFormat="1" applyFont="1" applyBorder="1" applyAlignment="1">
      <alignment horizontal="center" vertical="center" wrapText="1"/>
    </xf>
    <xf numFmtId="49" fontId="16" fillId="0" borderId="31" xfId="1" applyNumberFormat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left" vertical="center" wrapText="1" indent="6"/>
    </xf>
    <xf numFmtId="16" fontId="0" fillId="0" borderId="0" xfId="0" applyNumberFormat="1" applyAlignment="1">
      <alignment vertical="center" wrapText="1"/>
    </xf>
    <xf numFmtId="49" fontId="20" fillId="0" borderId="13" xfId="1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44" fillId="0" borderId="0" xfId="0" applyNumberFormat="1" applyFont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  <xf numFmtId="0" fontId="26" fillId="0" borderId="13" xfId="0" applyFont="1" applyBorder="1" applyAlignment="1">
      <alignment horizontal="left" vertical="center"/>
    </xf>
    <xf numFmtId="0" fontId="26" fillId="0" borderId="26" xfId="0" applyFont="1" applyBorder="1" applyAlignment="1">
      <alignment vertical="center" wrapText="1"/>
    </xf>
    <xf numFmtId="164" fontId="26" fillId="0" borderId="14" xfId="0" applyNumberFormat="1" applyFont="1" applyBorder="1" applyAlignment="1">
      <alignment horizontal="right" vertical="center" wrapText="1" indent="1"/>
    </xf>
    <xf numFmtId="3" fontId="2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6" fillId="0" borderId="7" xfId="0" applyFont="1" applyBorder="1" applyAlignment="1">
      <alignment horizontal="left" vertical="center"/>
    </xf>
    <xf numFmtId="0" fontId="26" fillId="0" borderId="65" xfId="0" applyFont="1" applyBorder="1" applyAlignment="1">
      <alignment vertical="center" wrapText="1"/>
    </xf>
    <xf numFmtId="164" fontId="29" fillId="0" borderId="0" xfId="0" applyNumberFormat="1" applyFont="1" applyAlignment="1" applyProtection="1">
      <alignment vertical="center" wrapText="1"/>
      <protection locked="0"/>
    </xf>
    <xf numFmtId="164" fontId="39" fillId="0" borderId="0" xfId="0" applyNumberFormat="1" applyFont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right" vertical="top"/>
      <protection locked="0"/>
    </xf>
    <xf numFmtId="0" fontId="18" fillId="0" borderId="23" xfId="0" applyFont="1" applyBorder="1" applyAlignment="1">
      <alignment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49" fontId="14" fillId="0" borderId="15" xfId="0" applyNumberFormat="1" applyFont="1" applyBorder="1" applyAlignment="1" applyProtection="1">
      <alignment horizontal="right" vertical="center" inden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61" xfId="0" applyFont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>
      <alignment horizontal="left" vertical="center" wrapText="1" indent="1"/>
    </xf>
    <xf numFmtId="49" fontId="21" fillId="0" borderId="28" xfId="0" applyNumberFormat="1" applyFont="1" applyBorder="1" applyAlignment="1">
      <alignment horizontal="center" vertical="center" wrapText="1"/>
    </xf>
    <xf numFmtId="164" fontId="16" fillId="0" borderId="29" xfId="0" applyNumberFormat="1" applyFont="1" applyBorder="1" applyAlignment="1" applyProtection="1">
      <alignment horizontal="right" vertical="center" wrapText="1" indent="1"/>
      <protection locked="0"/>
    </xf>
    <xf numFmtId="49" fontId="21" fillId="0" borderId="19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64" fontId="20" fillId="0" borderId="15" xfId="0" applyNumberFormat="1" applyFont="1" applyBorder="1" applyAlignment="1" applyProtection="1">
      <alignment horizontal="right" vertical="center" wrapText="1" indent="1"/>
      <protection locked="0"/>
    </xf>
    <xf numFmtId="49" fontId="21" fillId="0" borderId="16" xfId="0" applyNumberFormat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left" vertical="center" wrapText="1" indent="1"/>
    </xf>
    <xf numFmtId="0" fontId="21" fillId="0" borderId="20" xfId="1" applyFont="1" applyBorder="1" applyAlignment="1">
      <alignment horizontal="left" vertical="center" wrapText="1" indent="1"/>
    </xf>
    <xf numFmtId="0" fontId="21" fillId="0" borderId="8" xfId="1" applyFont="1" applyBorder="1" applyAlignment="1">
      <alignment horizontal="left" vertical="center" wrapText="1" indent="1"/>
    </xf>
    <xf numFmtId="164" fontId="21" fillId="0" borderId="10" xfId="0" applyNumberFormat="1" applyFont="1" applyBorder="1" applyAlignment="1">
      <alignment horizontal="right" vertical="center" wrapText="1" indent="1"/>
    </xf>
    <xf numFmtId="164" fontId="21" fillId="0" borderId="33" xfId="0" applyNumberFormat="1" applyFont="1" applyBorder="1" applyAlignment="1" applyProtection="1">
      <alignment horizontal="right" vertical="center" wrapText="1" indent="1"/>
      <protection locked="0"/>
    </xf>
    <xf numFmtId="0" fontId="19" fillId="0" borderId="13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left" wrapText="1" indent="1"/>
    </xf>
    <xf numFmtId="164" fontId="15" fillId="0" borderId="14" xfId="0" applyNumberFormat="1" applyFont="1" applyBorder="1" applyAlignment="1">
      <alignment horizontal="right" vertical="center" wrapText="1" indent="1"/>
    </xf>
    <xf numFmtId="164" fontId="15" fillId="0" borderId="15" xfId="0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 indent="1"/>
    </xf>
    <xf numFmtId="0" fontId="14" fillId="0" borderId="14" xfId="0" applyFont="1" applyBorder="1" applyAlignment="1">
      <alignment horizontal="left" vertical="center" wrapText="1" indent="1"/>
    </xf>
    <xf numFmtId="164" fontId="20" fillId="0" borderId="39" xfId="0" applyNumberFormat="1" applyFont="1" applyBorder="1" applyAlignment="1">
      <alignment horizontal="right" vertical="center" wrapText="1" indent="1"/>
    </xf>
    <xf numFmtId="164" fontId="16" fillId="0" borderId="30" xfId="0" applyNumberFormat="1" applyFont="1" applyBorder="1" applyAlignment="1">
      <alignment horizontal="right" vertical="center" wrapText="1" indent="1"/>
    </xf>
    <xf numFmtId="164" fontId="16" fillId="0" borderId="66" xfId="0" applyNumberFormat="1" applyFont="1" applyBorder="1" applyAlignment="1">
      <alignment horizontal="right" vertical="center" wrapText="1" indent="1"/>
    </xf>
    <xf numFmtId="164" fontId="16" fillId="0" borderId="36" xfId="0" applyNumberFormat="1" applyFont="1" applyBorder="1" applyAlignment="1">
      <alignment horizontal="right" vertical="center" wrapText="1" indent="1"/>
    </xf>
    <xf numFmtId="164" fontId="21" fillId="0" borderId="35" xfId="0" applyNumberFormat="1" applyFont="1" applyBorder="1" applyAlignment="1">
      <alignment horizontal="right" vertical="center" wrapText="1" indent="1"/>
    </xf>
    <xf numFmtId="164" fontId="21" fillId="0" borderId="66" xfId="0" applyNumberFormat="1" applyFont="1" applyBorder="1" applyAlignment="1">
      <alignment horizontal="right" vertical="center" wrapText="1" indent="1"/>
    </xf>
    <xf numFmtId="164" fontId="21" fillId="0" borderId="9" xfId="0" applyNumberFormat="1" applyFont="1" applyBorder="1" applyAlignment="1">
      <alignment horizontal="right" vertical="center" wrapText="1" indent="1"/>
    </xf>
    <xf numFmtId="164" fontId="15" fillId="0" borderId="26" xfId="0" applyNumberFormat="1" applyFont="1" applyBorder="1" applyAlignment="1">
      <alignment horizontal="right" vertical="center" wrapText="1" indent="1"/>
    </xf>
    <xf numFmtId="164" fontId="21" fillId="0" borderId="30" xfId="0" applyNumberFormat="1" applyFont="1" applyBorder="1" applyAlignment="1">
      <alignment horizontal="right" vertical="center" wrapText="1" indent="1"/>
    </xf>
    <xf numFmtId="164" fontId="26" fillId="0" borderId="14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center" vertical="center" wrapText="1"/>
    </xf>
    <xf numFmtId="164" fontId="13" fillId="0" borderId="0" xfId="0" applyNumberFormat="1" applyFont="1" applyAlignment="1">
      <alignment horizontal="right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right" vertical="center" wrapText="1" indent="1"/>
    </xf>
    <xf numFmtId="0" fontId="16" fillId="0" borderId="17" xfId="0" applyFont="1" applyBorder="1" applyAlignment="1" applyProtection="1">
      <alignment horizontal="left" vertical="center" wrapText="1"/>
      <protection locked="0"/>
    </xf>
    <xf numFmtId="164" fontId="16" fillId="0" borderId="17" xfId="0" applyNumberFormat="1" applyFont="1" applyBorder="1" applyAlignment="1" applyProtection="1">
      <alignment vertical="center" wrapText="1"/>
      <protection locked="0"/>
    </xf>
    <xf numFmtId="164" fontId="16" fillId="0" borderId="17" xfId="0" applyNumberFormat="1" applyFont="1" applyBorder="1" applyAlignment="1">
      <alignment vertical="center" wrapText="1"/>
    </xf>
    <xf numFmtId="164" fontId="16" fillId="0" borderId="67" xfId="0" applyNumberFormat="1" applyFont="1" applyBorder="1" applyAlignment="1" applyProtection="1">
      <alignment vertical="center" wrapText="1"/>
      <protection locked="0"/>
    </xf>
    <xf numFmtId="0" fontId="16" fillId="0" borderId="19" xfId="0" applyFont="1" applyBorder="1" applyAlignment="1">
      <alignment horizontal="right" vertical="center" wrapText="1" indent="1"/>
    </xf>
    <xf numFmtId="0" fontId="16" fillId="0" borderId="20" xfId="0" applyFont="1" applyBorder="1" applyAlignment="1" applyProtection="1">
      <alignment horizontal="left" vertical="center" wrapText="1"/>
      <protection locked="0"/>
    </xf>
    <xf numFmtId="164" fontId="16" fillId="0" borderId="50" xfId="0" applyNumberFormat="1" applyFont="1" applyBorder="1" applyAlignment="1" applyProtection="1">
      <alignment vertical="center" wrapText="1"/>
      <protection locked="0"/>
    </xf>
    <xf numFmtId="0" fontId="16" fillId="0" borderId="23" xfId="0" applyFont="1" applyBorder="1" applyAlignment="1" applyProtection="1">
      <alignment horizontal="left" vertical="center" wrapText="1"/>
      <protection locked="0"/>
    </xf>
    <xf numFmtId="164" fontId="16" fillId="0" borderId="51" xfId="0" applyNumberFormat="1" applyFont="1" applyBorder="1" applyAlignment="1" applyProtection="1">
      <alignment vertical="center" wrapText="1"/>
      <protection locked="0"/>
    </xf>
    <xf numFmtId="164" fontId="0" fillId="0" borderId="0" xfId="0" applyNumberFormat="1"/>
    <xf numFmtId="164" fontId="48" fillId="0" borderId="0" xfId="0" applyNumberFormat="1" applyFont="1" applyAlignment="1">
      <alignment horizontal="right"/>
    </xf>
    <xf numFmtId="164" fontId="10" fillId="0" borderId="42" xfId="0" applyNumberFormat="1" applyFont="1" applyBorder="1" applyAlignment="1">
      <alignment horizontal="center" vertical="center" wrapText="1"/>
    </xf>
    <xf numFmtId="164" fontId="22" fillId="0" borderId="52" xfId="0" applyNumberFormat="1" applyFont="1" applyBorder="1" applyAlignment="1">
      <alignment horizontal="center" vertical="center" wrapText="1"/>
    </xf>
    <xf numFmtId="164" fontId="22" fillId="0" borderId="38" xfId="0" applyNumberFormat="1" applyFont="1" applyBorder="1" applyAlignment="1">
      <alignment horizontal="center" vertical="center" wrapText="1"/>
    </xf>
    <xf numFmtId="164" fontId="22" fillId="0" borderId="27" xfId="0" applyNumberFormat="1" applyFont="1" applyBorder="1" applyAlignment="1">
      <alignment horizontal="center" vertical="center" wrapText="1"/>
    </xf>
    <xf numFmtId="164" fontId="20" fillId="0" borderId="42" xfId="0" applyNumberFormat="1" applyFont="1" applyBorder="1" applyAlignment="1">
      <alignment horizontal="center" vertical="center"/>
    </xf>
    <xf numFmtId="164" fontId="49" fillId="0" borderId="60" xfId="0" applyNumberFormat="1" applyFont="1" applyBorder="1" applyAlignment="1">
      <alignment horizontal="center" vertical="center" wrapText="1"/>
    </xf>
    <xf numFmtId="164" fontId="49" fillId="0" borderId="42" xfId="0" applyNumberFormat="1" applyFont="1" applyBorder="1" applyAlignment="1">
      <alignment horizontal="center" vertical="center" wrapText="1"/>
    </xf>
    <xf numFmtId="164" fontId="49" fillId="0" borderId="15" xfId="0" applyNumberFormat="1" applyFont="1" applyBorder="1" applyAlignment="1">
      <alignment horizontal="center" vertical="center" wrapText="1"/>
    </xf>
    <xf numFmtId="164" fontId="50" fillId="0" borderId="0" xfId="0" applyNumberFormat="1" applyFont="1" applyAlignment="1">
      <alignment vertical="center"/>
    </xf>
    <xf numFmtId="164" fontId="0" fillId="0" borderId="38" xfId="0" applyNumberFormat="1" applyBorder="1" applyAlignment="1">
      <alignment horizontal="center"/>
    </xf>
    <xf numFmtId="164" fontId="18" fillId="0" borderId="68" xfId="0" applyNumberFormat="1" applyFont="1" applyBorder="1" applyAlignment="1" applyProtection="1">
      <alignment horizontal="left" vertical="center" wrapText="1"/>
      <protection locked="0"/>
    </xf>
    <xf numFmtId="164" fontId="18" fillId="0" borderId="69" xfId="0" applyNumberFormat="1" applyFont="1" applyBorder="1" applyAlignment="1" applyProtection="1">
      <alignment horizontal="left" vertical="center" wrapText="1"/>
      <protection locked="0"/>
    </xf>
    <xf numFmtId="164" fontId="18" fillId="0" borderId="70" xfId="0" applyNumberFormat="1" applyFont="1" applyBorder="1" applyAlignment="1" applyProtection="1">
      <alignment horizontal="right" vertical="center" wrapText="1"/>
      <protection locked="0"/>
    </xf>
    <xf numFmtId="164" fontId="0" fillId="0" borderId="71" xfId="0" applyNumberFormat="1" applyBorder="1" applyAlignment="1">
      <alignment horizontal="center"/>
    </xf>
    <xf numFmtId="164" fontId="18" fillId="0" borderId="72" xfId="0" applyNumberFormat="1" applyFont="1" applyBorder="1" applyAlignment="1" applyProtection="1">
      <alignment horizontal="left" vertical="center" wrapText="1"/>
      <protection locked="0"/>
    </xf>
    <xf numFmtId="164" fontId="0" fillId="0" borderId="73" xfId="0" applyNumberFormat="1" applyBorder="1" applyAlignment="1">
      <alignment horizontal="center"/>
    </xf>
    <xf numFmtId="164" fontId="18" fillId="0" borderId="74" xfId="0" applyNumberFormat="1" applyFont="1" applyBorder="1" applyAlignment="1" applyProtection="1">
      <alignment horizontal="left" vertical="center" wrapText="1"/>
      <protection locked="0"/>
    </xf>
    <xf numFmtId="164" fontId="18" fillId="0" borderId="47" xfId="0" applyNumberFormat="1" applyFont="1" applyBorder="1" applyAlignment="1" applyProtection="1">
      <alignment horizontal="left" vertical="center" wrapText="1"/>
      <protection locked="0"/>
    </xf>
    <xf numFmtId="164" fontId="0" fillId="0" borderId="42" xfId="0" applyNumberFormat="1" applyBorder="1" applyAlignment="1">
      <alignment horizontal="center" vertical="center"/>
    </xf>
    <xf numFmtId="164" fontId="22" fillId="0" borderId="60" xfId="0" applyNumberFormat="1" applyFont="1" applyBorder="1" applyAlignment="1">
      <alignment vertical="center" wrapText="1"/>
    </xf>
    <xf numFmtId="164" fontId="22" fillId="0" borderId="42" xfId="0" applyNumberFormat="1" applyFont="1" applyBorder="1" applyAlignment="1">
      <alignment vertical="center" wrapText="1"/>
    </xf>
    <xf numFmtId="164" fontId="19" fillId="0" borderId="15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left"/>
    </xf>
    <xf numFmtId="164" fontId="12" fillId="0" borderId="1" xfId="1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right" vertical="center"/>
      <protection locked="0"/>
    </xf>
    <xf numFmtId="0" fontId="14" fillId="0" borderId="10" xfId="1" applyFont="1" applyBorder="1" applyAlignment="1" applyProtection="1">
      <alignment horizontal="center" vertical="center" wrapText="1"/>
      <protection locked="0"/>
    </xf>
    <xf numFmtId="0" fontId="15" fillId="0" borderId="13" xfId="1" applyFont="1" applyBorder="1" applyAlignment="1" applyProtection="1">
      <alignment horizontal="center" vertical="center" wrapText="1"/>
      <protection locked="0"/>
    </xf>
    <xf numFmtId="0" fontId="15" fillId="0" borderId="14" xfId="1" applyFont="1" applyBorder="1" applyAlignment="1" applyProtection="1">
      <alignment horizontal="center" vertical="center" wrapText="1"/>
      <protection locked="0"/>
    </xf>
    <xf numFmtId="0" fontId="15" fillId="0" borderId="39" xfId="1" applyFont="1" applyBorder="1" applyAlignment="1" applyProtection="1">
      <alignment horizontal="center" vertical="center" wrapText="1"/>
      <protection locked="0"/>
    </xf>
    <xf numFmtId="0" fontId="15" fillId="0" borderId="14" xfId="1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164" fontId="16" fillId="0" borderId="17" xfId="1" applyNumberFormat="1" applyFont="1" applyBorder="1" applyAlignment="1" applyProtection="1">
      <alignment horizontal="right" vertical="center" wrapText="1" indent="1"/>
      <protection locked="0"/>
    </xf>
    <xf numFmtId="0" fontId="18" fillId="0" borderId="20" xfId="0" applyFont="1" applyBorder="1" applyAlignment="1">
      <alignment horizontal="left" vertical="center" wrapText="1"/>
    </xf>
    <xf numFmtId="164" fontId="16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6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0" applyFont="1" applyBorder="1" applyAlignment="1">
      <alignment horizontal="left" vertical="center" wrapText="1"/>
    </xf>
    <xf numFmtId="164" fontId="16" fillId="3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1" applyNumberFormat="1" applyFont="1" applyBorder="1" applyAlignment="1" applyProtection="1">
      <alignment horizontal="right" vertical="center" wrapText="1" indent="1"/>
      <protection locked="0"/>
    </xf>
    <xf numFmtId="0" fontId="19" fillId="0" borderId="14" xfId="0" applyFont="1" applyBorder="1" applyAlignment="1">
      <alignment horizontal="left" vertical="center" wrapText="1"/>
    </xf>
    <xf numFmtId="164" fontId="21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21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21" fillId="0" borderId="17" xfId="1" applyNumberFormat="1" applyFont="1" applyBorder="1" applyAlignment="1" applyProtection="1">
      <alignment horizontal="right" vertical="center" wrapText="1" indent="1"/>
      <protection locked="0"/>
    </xf>
    <xf numFmtId="0" fontId="18" fillId="0" borderId="17" xfId="0" applyFont="1" applyBorder="1" applyAlignment="1">
      <alignment horizontal="left" wrapText="1"/>
    </xf>
    <xf numFmtId="0" fontId="18" fillId="0" borderId="25" xfId="0" applyFont="1" applyBorder="1" applyAlignment="1">
      <alignment horizontal="left" vertical="center" wrapText="1"/>
    </xf>
    <xf numFmtId="0" fontId="18" fillId="0" borderId="16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164" fontId="15" fillId="0" borderId="14" xfId="1" applyNumberFormat="1" applyFont="1" applyBorder="1" applyAlignment="1" applyProtection="1">
      <alignment horizontal="right" vertical="center" wrapText="1" indent="1"/>
      <protection locked="0"/>
    </xf>
    <xf numFmtId="0" fontId="19" fillId="0" borderId="14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164" fontId="12" fillId="0" borderId="1" xfId="1" applyNumberFormat="1" applyFont="1" applyBorder="1"/>
    <xf numFmtId="0" fontId="14" fillId="0" borderId="11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left" vertical="center" wrapText="1"/>
    </xf>
    <xf numFmtId="164" fontId="16" fillId="0" borderId="5" xfId="1" applyNumberFormat="1" applyFont="1" applyBorder="1" applyAlignment="1" applyProtection="1">
      <alignment horizontal="right" vertical="center" wrapText="1" indent="1"/>
      <protection locked="0"/>
    </xf>
    <xf numFmtId="0" fontId="16" fillId="0" borderId="2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20" xfId="1" applyFont="1" applyBorder="1" applyAlignment="1">
      <alignment horizontal="left" vertical="center"/>
    </xf>
    <xf numFmtId="0" fontId="16" fillId="0" borderId="23" xfId="1" applyFont="1" applyBorder="1" applyAlignment="1">
      <alignment horizontal="left" vertical="center" wrapText="1"/>
    </xf>
    <xf numFmtId="0" fontId="16" fillId="0" borderId="10" xfId="1" applyFont="1" applyBorder="1" applyAlignment="1">
      <alignment horizontal="left" vertical="center" wrapText="1"/>
    </xf>
    <xf numFmtId="164" fontId="16" fillId="0" borderId="10" xfId="1" applyNumberFormat="1" applyFont="1" applyBorder="1" applyAlignment="1" applyProtection="1">
      <alignment horizontal="right" vertical="center" wrapText="1" indent="1"/>
      <protection locked="0"/>
    </xf>
    <xf numFmtId="0" fontId="16" fillId="0" borderId="17" xfId="1" applyFont="1" applyBorder="1" applyAlignment="1">
      <alignment horizontal="left" vertical="center" wrapText="1"/>
    </xf>
    <xf numFmtId="0" fontId="8" fillId="0" borderId="0" xfId="1" applyAlignment="1">
      <alignment horizontal="left" vertical="center" indent="1"/>
    </xf>
    <xf numFmtId="0" fontId="20" fillId="0" borderId="14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164" fontId="24" fillId="0" borderId="0" xfId="1" applyNumberFormat="1" applyFont="1"/>
    <xf numFmtId="164" fontId="14" fillId="0" borderId="75" xfId="0" applyNumberFormat="1" applyFont="1" applyBorder="1" applyAlignment="1">
      <alignment horizontal="centerContinuous" vertical="center"/>
    </xf>
    <xf numFmtId="164" fontId="14" fillId="0" borderId="62" xfId="0" applyNumberFormat="1" applyFont="1" applyBorder="1" applyAlignment="1">
      <alignment horizontal="centerContinuous" vertical="center"/>
    </xf>
    <xf numFmtId="164" fontId="14" fillId="0" borderId="29" xfId="0" applyNumberFormat="1" applyFont="1" applyBorder="1" applyAlignment="1">
      <alignment horizontal="centerContinuous" vertical="center"/>
    </xf>
    <xf numFmtId="164" fontId="51" fillId="0" borderId="0" xfId="0" applyNumberFormat="1" applyFont="1" applyAlignment="1">
      <alignment vertical="center"/>
    </xf>
    <xf numFmtId="164" fontId="14" fillId="0" borderId="76" xfId="0" applyNumberFormat="1" applyFont="1" applyBorder="1" applyAlignment="1">
      <alignment horizontal="center" vertical="center"/>
    </xf>
    <xf numFmtId="164" fontId="14" fillId="0" borderId="77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 wrapText="1"/>
    </xf>
    <xf numFmtId="164" fontId="51" fillId="0" borderId="0" xfId="0" applyNumberFormat="1" applyFont="1" applyAlignment="1">
      <alignment horizontal="center" vertical="center"/>
    </xf>
    <xf numFmtId="164" fontId="15" fillId="0" borderId="60" xfId="0" applyNumberFormat="1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center" wrapText="1"/>
    </xf>
    <xf numFmtId="164" fontId="15" fillId="0" borderId="37" xfId="0" applyNumberFormat="1" applyFont="1" applyBorder="1" applyAlignment="1">
      <alignment horizontal="center" vertical="center" wrapText="1"/>
    </xf>
    <xf numFmtId="164" fontId="15" fillId="0" borderId="47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5" fillId="0" borderId="28" xfId="0" applyNumberFormat="1" applyFont="1" applyBorder="1" applyAlignment="1">
      <alignment horizontal="right" vertical="center" wrapText="1" indent="1"/>
    </xf>
    <xf numFmtId="164" fontId="20" fillId="0" borderId="5" xfId="0" applyNumberFormat="1" applyFont="1" applyBorder="1" applyAlignment="1">
      <alignment horizontal="left" vertical="center" wrapText="1" indent="1"/>
    </xf>
    <xf numFmtId="1" fontId="10" fillId="2" borderId="5" xfId="0" applyNumberFormat="1" applyFont="1" applyFill="1" applyBorder="1" applyAlignment="1">
      <alignment horizontal="center" vertical="center" wrapText="1"/>
    </xf>
    <xf numFmtId="164" fontId="20" fillId="0" borderId="5" xfId="0" applyNumberFormat="1" applyFont="1" applyBorder="1" applyAlignment="1">
      <alignment vertical="center" wrapText="1"/>
    </xf>
    <xf numFmtId="164" fontId="20" fillId="0" borderId="75" xfId="0" applyNumberFormat="1" applyFont="1" applyBorder="1" applyAlignment="1">
      <alignment vertical="center" wrapText="1"/>
    </xf>
    <xf numFmtId="164" fontId="20" fillId="0" borderId="55" xfId="0" applyNumberFormat="1" applyFont="1" applyBorder="1" applyAlignment="1">
      <alignment vertical="center" wrapText="1"/>
    </xf>
    <xf numFmtId="164" fontId="15" fillId="0" borderId="19" xfId="0" applyNumberFormat="1" applyFont="1" applyBorder="1" applyAlignment="1">
      <alignment horizontal="right" vertical="center" wrapText="1" indent="1"/>
    </xf>
    <xf numFmtId="164" fontId="16" fillId="0" borderId="20" xfId="0" applyNumberFormat="1" applyFont="1" applyBorder="1" applyAlignment="1" applyProtection="1">
      <alignment horizontal="left" vertical="center" wrapText="1" indent="1"/>
      <protection locked="0"/>
    </xf>
    <xf numFmtId="1" fontId="17" fillId="0" borderId="20" xfId="0" applyNumberFormat="1" applyFont="1" applyBorder="1" applyAlignment="1" applyProtection="1">
      <alignment horizontal="center" vertical="center" wrapText="1"/>
      <protection locked="0"/>
    </xf>
    <xf numFmtId="164" fontId="16" fillId="0" borderId="46" xfId="0" applyNumberFormat="1" applyFont="1" applyBorder="1" applyAlignment="1" applyProtection="1">
      <alignment vertical="center" wrapText="1"/>
      <protection locked="0"/>
    </xf>
    <xf numFmtId="164" fontId="16" fillId="0" borderId="44" xfId="0" applyNumberFormat="1" applyFont="1" applyBorder="1" applyAlignment="1">
      <alignment vertical="center" wrapText="1"/>
    </xf>
    <xf numFmtId="164" fontId="20" fillId="0" borderId="20" xfId="0" applyNumberFormat="1" applyFont="1" applyBorder="1" applyAlignment="1">
      <alignment horizontal="left" vertical="center" wrapText="1" indent="1"/>
    </xf>
    <xf numFmtId="1" fontId="10" fillId="2" borderId="20" xfId="0" applyNumberFormat="1" applyFont="1" applyFill="1" applyBorder="1" applyAlignment="1">
      <alignment horizontal="center" vertical="center" wrapText="1"/>
    </xf>
    <xf numFmtId="164" fontId="20" fillId="0" borderId="20" xfId="0" applyNumberFormat="1" applyFont="1" applyBorder="1" applyAlignment="1">
      <alignment vertical="center" wrapText="1"/>
    </xf>
    <xf numFmtId="164" fontId="20" fillId="0" borderId="46" xfId="0" applyNumberFormat="1" applyFont="1" applyBorder="1" applyAlignment="1">
      <alignment vertical="center" wrapText="1"/>
    </xf>
    <xf numFmtId="164" fontId="20" fillId="0" borderId="44" xfId="0" applyNumberFormat="1" applyFont="1" applyBorder="1" applyAlignment="1">
      <alignment vertical="center" wrapText="1"/>
    </xf>
    <xf numFmtId="164" fontId="15" fillId="0" borderId="20" xfId="0" applyNumberFormat="1" applyFont="1" applyBorder="1" applyAlignment="1">
      <alignment horizontal="left" vertical="center" wrapText="1" indent="1"/>
    </xf>
    <xf numFmtId="164" fontId="15" fillId="0" borderId="31" xfId="0" applyNumberFormat="1" applyFont="1" applyBorder="1" applyAlignment="1">
      <alignment horizontal="right" vertical="center" wrapText="1" indent="1"/>
    </xf>
    <xf numFmtId="164" fontId="20" fillId="0" borderId="25" xfId="0" applyNumberFormat="1" applyFont="1" applyBorder="1" applyAlignment="1">
      <alignment horizontal="left" vertical="center" wrapText="1" indent="1"/>
    </xf>
    <xf numFmtId="1" fontId="10" fillId="2" borderId="23" xfId="0" applyNumberFormat="1" applyFont="1" applyFill="1" applyBorder="1" applyAlignment="1">
      <alignment horizontal="center" vertical="center" wrapText="1"/>
    </xf>
    <xf numFmtId="164" fontId="20" fillId="0" borderId="25" xfId="0" applyNumberFormat="1" applyFont="1" applyBorder="1" applyAlignment="1">
      <alignment vertical="center" wrapText="1"/>
    </xf>
    <xf numFmtId="164" fontId="20" fillId="0" borderId="48" xfId="0" applyNumberFormat="1" applyFont="1" applyBorder="1" applyAlignment="1">
      <alignment vertical="center" wrapText="1"/>
    </xf>
    <xf numFmtId="1" fontId="17" fillId="0" borderId="48" xfId="0" applyNumberFormat="1" applyFont="1" applyBorder="1" applyAlignment="1" applyProtection="1">
      <alignment horizontal="center" vertical="center" wrapText="1"/>
      <protection locked="0"/>
    </xf>
    <xf numFmtId="164" fontId="16" fillId="0" borderId="25" xfId="0" applyNumberFormat="1" applyFont="1" applyBorder="1" applyAlignment="1" applyProtection="1">
      <alignment vertical="center" wrapText="1"/>
      <protection locked="0"/>
    </xf>
    <xf numFmtId="164" fontId="16" fillId="0" borderId="48" xfId="0" applyNumberFormat="1" applyFont="1" applyBorder="1" applyAlignment="1" applyProtection="1">
      <alignment vertical="center" wrapText="1"/>
      <protection locked="0"/>
    </xf>
    <xf numFmtId="164" fontId="15" fillId="0" borderId="13" xfId="0" applyNumberFormat="1" applyFont="1" applyBorder="1" applyAlignment="1">
      <alignment horizontal="right" vertical="center" wrapText="1" indent="1"/>
    </xf>
    <xf numFmtId="164" fontId="15" fillId="0" borderId="14" xfId="0" applyNumberFormat="1" applyFont="1" applyBorder="1" applyAlignment="1">
      <alignment horizontal="left" vertical="center" wrapText="1" indent="1"/>
    </xf>
    <xf numFmtId="1" fontId="16" fillId="2" borderId="37" xfId="0" applyNumberFormat="1" applyFont="1" applyFill="1" applyBorder="1" applyAlignment="1">
      <alignment vertical="center" wrapText="1"/>
    </xf>
    <xf numFmtId="164" fontId="20" fillId="0" borderId="14" xfId="0" applyNumberFormat="1" applyFont="1" applyBorder="1" applyAlignment="1">
      <alignment vertical="center" wrapText="1"/>
    </xf>
    <xf numFmtId="164" fontId="20" fillId="0" borderId="37" xfId="0" applyNumberFormat="1" applyFont="1" applyBorder="1" applyAlignment="1">
      <alignment vertical="center" wrapText="1"/>
    </xf>
    <xf numFmtId="164" fontId="20" fillId="0" borderId="42" xfId="0" applyNumberFormat="1" applyFont="1" applyBorder="1" applyAlignment="1">
      <alignment vertical="center" wrapText="1"/>
    </xf>
    <xf numFmtId="164" fontId="31" fillId="0" borderId="0" xfId="0" applyNumberFormat="1" applyFont="1" applyAlignment="1" applyProtection="1">
      <alignment horizontal="center" vertical="center" wrapText="1"/>
      <protection locked="0"/>
    </xf>
    <xf numFmtId="164" fontId="31" fillId="0" borderId="0" xfId="0" applyNumberFormat="1" applyFont="1" applyAlignment="1">
      <alignment vertical="center" wrapText="1"/>
    </xf>
    <xf numFmtId="164" fontId="14" fillId="0" borderId="77" xfId="0" applyNumberFormat="1" applyFont="1" applyBorder="1" applyAlignment="1" applyProtection="1">
      <alignment horizontal="center" vertical="center"/>
      <protection locked="0"/>
    </xf>
    <xf numFmtId="164" fontId="14" fillId="0" borderId="10" xfId="0" applyNumberFormat="1" applyFont="1" applyBorder="1" applyAlignment="1" applyProtection="1">
      <alignment horizontal="center" vertical="center"/>
      <protection locked="0"/>
    </xf>
    <xf numFmtId="164" fontId="14" fillId="0" borderId="60" xfId="0" applyNumberFormat="1" applyFont="1" applyBorder="1" applyAlignment="1" applyProtection="1">
      <alignment horizontal="center" vertical="center" wrapText="1"/>
      <protection locked="0"/>
    </xf>
    <xf numFmtId="164" fontId="14" fillId="0" borderId="42" xfId="0" applyNumberFormat="1" applyFont="1" applyBorder="1" applyAlignment="1" applyProtection="1">
      <alignment horizontal="center" vertical="center" wrapText="1"/>
      <protection locked="0"/>
    </xf>
    <xf numFmtId="164" fontId="14" fillId="0" borderId="37" xfId="0" applyNumberFormat="1" applyFont="1" applyBorder="1" applyAlignment="1" applyProtection="1">
      <alignment horizontal="center" vertical="center" wrapText="1"/>
      <protection locked="0"/>
    </xf>
    <xf numFmtId="164" fontId="14" fillId="0" borderId="39" xfId="0" applyNumberFormat="1" applyFont="1" applyBorder="1" applyAlignment="1" applyProtection="1">
      <alignment horizontal="center" vertical="center" wrapText="1"/>
      <protection locked="0"/>
    </xf>
    <xf numFmtId="164" fontId="51" fillId="0" borderId="0" xfId="0" applyNumberFormat="1" applyFont="1" applyAlignment="1">
      <alignment horizontal="center" vertical="center" wrapText="1"/>
    </xf>
    <xf numFmtId="164" fontId="15" fillId="0" borderId="42" xfId="0" applyNumberFormat="1" applyFont="1" applyBorder="1" applyAlignment="1">
      <alignment horizontal="left" vertical="center" wrapText="1" indent="1"/>
    </xf>
    <xf numFmtId="164" fontId="17" fillId="2" borderId="42" xfId="0" applyNumberFormat="1" applyFont="1" applyFill="1" applyBorder="1" applyAlignment="1">
      <alignment horizontal="left" vertical="center" wrapText="1" indent="2"/>
    </xf>
    <xf numFmtId="164" fontId="17" fillId="2" borderId="26" xfId="0" applyNumberFormat="1" applyFont="1" applyFill="1" applyBorder="1" applyAlignment="1">
      <alignment horizontal="left" vertical="center" wrapText="1" indent="2"/>
    </xf>
    <xf numFmtId="164" fontId="15" fillId="0" borderId="13" xfId="0" applyNumberFormat="1" applyFont="1" applyBorder="1" applyAlignment="1">
      <alignment vertical="center" wrapText="1"/>
    </xf>
    <xf numFmtId="164" fontId="16" fillId="0" borderId="44" xfId="0" applyNumberFormat="1" applyFont="1" applyBorder="1" applyAlignment="1" applyProtection="1">
      <alignment horizontal="left" vertical="center" wrapText="1" indent="1"/>
      <protection locked="0"/>
    </xf>
    <xf numFmtId="166" fontId="17" fillId="0" borderId="44" xfId="0" applyNumberFormat="1" applyFont="1" applyBorder="1" applyAlignment="1" applyProtection="1">
      <alignment horizontal="right" vertical="center" wrapText="1" indent="2"/>
      <protection locked="0"/>
    </xf>
    <xf numFmtId="166" fontId="17" fillId="0" borderId="20" xfId="0" applyNumberFormat="1" applyFont="1" applyBorder="1" applyAlignment="1" applyProtection="1">
      <alignment horizontal="right" vertical="center" wrapText="1" indent="2"/>
      <protection locked="0"/>
    </xf>
    <xf numFmtId="164" fontId="16" fillId="0" borderId="19" xfId="0" applyNumberFormat="1" applyFont="1" applyBorder="1" applyAlignment="1" applyProtection="1">
      <alignment vertical="center" wrapText="1"/>
      <protection locked="0"/>
    </xf>
    <xf numFmtId="164" fontId="17" fillId="2" borderId="42" xfId="0" applyNumberFormat="1" applyFont="1" applyFill="1" applyBorder="1" applyAlignment="1">
      <alignment horizontal="right" vertical="center" wrapText="1" indent="2"/>
    </xf>
    <xf numFmtId="164" fontId="17" fillId="2" borderId="26" xfId="0" applyNumberFormat="1" applyFont="1" applyFill="1" applyBorder="1" applyAlignment="1">
      <alignment horizontal="right" vertical="center" wrapText="1" indent="2"/>
    </xf>
    <xf numFmtId="0" fontId="0" fillId="0" borderId="0" xfId="0" applyProtection="1"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vertical="center" wrapText="1"/>
    </xf>
    <xf numFmtId="164" fontId="21" fillId="0" borderId="20" xfId="0" applyNumberFormat="1" applyFont="1" applyBorder="1" applyAlignment="1" applyProtection="1">
      <alignment vertical="center"/>
      <protection locked="0"/>
    </xf>
    <xf numFmtId="164" fontId="21" fillId="0" borderId="46" xfId="0" applyNumberFormat="1" applyFont="1" applyBorder="1" applyAlignment="1" applyProtection="1">
      <alignment vertical="center"/>
      <protection locked="0"/>
    </xf>
    <xf numFmtId="164" fontId="20" fillId="0" borderId="46" xfId="0" applyNumberFormat="1" applyFont="1" applyBorder="1" applyAlignment="1">
      <alignment vertical="center"/>
    </xf>
    <xf numFmtId="164" fontId="20" fillId="0" borderId="50" xfId="0" applyNumberFormat="1" applyFont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vertical="center" wrapText="1"/>
    </xf>
    <xf numFmtId="164" fontId="21" fillId="0" borderId="23" xfId="0" applyNumberFormat="1" applyFont="1" applyBorder="1" applyAlignment="1" applyProtection="1">
      <alignment vertical="center"/>
      <protection locked="0"/>
    </xf>
    <xf numFmtId="164" fontId="21" fillId="0" borderId="79" xfId="0" applyNumberFormat="1" applyFont="1" applyBorder="1" applyAlignment="1" applyProtection="1">
      <alignment vertical="center"/>
      <protection locked="0"/>
    </xf>
    <xf numFmtId="0" fontId="21" fillId="0" borderId="32" xfId="0" applyFont="1" applyBorder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164" fontId="21" fillId="0" borderId="10" xfId="0" applyNumberFormat="1" applyFont="1" applyBorder="1" applyAlignment="1" applyProtection="1">
      <alignment vertical="center"/>
      <protection locked="0"/>
    </xf>
    <xf numFmtId="164" fontId="21" fillId="0" borderId="77" xfId="0" applyNumberFormat="1" applyFont="1" applyBorder="1" applyAlignment="1" applyProtection="1">
      <alignment vertical="center"/>
      <protection locked="0"/>
    </xf>
    <xf numFmtId="164" fontId="20" fillId="0" borderId="14" xfId="0" applyNumberFormat="1" applyFont="1" applyBorder="1" applyAlignment="1">
      <alignment vertical="center"/>
    </xf>
    <xf numFmtId="164" fontId="20" fillId="0" borderId="37" xfId="0" applyNumberFormat="1" applyFont="1" applyBorder="1" applyAlignment="1">
      <alignment vertical="center"/>
    </xf>
    <xf numFmtId="164" fontId="20" fillId="0" borderId="39" xfId="0" applyNumberFormat="1" applyFont="1" applyBorder="1" applyAlignment="1">
      <alignment vertical="center"/>
    </xf>
    <xf numFmtId="0" fontId="26" fillId="0" borderId="0" xfId="0" applyFont="1"/>
    <xf numFmtId="164" fontId="20" fillId="0" borderId="11" xfId="0" applyNumberFormat="1" applyFont="1" applyBorder="1" applyAlignment="1">
      <alignment vertical="center"/>
    </xf>
    <xf numFmtId="164" fontId="25" fillId="0" borderId="14" xfId="0" applyNumberFormat="1" applyFont="1" applyBorder="1" applyAlignment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53" fillId="0" borderId="13" xfId="0" applyFont="1" applyBorder="1" applyAlignment="1" applyProtection="1">
      <alignment horizontal="center" vertical="center" wrapText="1"/>
      <protection locked="0"/>
    </xf>
    <xf numFmtId="0" fontId="53" fillId="0" borderId="14" xfId="0" applyFont="1" applyBorder="1" applyAlignment="1" applyProtection="1">
      <alignment horizontal="center" vertical="center" wrapText="1"/>
      <protection locked="0"/>
    </xf>
    <xf numFmtId="0" fontId="53" fillId="0" borderId="39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>
      <alignment horizontal="right" vertical="center" wrapText="1" indent="1"/>
    </xf>
    <xf numFmtId="0" fontId="18" fillId="0" borderId="35" xfId="0" applyFont="1" applyBorder="1" applyAlignment="1" applyProtection="1">
      <alignment horizontal="left" vertical="center" wrapText="1" indent="1"/>
      <protection locked="0"/>
    </xf>
    <xf numFmtId="3" fontId="21" fillId="0" borderId="17" xfId="0" applyNumberFormat="1" applyFont="1" applyBorder="1" applyAlignment="1" applyProtection="1">
      <alignment horizontal="right" vertical="center" wrapText="1" indent="1"/>
      <protection locked="0"/>
    </xf>
    <xf numFmtId="3" fontId="21" fillId="0" borderId="67" xfId="0" applyNumberFormat="1" applyFont="1" applyBorder="1" applyAlignment="1" applyProtection="1">
      <alignment horizontal="right" vertical="center" wrapText="1" indent="1"/>
      <protection locked="0"/>
    </xf>
    <xf numFmtId="0" fontId="21" fillId="0" borderId="19" xfId="0" applyFont="1" applyBorder="1" applyAlignment="1">
      <alignment horizontal="right" vertical="center" wrapText="1" indent="1"/>
    </xf>
    <xf numFmtId="0" fontId="18" fillId="0" borderId="30" xfId="0" applyFont="1" applyBorder="1" applyAlignment="1" applyProtection="1">
      <alignment horizontal="left" vertical="center" wrapText="1" indent="1"/>
      <protection locked="0"/>
    </xf>
    <xf numFmtId="3" fontId="21" fillId="0" borderId="20" xfId="0" applyNumberFormat="1" applyFont="1" applyBorder="1" applyAlignment="1" applyProtection="1">
      <alignment horizontal="right" vertical="center" wrapText="1" indent="1"/>
      <protection locked="0"/>
    </xf>
    <xf numFmtId="3" fontId="21" fillId="0" borderId="50" xfId="0" applyNumberFormat="1" applyFont="1" applyBorder="1" applyAlignment="1" applyProtection="1">
      <alignment horizontal="right" vertical="center" wrapText="1" indent="1"/>
      <protection locked="0"/>
    </xf>
    <xf numFmtId="0" fontId="18" fillId="0" borderId="30" xfId="0" applyFont="1" applyBorder="1" applyAlignment="1" applyProtection="1">
      <alignment horizontal="left" vertical="center" wrapText="1" indent="8"/>
      <protection locked="0"/>
    </xf>
    <xf numFmtId="0" fontId="21" fillId="0" borderId="20" xfId="0" applyFont="1" applyBorder="1" applyAlignment="1" applyProtection="1">
      <alignment vertical="center" wrapText="1"/>
      <protection locked="0"/>
    </xf>
    <xf numFmtId="0" fontId="21" fillId="0" borderId="32" xfId="0" applyFont="1" applyBorder="1" applyAlignment="1">
      <alignment horizontal="right" vertical="center" wrapText="1" indent="1"/>
    </xf>
    <xf numFmtId="0" fontId="21" fillId="0" borderId="10" xfId="0" applyFont="1" applyBorder="1" applyAlignment="1" applyProtection="1">
      <alignment vertical="center" wrapText="1"/>
      <protection locked="0"/>
    </xf>
    <xf numFmtId="3" fontId="21" fillId="0" borderId="10" xfId="0" applyNumberFormat="1" applyFont="1" applyBorder="1" applyAlignment="1" applyProtection="1">
      <alignment horizontal="right" vertical="center" wrapText="1" indent="1"/>
      <protection locked="0"/>
    </xf>
    <xf numFmtId="3" fontId="21" fillId="0" borderId="11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0" applyFont="1" applyBorder="1" applyAlignment="1">
      <alignment horizontal="right" vertical="center" wrapText="1" indent="1"/>
    </xf>
    <xf numFmtId="0" fontId="20" fillId="0" borderId="37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52" fillId="0" borderId="0" xfId="0" applyFont="1" applyAlignment="1" applyProtection="1">
      <alignment horizontal="right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80" xfId="0" applyFont="1" applyBorder="1" applyAlignment="1" applyProtection="1">
      <alignment horizontal="center" vertical="center" wrapText="1"/>
      <protection locked="0"/>
    </xf>
    <xf numFmtId="0" fontId="25" fillId="0" borderId="78" xfId="0" applyFont="1" applyBorder="1" applyAlignment="1" applyProtection="1">
      <alignment horizontal="center" vertical="center" wrapText="1"/>
      <protection locked="0"/>
    </xf>
    <xf numFmtId="0" fontId="21" fillId="0" borderId="28" xfId="0" applyFont="1" applyBorder="1" applyAlignment="1">
      <alignment horizontal="right" vertical="center" indent="1"/>
    </xf>
    <xf numFmtId="0" fontId="21" fillId="0" borderId="5" xfId="0" applyFont="1" applyBorder="1" applyAlignment="1" applyProtection="1">
      <alignment horizontal="left" vertical="center" indent="1"/>
      <protection locked="0"/>
    </xf>
    <xf numFmtId="3" fontId="21" fillId="0" borderId="75" xfId="0" applyNumberFormat="1" applyFont="1" applyBorder="1" applyAlignment="1" applyProtection="1">
      <alignment horizontal="right" vertical="center"/>
      <protection locked="0"/>
    </xf>
    <xf numFmtId="3" fontId="21" fillId="0" borderId="6" xfId="0" applyNumberFormat="1" applyFont="1" applyBorder="1" applyAlignment="1" applyProtection="1">
      <alignment horizontal="right" vertical="center"/>
      <protection locked="0"/>
    </xf>
    <xf numFmtId="0" fontId="21" fillId="0" borderId="19" xfId="0" applyFont="1" applyBorder="1" applyAlignment="1">
      <alignment horizontal="right" vertical="center" indent="1"/>
    </xf>
    <xf numFmtId="0" fontId="21" fillId="0" borderId="20" xfId="0" applyFont="1" applyBorder="1" applyAlignment="1" applyProtection="1">
      <alignment horizontal="left" vertical="center" indent="1"/>
      <protection locked="0"/>
    </xf>
    <xf numFmtId="3" fontId="21" fillId="0" borderId="46" xfId="0" applyNumberFormat="1" applyFont="1" applyBorder="1" applyAlignment="1" applyProtection="1">
      <alignment horizontal="right" vertical="center"/>
      <protection locked="0"/>
    </xf>
    <xf numFmtId="3" fontId="21" fillId="0" borderId="50" xfId="0" applyNumberFormat="1" applyFont="1" applyBorder="1" applyAlignment="1" applyProtection="1">
      <alignment horizontal="right" vertical="center"/>
      <protection locked="0"/>
    </xf>
    <xf numFmtId="0" fontId="21" fillId="0" borderId="22" xfId="0" applyFont="1" applyBorder="1" applyAlignment="1">
      <alignment horizontal="right" vertical="center" indent="1"/>
    </xf>
    <xf numFmtId="0" fontId="21" fillId="0" borderId="23" xfId="0" applyFont="1" applyBorder="1" applyAlignment="1" applyProtection="1">
      <alignment horizontal="left" vertical="center" indent="1"/>
      <protection locked="0"/>
    </xf>
    <xf numFmtId="3" fontId="21" fillId="0" borderId="79" xfId="0" applyNumberFormat="1" applyFont="1" applyBorder="1" applyAlignment="1" applyProtection="1">
      <alignment horizontal="right" vertical="center"/>
      <protection locked="0"/>
    </xf>
    <xf numFmtId="3" fontId="21" fillId="0" borderId="51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vertical="center"/>
    </xf>
    <xf numFmtId="164" fontId="20" fillId="0" borderId="39" xfId="0" applyNumberFormat="1" applyFont="1" applyBorder="1" applyAlignment="1">
      <alignment vertical="center" wrapText="1"/>
    </xf>
    <xf numFmtId="0" fontId="30" fillId="0" borderId="0" xfId="2"/>
    <xf numFmtId="0" fontId="30" fillId="0" borderId="0" xfId="2" applyProtection="1">
      <protection locked="0"/>
    </xf>
    <xf numFmtId="0" fontId="54" fillId="0" borderId="0" xfId="2" applyFont="1" applyProtection="1">
      <protection locked="0"/>
    </xf>
    <xf numFmtId="0" fontId="38" fillId="0" borderId="32" xfId="2" applyFont="1" applyBorder="1" applyAlignment="1" applyProtection="1">
      <alignment horizontal="center" vertical="center" wrapText="1"/>
      <protection locked="0"/>
    </xf>
    <xf numFmtId="0" fontId="38" fillId="0" borderId="10" xfId="2" applyFont="1" applyBorder="1" applyAlignment="1" applyProtection="1">
      <alignment horizontal="center" vertical="center" wrapText="1"/>
      <protection locked="0"/>
    </xf>
    <xf numFmtId="0" fontId="38" fillId="0" borderId="11" xfId="2" applyFont="1" applyBorder="1" applyAlignment="1" applyProtection="1">
      <alignment horizontal="center" vertical="center" wrapText="1"/>
      <protection locked="0"/>
    </xf>
    <xf numFmtId="0" fontId="30" fillId="0" borderId="0" xfId="2" applyAlignment="1">
      <alignment horizontal="center" vertical="center"/>
    </xf>
    <xf numFmtId="0" fontId="19" fillId="0" borderId="28" xfId="2" applyFont="1" applyBorder="1" applyAlignment="1">
      <alignment vertical="center" wrapText="1"/>
    </xf>
    <xf numFmtId="167" fontId="16" fillId="0" borderId="5" xfId="3" applyNumberFormat="1" applyFont="1" applyBorder="1" applyAlignment="1">
      <alignment horizontal="center" vertical="center"/>
    </xf>
    <xf numFmtId="168" fontId="58" fillId="0" borderId="5" xfId="2" applyNumberFormat="1" applyFont="1" applyBorder="1" applyAlignment="1" applyProtection="1">
      <alignment horizontal="right" vertical="center" wrapText="1"/>
      <protection locked="0"/>
    </xf>
    <xf numFmtId="168" fontId="58" fillId="0" borderId="6" xfId="2" applyNumberFormat="1" applyFont="1" applyBorder="1" applyAlignment="1" applyProtection="1">
      <alignment horizontal="right" vertical="center" wrapText="1"/>
      <protection locked="0"/>
    </xf>
    <xf numFmtId="0" fontId="30" fillId="0" borderId="0" xfId="2" applyAlignment="1">
      <alignment vertical="center"/>
    </xf>
    <xf numFmtId="0" fontId="19" fillId="0" borderId="19" xfId="2" applyFont="1" applyBorder="1" applyAlignment="1">
      <alignment vertical="center" wrapText="1"/>
    </xf>
    <xf numFmtId="167" fontId="16" fillId="0" borderId="20" xfId="3" applyNumberFormat="1" applyFont="1" applyBorder="1" applyAlignment="1">
      <alignment horizontal="center" vertical="center"/>
    </xf>
    <xf numFmtId="168" fontId="58" fillId="0" borderId="20" xfId="2" applyNumberFormat="1" applyFont="1" applyBorder="1" applyAlignment="1">
      <alignment horizontal="right" vertical="center" wrapText="1"/>
    </xf>
    <xf numFmtId="168" fontId="58" fillId="0" borderId="50" xfId="2" applyNumberFormat="1" applyFont="1" applyBorder="1" applyAlignment="1">
      <alignment horizontal="right" vertical="center" wrapText="1"/>
    </xf>
    <xf numFmtId="0" fontId="59" fillId="0" borderId="19" xfId="2" applyFont="1" applyBorder="1" applyAlignment="1">
      <alignment horizontal="left" vertical="center" wrapText="1" indent="1"/>
    </xf>
    <xf numFmtId="168" fontId="60" fillId="0" borderId="20" xfId="2" applyNumberFormat="1" applyFont="1" applyBorder="1" applyAlignment="1" applyProtection="1">
      <alignment horizontal="right" vertical="center" wrapText="1"/>
      <protection locked="0"/>
    </xf>
    <xf numFmtId="168" fontId="60" fillId="0" borderId="50" xfId="2" applyNumberFormat="1" applyFont="1" applyBorder="1" applyAlignment="1" applyProtection="1">
      <alignment horizontal="right" vertical="center" wrapText="1"/>
      <protection locked="0"/>
    </xf>
    <xf numFmtId="168" fontId="61" fillId="0" borderId="20" xfId="2" applyNumberFormat="1" applyFont="1" applyBorder="1" applyAlignment="1" applyProtection="1">
      <alignment horizontal="right" vertical="center" wrapText="1"/>
      <protection locked="0"/>
    </xf>
    <xf numFmtId="168" fontId="61" fillId="0" borderId="50" xfId="2" applyNumberFormat="1" applyFont="1" applyBorder="1" applyAlignment="1" applyProtection="1">
      <alignment horizontal="right" vertical="center" wrapText="1"/>
      <protection locked="0"/>
    </xf>
    <xf numFmtId="168" fontId="62" fillId="0" borderId="20" xfId="2" applyNumberFormat="1" applyFont="1" applyBorder="1" applyAlignment="1">
      <alignment horizontal="right" vertical="center" wrapText="1"/>
    </xf>
    <xf numFmtId="168" fontId="61" fillId="0" borderId="50" xfId="2" applyNumberFormat="1" applyFont="1" applyBorder="1" applyAlignment="1">
      <alignment horizontal="right" vertical="center" wrapText="1"/>
    </xf>
    <xf numFmtId="168" fontId="61" fillId="0" borderId="20" xfId="2" applyNumberFormat="1" applyFont="1" applyBorder="1" applyAlignment="1">
      <alignment horizontal="right" vertical="center" wrapText="1"/>
    </xf>
    <xf numFmtId="0" fontId="19" fillId="0" borderId="32" xfId="2" applyFont="1" applyBorder="1" applyAlignment="1">
      <alignment vertical="center" wrapText="1"/>
    </xf>
    <xf numFmtId="167" fontId="16" fillId="0" borderId="10" xfId="3" applyNumberFormat="1" applyFont="1" applyBorder="1" applyAlignment="1">
      <alignment horizontal="center" vertical="center"/>
    </xf>
    <xf numFmtId="168" fontId="58" fillId="0" borderId="10" xfId="2" applyNumberFormat="1" applyFont="1" applyBorder="1" applyAlignment="1">
      <alignment horizontal="right" vertical="center" wrapText="1"/>
    </xf>
    <xf numFmtId="168" fontId="58" fillId="0" borderId="11" xfId="2" applyNumberFormat="1" applyFont="1" applyBorder="1" applyAlignment="1">
      <alignment horizontal="right" vertical="center" wrapText="1"/>
    </xf>
    <xf numFmtId="0" fontId="18" fillId="0" borderId="0" xfId="2" applyFont="1"/>
    <xf numFmtId="0" fontId="54" fillId="0" borderId="0" xfId="2" applyFont="1"/>
    <xf numFmtId="3" fontId="30" fillId="0" borderId="0" xfId="2" applyNumberFormat="1"/>
    <xf numFmtId="3" fontId="30" fillId="0" borderId="0" xfId="2" applyNumberFormat="1" applyAlignment="1">
      <alignment horizontal="center"/>
    </xf>
    <xf numFmtId="0" fontId="30" fillId="0" borderId="0" xfId="2" applyAlignment="1">
      <alignment horizontal="center"/>
    </xf>
    <xf numFmtId="0" fontId="1" fillId="0" borderId="0" xfId="3" applyAlignment="1">
      <alignment vertical="center"/>
    </xf>
    <xf numFmtId="0" fontId="1" fillId="0" borderId="0" xfId="3" applyAlignment="1" applyProtection="1">
      <alignment vertical="center" wrapText="1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1" fillId="0" borderId="0" xfId="3" applyAlignment="1" applyProtection="1">
      <alignment vertical="center"/>
      <protection locked="0"/>
    </xf>
    <xf numFmtId="0" fontId="1" fillId="0" borderId="0" xfId="3" applyAlignment="1">
      <alignment horizontal="center" vertical="center"/>
    </xf>
    <xf numFmtId="49" fontId="15" fillId="0" borderId="32" xfId="3" applyNumberFormat="1" applyFont="1" applyBorder="1" applyAlignment="1" applyProtection="1">
      <alignment horizontal="center" vertical="center" wrapText="1"/>
      <protection locked="0"/>
    </xf>
    <xf numFmtId="49" fontId="15" fillId="0" borderId="10" xfId="3" applyNumberFormat="1" applyFont="1" applyBorder="1" applyAlignment="1" applyProtection="1">
      <alignment horizontal="center" vertical="center"/>
      <protection locked="0"/>
    </xf>
    <xf numFmtId="49" fontId="15" fillId="0" borderId="11" xfId="3" applyNumberFormat="1" applyFont="1" applyBorder="1" applyAlignment="1" applyProtection="1">
      <alignment horizontal="center" vertical="center"/>
      <protection locked="0"/>
    </xf>
    <xf numFmtId="49" fontId="17" fillId="0" borderId="0" xfId="3" applyNumberFormat="1" applyFont="1" applyAlignment="1">
      <alignment horizontal="center" vertical="center"/>
    </xf>
    <xf numFmtId="167" fontId="16" fillId="0" borderId="17" xfId="3" applyNumberFormat="1" applyFont="1" applyBorder="1" applyAlignment="1">
      <alignment horizontal="center" vertical="center"/>
    </xf>
    <xf numFmtId="169" fontId="16" fillId="0" borderId="67" xfId="3" applyNumberFormat="1" applyFont="1" applyBorder="1" applyAlignment="1" applyProtection="1">
      <alignment vertical="center"/>
      <protection locked="0"/>
    </xf>
    <xf numFmtId="169" fontId="16" fillId="0" borderId="50" xfId="3" applyNumberFormat="1" applyFont="1" applyBorder="1" applyAlignment="1" applyProtection="1">
      <alignment vertical="center"/>
      <protection locked="0"/>
    </xf>
    <xf numFmtId="169" fontId="15" fillId="0" borderId="50" xfId="3" applyNumberFormat="1" applyFont="1" applyBorder="1" applyAlignment="1">
      <alignment vertical="center"/>
    </xf>
    <xf numFmtId="169" fontId="15" fillId="0" borderId="50" xfId="3" applyNumberFormat="1" applyFont="1" applyBorder="1" applyAlignment="1" applyProtection="1">
      <alignment vertical="center"/>
      <protection locked="0"/>
    </xf>
    <xf numFmtId="0" fontId="17" fillId="0" borderId="0" xfId="3" applyFont="1" applyAlignment="1">
      <alignment vertical="center"/>
    </xf>
    <xf numFmtId="0" fontId="15" fillId="0" borderId="32" xfId="3" applyFont="1" applyBorder="1" applyAlignment="1">
      <alignment horizontal="left" vertical="center" wrapText="1"/>
    </xf>
    <xf numFmtId="169" fontId="15" fillId="0" borderId="11" xfId="3" applyNumberFormat="1" applyFont="1" applyBorder="1" applyAlignment="1">
      <alignment vertical="center"/>
    </xf>
    <xf numFmtId="0" fontId="1" fillId="0" borderId="0" xfId="3" applyAlignment="1">
      <alignment vertical="center" wrapText="1"/>
    </xf>
    <xf numFmtId="0" fontId="29" fillId="0" borderId="0" xfId="3" applyFont="1" applyAlignment="1">
      <alignment horizontal="center" vertical="center"/>
    </xf>
    <xf numFmtId="0" fontId="47" fillId="0" borderId="0" xfId="2" applyFont="1" applyAlignment="1">
      <alignment horizontal="center"/>
    </xf>
    <xf numFmtId="0" fontId="22" fillId="0" borderId="2" xfId="2" applyFont="1" applyBorder="1" applyAlignment="1">
      <alignment horizontal="center" vertical="center"/>
    </xf>
    <xf numFmtId="0" fontId="57" fillId="0" borderId="3" xfId="3" applyFont="1" applyBorder="1" applyAlignment="1">
      <alignment horizontal="center" vertical="center" textRotation="90"/>
    </xf>
    <xf numFmtId="0" fontId="22" fillId="0" borderId="3" xfId="2" applyFont="1" applyBorder="1" applyAlignment="1">
      <alignment horizontal="center" vertical="center" wrapText="1"/>
    </xf>
    <xf numFmtId="0" fontId="22" fillId="0" borderId="78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/>
    </xf>
    <xf numFmtId="0" fontId="22" fillId="0" borderId="14" xfId="2" applyFont="1" applyBorder="1" applyAlignment="1">
      <alignment horizontal="center" vertical="center" wrapText="1"/>
    </xf>
    <xf numFmtId="0" fontId="22" fillId="0" borderId="39" xfId="2" applyFont="1" applyBorder="1" applyAlignment="1">
      <alignment horizontal="center" vertical="center" wrapText="1"/>
    </xf>
    <xf numFmtId="0" fontId="18" fillId="0" borderId="19" xfId="2" applyFont="1" applyBorder="1" applyProtection="1">
      <protection locked="0"/>
    </xf>
    <xf numFmtId="0" fontId="18" fillId="0" borderId="17" xfId="2" applyFont="1" applyBorder="1" applyAlignment="1">
      <alignment horizontal="right" indent="1"/>
    </xf>
    <xf numFmtId="3" fontId="18" fillId="0" borderId="17" xfId="2" applyNumberFormat="1" applyFont="1" applyBorder="1" applyProtection="1">
      <protection locked="0"/>
    </xf>
    <xf numFmtId="3" fontId="18" fillId="0" borderId="67" xfId="2" applyNumberFormat="1" applyFont="1" applyBorder="1" applyProtection="1">
      <protection locked="0"/>
    </xf>
    <xf numFmtId="0" fontId="18" fillId="0" borderId="20" xfId="2" applyFont="1" applyBorder="1" applyAlignment="1">
      <alignment horizontal="right" indent="1"/>
    </xf>
    <xf numFmtId="3" fontId="18" fillId="0" borderId="20" xfId="2" applyNumberFormat="1" applyFont="1" applyBorder="1" applyProtection="1">
      <protection locked="0"/>
    </xf>
    <xf numFmtId="3" fontId="18" fillId="0" borderId="50" xfId="2" applyNumberFormat="1" applyFont="1" applyBorder="1" applyProtection="1">
      <protection locked="0"/>
    </xf>
    <xf numFmtId="0" fontId="18" fillId="0" borderId="22" xfId="2" applyFont="1" applyBorder="1" applyProtection="1">
      <protection locked="0"/>
    </xf>
    <xf numFmtId="0" fontId="18" fillId="0" borderId="23" xfId="2" applyFont="1" applyBorder="1" applyAlignment="1">
      <alignment horizontal="right" indent="1"/>
    </xf>
    <xf numFmtId="3" fontId="18" fillId="0" borderId="23" xfId="2" applyNumberFormat="1" applyFont="1" applyBorder="1" applyProtection="1">
      <protection locked="0"/>
    </xf>
    <xf numFmtId="3" fontId="18" fillId="0" borderId="51" xfId="2" applyNumberFormat="1" applyFont="1" applyBorder="1" applyProtection="1">
      <protection locked="0"/>
    </xf>
    <xf numFmtId="0" fontId="19" fillId="0" borderId="13" xfId="2" applyFont="1" applyBorder="1" applyProtection="1">
      <protection locked="0"/>
    </xf>
    <xf numFmtId="0" fontId="18" fillId="0" borderId="14" xfId="2" applyFont="1" applyBorder="1" applyAlignment="1">
      <alignment horizontal="right" indent="1"/>
    </xf>
    <xf numFmtId="3" fontId="18" fillId="0" borderId="14" xfId="2" applyNumberFormat="1" applyFont="1" applyBorder="1" applyProtection="1">
      <protection locked="0"/>
    </xf>
    <xf numFmtId="169" fontId="15" fillId="0" borderId="39" xfId="3" applyNumberFormat="1" applyFont="1" applyBorder="1" applyAlignment="1">
      <alignment vertical="center"/>
    </xf>
    <xf numFmtId="0" fontId="18" fillId="0" borderId="16" xfId="2" applyFont="1" applyBorder="1" applyProtection="1">
      <protection locked="0"/>
    </xf>
    <xf numFmtId="3" fontId="18" fillId="0" borderId="81" xfId="2" applyNumberFormat="1" applyFont="1" applyBorder="1"/>
    <xf numFmtId="0" fontId="63" fillId="0" borderId="0" xfId="2" applyFont="1"/>
    <xf numFmtId="0" fontId="64" fillId="0" borderId="0" xfId="2" applyFont="1"/>
    <xf numFmtId="0" fontId="65" fillId="0" borderId="0" xfId="0" applyFont="1" applyAlignment="1" applyProtection="1">
      <alignment horizontal="center"/>
      <protection locked="0"/>
    </xf>
    <xf numFmtId="0" fontId="66" fillId="0" borderId="13" xfId="0" applyFont="1" applyBorder="1" applyAlignment="1" applyProtection="1">
      <alignment horizontal="center" vertical="center" wrapText="1"/>
      <protection locked="0"/>
    </xf>
    <xf numFmtId="0" fontId="65" fillId="0" borderId="14" xfId="0" applyFont="1" applyBorder="1" applyAlignment="1" applyProtection="1">
      <alignment horizontal="center" vertical="center" wrapText="1"/>
      <protection locked="0"/>
    </xf>
    <xf numFmtId="0" fontId="65" fillId="0" borderId="39" xfId="0" applyFont="1" applyBorder="1" applyAlignment="1" applyProtection="1">
      <alignment horizontal="center" vertical="center" wrapText="1"/>
      <protection locked="0"/>
    </xf>
    <xf numFmtId="0" fontId="67" fillId="0" borderId="16" xfId="0" applyFont="1" applyBorder="1" applyAlignment="1">
      <alignment horizontal="center" vertical="top" wrapText="1"/>
    </xf>
    <xf numFmtId="0" fontId="68" fillId="0" borderId="17" xfId="0" applyFont="1" applyBorder="1" applyAlignment="1" applyProtection="1">
      <alignment horizontal="left" vertical="top" wrapText="1"/>
      <protection locked="0"/>
    </xf>
    <xf numFmtId="9" fontId="68" fillId="0" borderId="17" xfId="4" applyFont="1" applyBorder="1" applyAlignment="1" applyProtection="1">
      <alignment horizontal="center" vertical="center" wrapText="1"/>
      <protection locked="0"/>
    </xf>
    <xf numFmtId="171" fontId="68" fillId="0" borderId="17" xfId="5" applyNumberFormat="1" applyFont="1" applyBorder="1" applyAlignment="1" applyProtection="1">
      <alignment horizontal="center" vertical="center" wrapText="1"/>
      <protection locked="0"/>
    </xf>
    <xf numFmtId="171" fontId="68" fillId="0" borderId="67" xfId="5" applyNumberFormat="1" applyFont="1" applyBorder="1" applyAlignment="1" applyProtection="1">
      <alignment horizontal="center" vertical="top" wrapText="1"/>
      <protection locked="0"/>
    </xf>
    <xf numFmtId="0" fontId="67" fillId="0" borderId="19" xfId="0" applyFont="1" applyBorder="1" applyAlignment="1">
      <alignment horizontal="center" vertical="top" wrapText="1"/>
    </xf>
    <xf numFmtId="0" fontId="68" fillId="0" borderId="20" xfId="0" applyFont="1" applyBorder="1" applyAlignment="1" applyProtection="1">
      <alignment horizontal="left" vertical="top" wrapText="1"/>
      <protection locked="0"/>
    </xf>
    <xf numFmtId="9" fontId="68" fillId="0" borderId="20" xfId="4" applyFont="1" applyBorder="1" applyAlignment="1" applyProtection="1">
      <alignment horizontal="center" vertical="center" wrapText="1"/>
      <protection locked="0"/>
    </xf>
    <xf numFmtId="171" fontId="68" fillId="0" borderId="20" xfId="5" applyNumberFormat="1" applyFont="1" applyBorder="1" applyAlignment="1" applyProtection="1">
      <alignment horizontal="center" vertical="center" wrapText="1"/>
      <protection locked="0"/>
    </xf>
    <xf numFmtId="171" fontId="68" fillId="0" borderId="50" xfId="5" applyNumberFormat="1" applyFont="1" applyBorder="1" applyAlignment="1" applyProtection="1">
      <alignment horizontal="center" vertical="top" wrapText="1"/>
      <protection locked="0"/>
    </xf>
    <xf numFmtId="0" fontId="67" fillId="0" borderId="22" xfId="0" applyFont="1" applyBorder="1" applyAlignment="1">
      <alignment horizontal="center" vertical="top" wrapText="1"/>
    </xf>
    <xf numFmtId="0" fontId="68" fillId="0" borderId="23" xfId="0" applyFont="1" applyBorder="1" applyAlignment="1" applyProtection="1">
      <alignment horizontal="left" vertical="top" wrapText="1"/>
      <protection locked="0"/>
    </xf>
    <xf numFmtId="9" fontId="68" fillId="0" borderId="23" xfId="4" applyFont="1" applyBorder="1" applyAlignment="1" applyProtection="1">
      <alignment horizontal="center" vertical="center" wrapText="1"/>
      <protection locked="0"/>
    </xf>
    <xf numFmtId="171" fontId="68" fillId="0" borderId="23" xfId="5" applyNumberFormat="1" applyFont="1" applyBorder="1" applyAlignment="1" applyProtection="1">
      <alignment horizontal="center" vertical="center" wrapText="1"/>
      <protection locked="0"/>
    </xf>
    <xf numFmtId="171" fontId="68" fillId="0" borderId="51" xfId="5" applyNumberFormat="1" applyFont="1" applyBorder="1" applyAlignment="1" applyProtection="1">
      <alignment horizontal="center" vertical="top" wrapText="1"/>
      <protection locked="0"/>
    </xf>
    <xf numFmtId="0" fontId="65" fillId="4" borderId="14" xfId="0" applyFont="1" applyFill="1" applyBorder="1" applyAlignment="1">
      <alignment horizontal="center" vertical="top" wrapText="1"/>
    </xf>
    <xf numFmtId="171" fontId="68" fillId="0" borderId="14" xfId="5" applyNumberFormat="1" applyFont="1" applyBorder="1" applyAlignment="1" applyProtection="1">
      <alignment horizontal="center" vertical="center" wrapText="1"/>
    </xf>
    <xf numFmtId="171" fontId="68" fillId="0" borderId="39" xfId="5" applyNumberFormat="1" applyFont="1" applyBorder="1" applyAlignment="1" applyProtection="1">
      <alignment horizontal="center" vertical="top" wrapText="1"/>
    </xf>
    <xf numFmtId="0" fontId="65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69" fillId="0" borderId="0" xfId="0" applyFont="1" applyAlignment="1">
      <alignment horizontal="right"/>
    </xf>
    <xf numFmtId="0" fontId="26" fillId="0" borderId="13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 indent="1"/>
      <protection locked="0"/>
    </xf>
    <xf numFmtId="172" fontId="10" fillId="0" borderId="67" xfId="0" applyNumberFormat="1" applyFont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center" vertical="center"/>
    </xf>
    <xf numFmtId="0" fontId="70" fillId="0" borderId="20" xfId="0" applyFont="1" applyBorder="1" applyAlignment="1">
      <alignment horizontal="left" vertical="center" indent="5"/>
    </xf>
    <xf numFmtId="172" fontId="0" fillId="0" borderId="50" xfId="0" applyNumberFormat="1" applyBorder="1" applyAlignment="1" applyProtection="1">
      <alignment horizontal="right" vertical="center"/>
      <protection locked="0"/>
    </xf>
    <xf numFmtId="0" fontId="1" fillId="0" borderId="20" xfId="0" applyFont="1" applyBorder="1" applyAlignment="1">
      <alignment horizontal="left" vertical="center" indent="1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left" vertical="center" indent="1"/>
    </xf>
    <xf numFmtId="172" fontId="0" fillId="0" borderId="51" xfId="0" applyNumberFormat="1" applyBorder="1" applyAlignment="1" applyProtection="1">
      <alignment horizontal="right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172" fontId="0" fillId="0" borderId="11" xfId="0" applyNumberFormat="1" applyBorder="1" applyAlignment="1" applyProtection="1">
      <alignment horizontal="right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 applyProtection="1">
      <alignment horizontal="left" vertical="center" wrapText="1" indent="1"/>
      <protection locked="0"/>
    </xf>
    <xf numFmtId="172" fontId="10" fillId="0" borderId="6" xfId="0" applyNumberFormat="1" applyFont="1" applyBorder="1" applyAlignment="1">
      <alignment horizontal="right" vertical="center"/>
    </xf>
    <xf numFmtId="0" fontId="70" fillId="0" borderId="10" xfId="0" applyFont="1" applyBorder="1" applyAlignment="1">
      <alignment horizontal="left" vertical="center" indent="5"/>
    </xf>
    <xf numFmtId="172" fontId="0" fillId="0" borderId="0" xfId="0" applyNumberFormat="1"/>
    <xf numFmtId="0" fontId="4" fillId="0" borderId="0" xfId="1" applyFont="1" applyAlignment="1">
      <alignment horizontal="center"/>
    </xf>
    <xf numFmtId="164" fontId="12" fillId="0" borderId="1" xfId="1" applyNumberFormat="1" applyFont="1" applyBorder="1" applyAlignment="1">
      <alignment horizontal="left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164" fontId="11" fillId="0" borderId="0" xfId="1" applyNumberFormat="1" applyFont="1" applyAlignment="1">
      <alignment horizontal="center" vertical="center"/>
    </xf>
    <xf numFmtId="164" fontId="12" fillId="0" borderId="1" xfId="1" applyNumberFormat="1" applyFont="1" applyBorder="1" applyAlignment="1">
      <alignment horizontal="left"/>
    </xf>
    <xf numFmtId="0" fontId="9" fillId="0" borderId="0" xfId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11" fillId="0" borderId="0" xfId="1" applyNumberFormat="1" applyFont="1" applyAlignment="1" applyProtection="1">
      <alignment horizontal="center" vertical="center"/>
      <protection locked="0"/>
    </xf>
    <xf numFmtId="164" fontId="12" fillId="0" borderId="1" xfId="1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 textRotation="180" wrapText="1"/>
      <protection locked="0"/>
    </xf>
    <xf numFmtId="164" fontId="25" fillId="0" borderId="38" xfId="0" applyNumberFormat="1" applyFont="1" applyBorder="1" applyAlignment="1" applyProtection="1">
      <alignment horizontal="center" vertical="center" wrapText="1"/>
      <protection locked="0"/>
    </xf>
    <xf numFmtId="164" fontId="25" fillId="0" borderId="41" xfId="0" applyNumberFormat="1" applyFont="1" applyBorder="1" applyAlignment="1" applyProtection="1">
      <alignment horizontal="center" vertical="center" wrapText="1"/>
      <protection locked="0"/>
    </xf>
    <xf numFmtId="164" fontId="28" fillId="0" borderId="40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164" fontId="4" fillId="0" borderId="0" xfId="0" applyNumberFormat="1" applyFont="1" applyAlignment="1" applyProtection="1">
      <alignment horizontal="center" vertical="center" wrapText="1"/>
      <protection locked="0"/>
    </xf>
    <xf numFmtId="164" fontId="10" fillId="0" borderId="60" xfId="0" applyNumberFormat="1" applyFont="1" applyBorder="1" applyAlignment="1">
      <alignment horizontal="left" vertical="center" wrapText="1" indent="2"/>
    </xf>
    <xf numFmtId="164" fontId="10" fillId="0" borderId="61" xfId="0" applyNumberFormat="1" applyFont="1" applyBorder="1" applyAlignment="1">
      <alignment horizontal="left" vertical="center" wrapText="1" indent="2"/>
    </xf>
    <xf numFmtId="165" fontId="38" fillId="0" borderId="40" xfId="0" applyNumberFormat="1" applyFont="1" applyBorder="1" applyAlignment="1" applyProtection="1">
      <alignment horizontal="left" vertical="center" wrapText="1"/>
      <protection locked="0"/>
    </xf>
    <xf numFmtId="165" fontId="11" fillId="0" borderId="0" xfId="0" applyNumberFormat="1" applyFont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>
      <alignment horizontal="right" vertical="center"/>
    </xf>
    <xf numFmtId="164" fontId="10" fillId="0" borderId="60" xfId="0" applyNumberFormat="1" applyFont="1" applyBorder="1" applyAlignment="1">
      <alignment horizontal="center" vertical="center" wrapText="1"/>
    </xf>
    <xf numFmtId="164" fontId="10" fillId="0" borderId="61" xfId="0" applyNumberFormat="1" applyFont="1" applyBorder="1" applyAlignment="1">
      <alignment horizontal="center" vertical="center" wrapText="1"/>
    </xf>
    <xf numFmtId="164" fontId="0" fillId="0" borderId="54" xfId="0" applyNumberFormat="1" applyBorder="1" applyAlignment="1" applyProtection="1">
      <alignment horizontal="left" vertical="center" wrapText="1"/>
      <protection locked="0"/>
    </xf>
    <xf numFmtId="164" fontId="0" fillId="0" borderId="62" xfId="0" applyNumberFormat="1" applyBorder="1" applyAlignment="1" applyProtection="1">
      <alignment horizontal="left" vertical="center" wrapText="1"/>
      <protection locked="0"/>
    </xf>
    <xf numFmtId="164" fontId="0" fillId="0" borderId="63" xfId="0" applyNumberFormat="1" applyBorder="1" applyAlignment="1" applyProtection="1">
      <alignment horizontal="left" vertical="center" wrapText="1"/>
      <protection locked="0"/>
    </xf>
    <xf numFmtId="164" fontId="0" fillId="0" borderId="64" xfId="0" applyNumberFormat="1" applyBorder="1" applyAlignment="1" applyProtection="1">
      <alignment horizontal="left" vertical="center" wrapText="1"/>
      <protection locked="0"/>
    </xf>
    <xf numFmtId="164" fontId="15" fillId="0" borderId="42" xfId="0" applyNumberFormat="1" applyFont="1" applyBorder="1" applyAlignment="1">
      <alignment horizontal="center" vertical="center"/>
    </xf>
    <xf numFmtId="164" fontId="15" fillId="0" borderId="42" xfId="0" applyNumberFormat="1" applyFont="1" applyBorder="1" applyAlignment="1">
      <alignment horizontal="center" vertical="center" wrapText="1"/>
    </xf>
    <xf numFmtId="164" fontId="14" fillId="0" borderId="42" xfId="0" applyNumberFormat="1" applyFont="1" applyBorder="1" applyAlignment="1">
      <alignment horizontal="center" vertical="center" wrapText="1"/>
    </xf>
    <xf numFmtId="164" fontId="15" fillId="0" borderId="4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textRotation="180"/>
    </xf>
    <xf numFmtId="164" fontId="13" fillId="0" borderId="1" xfId="0" applyNumberFormat="1" applyFont="1" applyBorder="1" applyAlignment="1" applyProtection="1">
      <alignment horizontal="right" vertical="center"/>
      <protection locked="0"/>
    </xf>
    <xf numFmtId="164" fontId="14" fillId="0" borderId="52" xfId="0" applyNumberFormat="1" applyFont="1" applyBorder="1" applyAlignment="1">
      <alignment horizontal="center" vertical="center"/>
    </xf>
    <xf numFmtId="164" fontId="14" fillId="0" borderId="45" xfId="0" applyNumberFormat="1" applyFont="1" applyBorder="1" applyAlignment="1">
      <alignment horizontal="center" vertical="center"/>
    </xf>
    <xf numFmtId="164" fontId="14" fillId="0" borderId="53" xfId="0" applyNumberFormat="1" applyFont="1" applyBorder="1" applyAlignment="1">
      <alignment horizontal="center" vertical="center"/>
    </xf>
    <xf numFmtId="164" fontId="25" fillId="0" borderId="42" xfId="0" applyNumberFormat="1" applyFont="1" applyBorder="1" applyAlignment="1">
      <alignment horizontal="center" vertical="center" wrapText="1"/>
    </xf>
    <xf numFmtId="164" fontId="14" fillId="0" borderId="38" xfId="0" applyNumberFormat="1" applyFont="1" applyBorder="1" applyAlignment="1">
      <alignment horizontal="center" vertical="center" wrapText="1"/>
    </xf>
    <xf numFmtId="164" fontId="14" fillId="0" borderId="47" xfId="0" applyNumberFormat="1" applyFont="1" applyBorder="1" applyAlignment="1">
      <alignment horizontal="center" vertical="center" wrapText="1"/>
    </xf>
    <xf numFmtId="0" fontId="40" fillId="0" borderId="1" xfId="0" applyFont="1" applyBorder="1" applyAlignment="1" applyProtection="1">
      <alignment horizontal="right" vertical="top"/>
      <protection locked="0"/>
    </xf>
    <xf numFmtId="0" fontId="41" fillId="0" borderId="1" xfId="0" applyFont="1" applyBorder="1" applyProtection="1"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61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14" fillId="0" borderId="60" xfId="0" applyFont="1" applyBorder="1" applyAlignment="1">
      <alignment horizontal="left" vertical="center" wrapText="1" indent="1"/>
    </xf>
    <xf numFmtId="0" fontId="14" fillId="0" borderId="26" xfId="0" applyFont="1" applyBorder="1" applyAlignment="1">
      <alignment horizontal="left" vertical="center" wrapText="1" indent="1"/>
    </xf>
    <xf numFmtId="0" fontId="9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164" fontId="47" fillId="0" borderId="0" xfId="0" applyNumberFormat="1" applyFont="1" applyAlignment="1" applyProtection="1">
      <alignment horizontal="center" vertical="center"/>
      <protection locked="0"/>
    </xf>
    <xf numFmtId="164" fontId="9" fillId="0" borderId="0" xfId="0" applyNumberFormat="1" applyFont="1" applyAlignment="1">
      <alignment horizontal="center" textRotation="180"/>
    </xf>
    <xf numFmtId="164" fontId="47" fillId="0" borderId="1" xfId="0" applyNumberFormat="1" applyFont="1" applyBorder="1" applyAlignment="1">
      <alignment horizontal="center" vertical="center"/>
    </xf>
    <xf numFmtId="164" fontId="50" fillId="0" borderId="40" xfId="0" applyNumberFormat="1" applyFont="1" applyBorder="1"/>
    <xf numFmtId="0" fontId="14" fillId="0" borderId="28" xfId="1" applyFont="1" applyBorder="1" applyAlignment="1">
      <alignment horizontal="center" vertical="center" wrapText="1"/>
    </xf>
    <xf numFmtId="0" fontId="14" fillId="0" borderId="32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164" fontId="25" fillId="0" borderId="5" xfId="1" applyNumberFormat="1" applyFont="1" applyBorder="1" applyAlignment="1">
      <alignment horizontal="center" vertical="center"/>
    </xf>
    <xf numFmtId="164" fontId="25" fillId="0" borderId="6" xfId="1" applyNumberFormat="1" applyFont="1" applyBorder="1" applyAlignment="1">
      <alignment horizontal="center" vertical="center"/>
    </xf>
    <xf numFmtId="0" fontId="14" fillId="0" borderId="28" xfId="1" applyFont="1" applyBorder="1" applyAlignment="1" applyProtection="1">
      <alignment horizontal="center" vertical="center" wrapText="1"/>
      <protection locked="0"/>
    </xf>
    <xf numFmtId="0" fontId="14" fillId="0" borderId="32" xfId="1" applyFont="1" applyBorder="1" applyAlignment="1" applyProtection="1">
      <alignment horizontal="center" vertical="center" wrapText="1"/>
      <protection locked="0"/>
    </xf>
    <xf numFmtId="0" fontId="14" fillId="0" borderId="5" xfId="1" applyFont="1" applyBorder="1" applyAlignment="1" applyProtection="1">
      <alignment horizontal="center" vertical="center" wrapText="1"/>
      <protection locked="0"/>
    </xf>
    <xf numFmtId="0" fontId="14" fillId="0" borderId="10" xfId="1" applyFont="1" applyBorder="1" applyAlignment="1" applyProtection="1">
      <alignment horizontal="center" vertical="center" wrapText="1"/>
      <protection locked="0"/>
    </xf>
    <xf numFmtId="0" fontId="14" fillId="0" borderId="3" xfId="1" applyFont="1" applyBorder="1" applyAlignment="1" applyProtection="1">
      <alignment horizontal="center" vertical="center" wrapText="1"/>
      <protection locked="0"/>
    </xf>
    <xf numFmtId="0" fontId="14" fillId="0" borderId="8" xfId="1" applyFont="1" applyBorder="1" applyAlignment="1" applyProtection="1">
      <alignment horizontal="center" vertical="center" wrapText="1"/>
      <protection locked="0"/>
    </xf>
    <xf numFmtId="164" fontId="25" fillId="0" borderId="5" xfId="1" applyNumberFormat="1" applyFont="1" applyBorder="1" applyAlignment="1" applyProtection="1">
      <alignment horizontal="center" vertical="center"/>
      <protection locked="0"/>
    </xf>
    <xf numFmtId="164" fontId="25" fillId="0" borderId="6" xfId="1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4" fontId="14" fillId="0" borderId="8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 wrapText="1"/>
    </xf>
    <xf numFmtId="164" fontId="14" fillId="0" borderId="41" xfId="0" applyNumberFormat="1" applyFont="1" applyBorder="1" applyAlignment="1">
      <alignment horizontal="center" vertical="center" wrapText="1"/>
    </xf>
    <xf numFmtId="164" fontId="31" fillId="0" borderId="0" xfId="0" applyNumberFormat="1" applyFont="1" applyAlignment="1" applyProtection="1">
      <alignment horizontal="center" textRotation="180" wrapText="1"/>
      <protection locked="0"/>
    </xf>
    <xf numFmtId="164" fontId="14" fillId="0" borderId="38" xfId="0" applyNumberFormat="1" applyFont="1" applyBorder="1" applyAlignment="1" applyProtection="1">
      <alignment horizontal="center" vertical="center" wrapText="1"/>
      <protection locked="0"/>
    </xf>
    <xf numFmtId="164" fontId="14" fillId="0" borderId="41" xfId="0" applyNumberFormat="1" applyFont="1" applyBorder="1" applyAlignment="1" applyProtection="1">
      <alignment horizontal="center" vertical="center" wrapText="1"/>
      <protection locked="0"/>
    </xf>
    <xf numFmtId="164" fontId="14" fillId="0" borderId="38" xfId="0" applyNumberFormat="1" applyFont="1" applyBorder="1" applyAlignment="1" applyProtection="1">
      <alignment horizontal="center" vertical="center"/>
      <protection locked="0"/>
    </xf>
    <xf numFmtId="164" fontId="14" fillId="0" borderId="41" xfId="0" applyNumberFormat="1" applyFont="1" applyBorder="1" applyAlignment="1" applyProtection="1">
      <alignment horizontal="center" vertical="center"/>
      <protection locked="0"/>
    </xf>
    <xf numFmtId="164" fontId="14" fillId="0" borderId="52" xfId="0" applyNumberFormat="1" applyFont="1" applyBorder="1" applyAlignment="1" applyProtection="1">
      <alignment horizontal="center" vertical="center" wrapText="1"/>
      <protection locked="0"/>
    </xf>
    <xf numFmtId="164" fontId="14" fillId="0" borderId="53" xfId="0" applyNumberFormat="1" applyFont="1" applyBorder="1" applyAlignment="1" applyProtection="1">
      <alignment horizontal="center" vertical="center" wrapText="1"/>
      <protection locked="0"/>
    </xf>
    <xf numFmtId="164" fontId="14" fillId="0" borderId="75" xfId="0" applyNumberFormat="1" applyFon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 applyProtection="1">
      <alignment horizontal="center" vertical="center" wrapText="1"/>
      <protection locked="0"/>
    </xf>
    <xf numFmtId="164" fontId="14" fillId="0" borderId="27" xfId="0" applyNumberFormat="1" applyFont="1" applyBorder="1" applyAlignment="1" applyProtection="1">
      <alignment horizontal="center" vertical="center" wrapText="1"/>
      <protection locked="0"/>
    </xf>
    <xf numFmtId="164" fontId="14" fillId="0" borderId="34" xfId="0" applyNumberFormat="1" applyFont="1" applyBorder="1" applyAlignment="1" applyProtection="1">
      <alignment horizontal="center" vertical="center" wrapText="1"/>
      <protection locked="0"/>
    </xf>
    <xf numFmtId="0" fontId="14" fillId="0" borderId="52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20" fillId="0" borderId="60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right"/>
      <protection locked="0"/>
    </xf>
    <xf numFmtId="0" fontId="14" fillId="0" borderId="52" xfId="0" applyFont="1" applyBorder="1" applyAlignment="1" applyProtection="1">
      <alignment horizontal="center" vertical="center" wrapText="1"/>
      <protection locked="0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/>
      <protection locked="0"/>
    </xf>
    <xf numFmtId="0" fontId="25" fillId="0" borderId="61" xfId="0" applyFont="1" applyBorder="1" applyAlignment="1" applyProtection="1">
      <alignment horizontal="center"/>
      <protection locked="0"/>
    </xf>
    <xf numFmtId="0" fontId="14" fillId="0" borderId="78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21" fillId="0" borderId="40" xfId="0" applyFont="1" applyBorder="1" applyAlignment="1">
      <alignment horizontal="justify" vertical="center" wrapText="1"/>
    </xf>
    <xf numFmtId="0" fontId="25" fillId="0" borderId="60" xfId="0" applyFont="1" applyBorder="1" applyAlignment="1">
      <alignment horizontal="left" vertical="center" indent="2"/>
    </xf>
    <xf numFmtId="0" fontId="25" fillId="0" borderId="26" xfId="0" applyFont="1" applyBorder="1" applyAlignment="1">
      <alignment horizontal="left" vertical="center" indent="2"/>
    </xf>
    <xf numFmtId="0" fontId="55" fillId="0" borderId="20" xfId="2" applyFont="1" applyBorder="1" applyAlignment="1" applyProtection="1">
      <alignment horizontal="center" wrapText="1"/>
      <protection locked="0"/>
    </xf>
    <xf numFmtId="0" fontId="55" fillId="0" borderId="50" xfId="2" applyFont="1" applyBorder="1" applyAlignment="1" applyProtection="1">
      <alignment horizontal="center" wrapText="1"/>
      <protection locked="0"/>
    </xf>
    <xf numFmtId="0" fontId="30" fillId="0" borderId="0" xfId="2" applyAlignment="1">
      <alignment horizontal="left"/>
    </xf>
    <xf numFmtId="0" fontId="40" fillId="0" borderId="0" xfId="2" applyFont="1" applyAlignment="1" applyProtection="1">
      <alignment horizontal="right"/>
      <protection locked="0"/>
    </xf>
    <xf numFmtId="0" fontId="47" fillId="0" borderId="0" xfId="2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47" fillId="0" borderId="0" xfId="2" applyFont="1" applyAlignment="1" applyProtection="1">
      <alignment horizontal="center" vertical="center" wrapText="1"/>
      <protection locked="0"/>
    </xf>
    <xf numFmtId="0" fontId="47" fillId="0" borderId="0" xfId="2" applyFont="1" applyAlignment="1" applyProtection="1">
      <alignment horizontal="center" vertical="center"/>
      <protection locked="0"/>
    </xf>
    <xf numFmtId="0" fontId="55" fillId="0" borderId="0" xfId="2" applyFont="1" applyAlignment="1" applyProtection="1">
      <alignment horizontal="right"/>
      <protection locked="0"/>
    </xf>
    <xf numFmtId="0" fontId="56" fillId="0" borderId="2" xfId="2" applyFont="1" applyBorder="1" applyAlignment="1" applyProtection="1">
      <alignment horizontal="center" vertical="center" wrapText="1"/>
      <protection locked="0"/>
    </xf>
    <xf numFmtId="0" fontId="56" fillId="0" borderId="31" xfId="2" applyFont="1" applyBorder="1" applyAlignment="1" applyProtection="1">
      <alignment horizontal="center" vertical="center" wrapText="1"/>
      <protection locked="0"/>
    </xf>
    <xf numFmtId="0" fontId="56" fillId="0" borderId="16" xfId="2" applyFont="1" applyBorder="1" applyAlignment="1" applyProtection="1">
      <alignment horizontal="center" vertical="center" wrapText="1"/>
      <protection locked="0"/>
    </xf>
    <xf numFmtId="0" fontId="57" fillId="0" borderId="3" xfId="3" applyFont="1" applyBorder="1" applyAlignment="1" applyProtection="1">
      <alignment horizontal="center" vertical="center" textRotation="90"/>
      <protection locked="0"/>
    </xf>
    <xf numFmtId="0" fontId="57" fillId="0" borderId="25" xfId="3" applyFont="1" applyBorder="1" applyAlignment="1" applyProtection="1">
      <alignment horizontal="center" vertical="center" textRotation="90"/>
      <protection locked="0"/>
    </xf>
    <xf numFmtId="0" fontId="57" fillId="0" borderId="17" xfId="3" applyFont="1" applyBorder="1" applyAlignment="1" applyProtection="1">
      <alignment horizontal="center" vertical="center" textRotation="90"/>
      <protection locked="0"/>
    </xf>
    <xf numFmtId="0" fontId="55" fillId="0" borderId="5" xfId="2" applyFont="1" applyBorder="1" applyAlignment="1" applyProtection="1">
      <alignment horizontal="center" vertical="center" wrapText="1"/>
      <protection locked="0"/>
    </xf>
    <xf numFmtId="0" fontId="55" fillId="0" borderId="20" xfId="2" applyFont="1" applyBorder="1" applyAlignment="1" applyProtection="1">
      <alignment horizontal="center" vertical="center" wrapText="1"/>
      <protection locked="0"/>
    </xf>
    <xf numFmtId="0" fontId="55" fillId="0" borderId="78" xfId="2" applyFont="1" applyBorder="1" applyAlignment="1" applyProtection="1">
      <alignment horizontal="center" vertical="center" wrapText="1"/>
      <protection locked="0"/>
    </xf>
    <xf numFmtId="0" fontId="55" fillId="0" borderId="67" xfId="2" applyFont="1" applyBorder="1" applyAlignment="1" applyProtection="1">
      <alignment horizontal="center" vertical="center" wrapText="1"/>
      <protection locked="0"/>
    </xf>
    <xf numFmtId="0" fontId="30" fillId="0" borderId="0" xfId="2" applyAlignment="1">
      <alignment horizontal="center"/>
    </xf>
    <xf numFmtId="0" fontId="9" fillId="0" borderId="0" xfId="3" applyFont="1" applyAlignment="1" applyProtection="1">
      <alignment horizontal="right" vertical="center" wrapText="1"/>
      <protection locked="0"/>
    </xf>
    <xf numFmtId="0" fontId="1" fillId="0" borderId="0" xfId="3" applyAlignment="1" applyProtection="1">
      <alignment horizontal="right" vertical="center" wrapText="1"/>
      <protection locked="0"/>
    </xf>
    <xf numFmtId="0" fontId="10" fillId="0" borderId="0" xfId="3" applyFont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12" fillId="0" borderId="0" xfId="3" applyFont="1" applyAlignment="1" applyProtection="1">
      <alignment horizontal="right" vertical="center"/>
      <protection locked="0"/>
    </xf>
    <xf numFmtId="0" fontId="4" fillId="0" borderId="28" xfId="3" applyFont="1" applyBorder="1" applyAlignment="1" applyProtection="1">
      <alignment horizontal="center" vertical="center" wrapText="1"/>
      <protection locked="0"/>
    </xf>
    <xf numFmtId="0" fontId="4" fillId="0" borderId="19" xfId="3" applyFont="1" applyBorder="1" applyAlignment="1" applyProtection="1">
      <alignment horizontal="center" vertical="center" wrapText="1"/>
      <protection locked="0"/>
    </xf>
    <xf numFmtId="0" fontId="57" fillId="0" borderId="5" xfId="3" applyFont="1" applyBorder="1" applyAlignment="1" applyProtection="1">
      <alignment horizontal="center" vertical="center" textRotation="90"/>
      <protection locked="0"/>
    </xf>
    <xf numFmtId="0" fontId="57" fillId="0" borderId="20" xfId="3" applyFont="1" applyBorder="1" applyAlignment="1" applyProtection="1">
      <alignment horizontal="center" vertical="center" textRotation="90"/>
      <protection locked="0"/>
    </xf>
    <xf numFmtId="0" fontId="13" fillId="0" borderId="6" xfId="3" applyFont="1" applyBorder="1" applyAlignment="1" applyProtection="1">
      <alignment horizontal="center" vertical="center" wrapText="1"/>
      <protection locked="0"/>
    </xf>
    <xf numFmtId="0" fontId="13" fillId="0" borderId="50" xfId="3" applyFont="1" applyBorder="1" applyAlignment="1" applyProtection="1">
      <alignment horizontal="center" vertical="center"/>
      <protection locked="0"/>
    </xf>
    <xf numFmtId="3" fontId="30" fillId="0" borderId="0" xfId="2" applyNumberFormat="1" applyAlignment="1">
      <alignment horizontal="center"/>
    </xf>
    <xf numFmtId="0" fontId="40" fillId="0" borderId="0" xfId="2" applyFont="1" applyAlignment="1">
      <alignment horizontal="right"/>
    </xf>
    <xf numFmtId="0" fontId="47" fillId="0" borderId="0" xfId="2" applyFont="1" applyAlignment="1">
      <alignment horizontal="center"/>
    </xf>
    <xf numFmtId="0" fontId="47" fillId="0" borderId="0" xfId="2" applyFont="1" applyAlignment="1">
      <alignment horizontal="center" vertical="center" wrapText="1"/>
    </xf>
    <xf numFmtId="0" fontId="47" fillId="0" borderId="0" xfId="2" applyFont="1" applyAlignment="1">
      <alignment horizontal="center" vertical="center"/>
    </xf>
    <xf numFmtId="0" fontId="22" fillId="0" borderId="60" xfId="2" applyFont="1" applyBorder="1" applyAlignment="1">
      <alignment horizontal="left"/>
    </xf>
    <xf numFmtId="0" fontId="22" fillId="0" borderId="26" xfId="2" applyFont="1" applyBorder="1" applyAlignment="1">
      <alignment horizontal="left"/>
    </xf>
    <xf numFmtId="0" fontId="65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textRotation="180"/>
      <protection locked="0"/>
    </xf>
    <xf numFmtId="0" fontId="65" fillId="0" borderId="13" xfId="0" applyFont="1" applyBorder="1" applyAlignment="1">
      <alignment wrapText="1"/>
    </xf>
    <xf numFmtId="0" fontId="65" fillId="0" borderId="14" xfId="0" applyFont="1" applyBorder="1" applyAlignment="1">
      <alignment wrapText="1"/>
    </xf>
    <xf numFmtId="0" fontId="11" fillId="0" borderId="0" xfId="0" applyFont="1" applyAlignment="1" applyProtection="1">
      <alignment horizontal="center" vertical="top" wrapText="1"/>
      <protection locked="0"/>
    </xf>
  </cellXfs>
  <cellStyles count="6">
    <cellStyle name="Ezres 2" xfId="5" xr:uid="{1F63926B-DA64-416F-8913-EF40BE10D0D0}"/>
    <cellStyle name="Normál" xfId="0" builtinId="0"/>
    <cellStyle name="Normál_KVRENMUNKA" xfId="1" xr:uid="{77F18CAC-2829-4E85-B9C5-80B86CDB06D6}"/>
    <cellStyle name="Normál_VAGYONK" xfId="3" xr:uid="{12069A91-D633-41A2-AA57-F2A26B3F2817}"/>
    <cellStyle name="Normál_VAGYONKIM" xfId="2" xr:uid="{7A7D9217-0FA2-41A4-B362-A538838FC8D9}"/>
    <cellStyle name="Százalék 2" xfId="4" xr:uid="{88B4609A-1B98-4AB2-A979-7743B5E591EE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19.%20&#233;v/2019.-%20z&#225;rsz&#225;mad&#225;s_%20Test&#252;letn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Z_TARTALOMJEGYZÉK"/>
      <sheetName val="IB_7.sz.mell.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3">
          <cell r="A3" t="str">
            <v>2018. évi L.
törvény 2. sz. melléklete száma</v>
          </cell>
          <cell r="B3" t="str">
            <v>Jogcím</v>
          </cell>
          <cell r="C3" t="str">
            <v>2019. évi tervezett támogatás összesen</v>
          </cell>
          <cell r="D3" t="str">
            <v>Módosított támogatás</v>
          </cell>
        </row>
        <row r="4">
          <cell r="A4" t="str">
            <v>A</v>
          </cell>
          <cell r="B4" t="str">
            <v>B</v>
          </cell>
          <cell r="C4" t="str">
            <v>C</v>
          </cell>
          <cell r="D4" t="str">
            <v>C</v>
          </cell>
        </row>
        <row r="5">
          <cell r="A5" t="str">
            <v>I.</v>
          </cell>
          <cell r="B5" t="str">
            <v>Helyi önkormányzatok általános támogatása</v>
          </cell>
          <cell r="C5">
            <v>85950417</v>
          </cell>
          <cell r="D5">
            <v>87581819</v>
          </cell>
        </row>
        <row r="6">
          <cell r="A6" t="str">
            <v>II.</v>
          </cell>
          <cell r="B6" t="str">
            <v>Települési önkormányzatok egyes köznevelési feladatainak támogatása</v>
          </cell>
          <cell r="C6">
            <v>69904083</v>
          </cell>
          <cell r="D6">
            <v>72515200</v>
          </cell>
        </row>
        <row r="7">
          <cell r="A7" t="str">
            <v>III.</v>
          </cell>
          <cell r="B7" t="str">
            <v>Települési önkormányzatok szociális, gyermekjóléti és gyermekétkeztetési feladatainak támogatása</v>
          </cell>
          <cell r="C7">
            <v>75065193</v>
          </cell>
          <cell r="D7">
            <v>85923820</v>
          </cell>
        </row>
        <row r="8">
          <cell r="A8" t="str">
            <v>IV.</v>
          </cell>
          <cell r="B8" t="str">
            <v>Települési önkormányzatok kulturális feladatainak támogatása</v>
          </cell>
          <cell r="C8">
            <v>3084290</v>
          </cell>
          <cell r="D8">
            <v>3189290</v>
          </cell>
        </row>
        <row r="9">
          <cell r="A9" t="str">
            <v>V.</v>
          </cell>
          <cell r="B9" t="str">
            <v>Működési célú támogatások és kiegészítő támogatások</v>
          </cell>
          <cell r="C9">
            <v>11500534</v>
          </cell>
          <cell r="D9">
            <v>10754820</v>
          </cell>
        </row>
        <row r="10">
          <cell r="A10" t="str">
            <v>VI.</v>
          </cell>
          <cell r="B10" t="str">
            <v>Elszámolásból származó bevétel</v>
          </cell>
          <cell r="C10">
            <v>0</v>
          </cell>
          <cell r="D10">
            <v>1011146</v>
          </cell>
        </row>
        <row r="11">
          <cell r="A11">
            <v>0</v>
          </cell>
          <cell r="B11">
            <v>0</v>
          </cell>
          <cell r="C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</row>
        <row r="25">
          <cell r="A25">
            <v>0</v>
          </cell>
          <cell r="B25" t="str">
            <v>Összesen:</v>
          </cell>
          <cell r="C25">
            <v>245504517</v>
          </cell>
          <cell r="D25">
            <v>260976095</v>
          </cell>
        </row>
        <row r="26">
          <cell r="A26" t="str">
            <v>* Magyarország 2019. évi központi költségvetéséról szóló törvény</v>
          </cell>
          <cell r="B26">
            <v>0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>
        <row r="11">
          <cell r="C11">
            <v>245504517</v>
          </cell>
          <cell r="D11">
            <v>260976095</v>
          </cell>
        </row>
        <row r="12">
          <cell r="C12">
            <v>85950417</v>
          </cell>
          <cell r="D12">
            <v>87581819</v>
          </cell>
        </row>
        <row r="13">
          <cell r="C13">
            <v>69904083</v>
          </cell>
          <cell r="D13">
            <v>72515200</v>
          </cell>
        </row>
        <row r="14">
          <cell r="C14">
            <v>75065193</v>
          </cell>
          <cell r="D14">
            <v>85923820</v>
          </cell>
        </row>
        <row r="15">
          <cell r="C15">
            <v>3084290</v>
          </cell>
          <cell r="D15">
            <v>3189290</v>
          </cell>
        </row>
        <row r="16">
          <cell r="C16">
            <v>11500534</v>
          </cell>
          <cell r="D16">
            <v>10754820</v>
          </cell>
        </row>
        <row r="17">
          <cell r="C17">
            <v>0</v>
          </cell>
          <cell r="D17">
            <v>1011146</v>
          </cell>
        </row>
        <row r="18">
          <cell r="C18">
            <v>84196831</v>
          </cell>
          <cell r="D18">
            <v>169777301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84196831</v>
          </cell>
          <cell r="D23">
            <v>169777301</v>
          </cell>
        </row>
        <row r="24">
          <cell r="C24">
            <v>0</v>
          </cell>
          <cell r="D24">
            <v>0</v>
          </cell>
        </row>
        <row r="25">
          <cell r="C25">
            <v>176896029</v>
          </cell>
          <cell r="D25">
            <v>195440263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176896029</v>
          </cell>
          <cell r="D30">
            <v>195440263</v>
          </cell>
        </row>
        <row r="31">
          <cell r="C31">
            <v>0</v>
          </cell>
          <cell r="D31">
            <v>0</v>
          </cell>
        </row>
        <row r="32">
          <cell r="C32">
            <v>38000000</v>
          </cell>
          <cell r="D32">
            <v>40787551</v>
          </cell>
        </row>
        <row r="33">
          <cell r="C33">
            <v>0</v>
          </cell>
          <cell r="D33">
            <v>0</v>
          </cell>
        </row>
        <row r="34">
          <cell r="C34">
            <v>5300000</v>
          </cell>
          <cell r="D34">
            <v>4578816</v>
          </cell>
        </row>
        <row r="35">
          <cell r="C35">
            <v>25000000</v>
          </cell>
          <cell r="D35">
            <v>34771361</v>
          </cell>
        </row>
        <row r="36">
          <cell r="C36">
            <v>0</v>
          </cell>
          <cell r="D36">
            <v>0</v>
          </cell>
        </row>
        <row r="37">
          <cell r="C37">
            <v>4400000</v>
          </cell>
          <cell r="D37">
            <v>1247448</v>
          </cell>
        </row>
        <row r="38">
          <cell r="C38">
            <v>0</v>
          </cell>
          <cell r="D38">
            <v>0</v>
          </cell>
        </row>
        <row r="39">
          <cell r="C39">
            <v>3300000</v>
          </cell>
          <cell r="D39">
            <v>189926</v>
          </cell>
        </row>
        <row r="40">
          <cell r="C40">
            <v>97769595</v>
          </cell>
          <cell r="D40">
            <v>115748841</v>
          </cell>
        </row>
        <row r="41">
          <cell r="C41">
            <v>27090859</v>
          </cell>
          <cell r="D41">
            <v>28513564</v>
          </cell>
        </row>
        <row r="42">
          <cell r="C42">
            <v>11941214</v>
          </cell>
          <cell r="D42">
            <v>17545429</v>
          </cell>
        </row>
        <row r="43">
          <cell r="C43">
            <v>1180000</v>
          </cell>
          <cell r="D43">
            <v>2964236</v>
          </cell>
        </row>
        <row r="44">
          <cell r="C44">
            <v>20224346</v>
          </cell>
          <cell r="D44">
            <v>17653944</v>
          </cell>
        </row>
        <row r="45">
          <cell r="C45">
            <v>11200000</v>
          </cell>
          <cell r="D45">
            <v>11527307</v>
          </cell>
        </row>
        <row r="46">
          <cell r="C46">
            <v>16998175</v>
          </cell>
          <cell r="D46">
            <v>17706662</v>
          </cell>
        </row>
        <row r="47">
          <cell r="C47">
            <v>9000000</v>
          </cell>
          <cell r="D47">
            <v>18805653</v>
          </cell>
        </row>
        <row r="48">
          <cell r="C48">
            <v>76000</v>
          </cell>
          <cell r="D48">
            <v>5641</v>
          </cell>
        </row>
        <row r="49">
          <cell r="C49">
            <v>5500</v>
          </cell>
          <cell r="D49">
            <v>7500</v>
          </cell>
        </row>
        <row r="50">
          <cell r="C50">
            <v>0</v>
          </cell>
          <cell r="D50">
            <v>236392</v>
          </cell>
        </row>
        <row r="51">
          <cell r="C51">
            <v>53501</v>
          </cell>
          <cell r="D51">
            <v>782513</v>
          </cell>
        </row>
        <row r="52">
          <cell r="C52">
            <v>0</v>
          </cell>
          <cell r="D52">
            <v>2244424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1814900</v>
          </cell>
        </row>
        <row r="55">
          <cell r="C55">
            <v>0</v>
          </cell>
          <cell r="D55">
            <v>429524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824000</v>
          </cell>
          <cell r="D58">
            <v>980700</v>
          </cell>
        </row>
        <row r="59">
          <cell r="C59">
            <v>0</v>
          </cell>
          <cell r="D59">
            <v>0</v>
          </cell>
        </row>
        <row r="60">
          <cell r="C60">
            <v>300000</v>
          </cell>
          <cell r="D60">
            <v>300000</v>
          </cell>
        </row>
        <row r="61">
          <cell r="C61">
            <v>524000</v>
          </cell>
          <cell r="D61">
            <v>680700</v>
          </cell>
        </row>
        <row r="62">
          <cell r="C62">
            <v>0</v>
          </cell>
          <cell r="D62">
            <v>0</v>
          </cell>
        </row>
        <row r="63">
          <cell r="C63">
            <v>1050000</v>
          </cell>
          <cell r="D63">
            <v>3252851</v>
          </cell>
        </row>
        <row r="64">
          <cell r="C64">
            <v>0</v>
          </cell>
          <cell r="D64">
            <v>0</v>
          </cell>
        </row>
        <row r="65">
          <cell r="C65">
            <v>1000000</v>
          </cell>
          <cell r="D65">
            <v>2296570</v>
          </cell>
        </row>
        <row r="66">
          <cell r="C66">
            <v>50000</v>
          </cell>
          <cell r="D66">
            <v>956281</v>
          </cell>
        </row>
        <row r="67">
          <cell r="C67">
            <v>0</v>
          </cell>
          <cell r="D67">
            <v>0</v>
          </cell>
        </row>
        <row r="68">
          <cell r="C68">
            <v>644240972</v>
          </cell>
          <cell r="D68">
            <v>789208026</v>
          </cell>
        </row>
        <row r="69">
          <cell r="C69">
            <v>108000000</v>
          </cell>
          <cell r="D69">
            <v>108000000</v>
          </cell>
        </row>
        <row r="70">
          <cell r="C70">
            <v>0</v>
          </cell>
          <cell r="D70">
            <v>0</v>
          </cell>
        </row>
        <row r="71">
          <cell r="C71">
            <v>108000000</v>
          </cell>
          <cell r="D71">
            <v>108000000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360062772</v>
          </cell>
          <cell r="D78">
            <v>374760664</v>
          </cell>
        </row>
        <row r="79">
          <cell r="C79">
            <v>360062772</v>
          </cell>
          <cell r="D79">
            <v>374760664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9642857</v>
          </cell>
        </row>
        <row r="82">
          <cell r="C82">
            <v>0</v>
          </cell>
          <cell r="D82">
            <v>9642857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468062772</v>
          </cell>
          <cell r="D92">
            <v>492403521</v>
          </cell>
        </row>
        <row r="93">
          <cell r="C93">
            <v>1112303744</v>
          </cell>
          <cell r="D93">
            <v>1281611547</v>
          </cell>
        </row>
        <row r="100">
          <cell r="C100">
            <v>514057411</v>
          </cell>
          <cell r="D100">
            <v>643605730</v>
          </cell>
        </row>
        <row r="101">
          <cell r="C101">
            <v>190337050</v>
          </cell>
          <cell r="D101">
            <v>247592627</v>
          </cell>
        </row>
        <row r="102">
          <cell r="C102">
            <v>36673968</v>
          </cell>
          <cell r="D102">
            <v>42930428</v>
          </cell>
        </row>
        <row r="103">
          <cell r="C103">
            <v>246602983</v>
          </cell>
          <cell r="D103">
            <v>290006281</v>
          </cell>
        </row>
        <row r="104">
          <cell r="C104">
            <v>23795400</v>
          </cell>
          <cell r="D104">
            <v>20488435</v>
          </cell>
        </row>
        <row r="105">
          <cell r="C105">
            <v>13699032</v>
          </cell>
          <cell r="D105">
            <v>16110114</v>
          </cell>
        </row>
        <row r="106">
          <cell r="C106">
            <v>0</v>
          </cell>
          <cell r="D106">
            <v>383285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189628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230000</v>
          </cell>
          <cell r="D112">
            <v>140000</v>
          </cell>
        </row>
        <row r="113">
          <cell r="C113">
            <v>0</v>
          </cell>
          <cell r="D113">
            <v>0</v>
          </cell>
        </row>
        <row r="114">
          <cell r="C114">
            <v>300000</v>
          </cell>
          <cell r="D114">
            <v>300000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13169032</v>
          </cell>
          <cell r="D117">
            <v>15097201</v>
          </cell>
        </row>
        <row r="118">
          <cell r="C118">
            <v>2948978</v>
          </cell>
          <cell r="D118">
            <v>26477845</v>
          </cell>
        </row>
        <row r="119">
          <cell r="C119">
            <v>0</v>
          </cell>
          <cell r="D119">
            <v>0</v>
          </cell>
        </row>
        <row r="120">
          <cell r="C120">
            <v>2948978</v>
          </cell>
          <cell r="D120">
            <v>26477845</v>
          </cell>
        </row>
        <row r="121">
          <cell r="C121">
            <v>479506950</v>
          </cell>
          <cell r="D121">
            <v>519249919</v>
          </cell>
        </row>
        <row r="122">
          <cell r="C122">
            <v>50471149</v>
          </cell>
          <cell r="D122">
            <v>89557446</v>
          </cell>
        </row>
        <row r="123">
          <cell r="C123">
            <v>0</v>
          </cell>
          <cell r="D123">
            <v>0</v>
          </cell>
        </row>
        <row r="124">
          <cell r="C124">
            <v>427035801</v>
          </cell>
          <cell r="D124">
            <v>426392473</v>
          </cell>
        </row>
        <row r="125">
          <cell r="C125">
            <v>427035801</v>
          </cell>
          <cell r="D125">
            <v>426392473</v>
          </cell>
        </row>
        <row r="126">
          <cell r="C126">
            <v>2000000</v>
          </cell>
          <cell r="D126">
            <v>3300000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1000000</v>
          </cell>
          <cell r="D132">
            <v>1600000</v>
          </cell>
        </row>
        <row r="133">
          <cell r="C133">
            <v>0</v>
          </cell>
          <cell r="D133">
            <v>0</v>
          </cell>
        </row>
        <row r="134">
          <cell r="C134">
            <v>1000000</v>
          </cell>
          <cell r="D134">
            <v>1700000</v>
          </cell>
        </row>
        <row r="135">
          <cell r="C135">
            <v>993564361</v>
          </cell>
          <cell r="D135">
            <v>1162855649</v>
          </cell>
        </row>
        <row r="136">
          <cell r="C136">
            <v>109620000</v>
          </cell>
          <cell r="D136">
            <v>109620000</v>
          </cell>
        </row>
        <row r="137">
          <cell r="C137">
            <v>1620000</v>
          </cell>
          <cell r="D137">
            <v>1620000</v>
          </cell>
        </row>
        <row r="138">
          <cell r="C138">
            <v>108000000</v>
          </cell>
          <cell r="D138">
            <v>108000000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9119383</v>
          </cell>
          <cell r="D147">
            <v>9135898</v>
          </cell>
        </row>
        <row r="148">
          <cell r="C148">
            <v>0</v>
          </cell>
          <cell r="D148">
            <v>0</v>
          </cell>
        </row>
        <row r="149">
          <cell r="C149">
            <v>8368992</v>
          </cell>
          <cell r="D149">
            <v>8368992</v>
          </cell>
        </row>
        <row r="150">
          <cell r="C150">
            <v>0</v>
          </cell>
          <cell r="D150">
            <v>0</v>
          </cell>
        </row>
        <row r="151">
          <cell r="C151">
            <v>750391</v>
          </cell>
          <cell r="D151">
            <v>766906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118739383</v>
          </cell>
          <cell r="D160">
            <v>118755898</v>
          </cell>
        </row>
        <row r="161">
          <cell r="C161">
            <v>1112303744</v>
          </cell>
          <cell r="D161">
            <v>1281611547</v>
          </cell>
        </row>
        <row r="162">
          <cell r="C162">
            <v>0</v>
          </cell>
          <cell r="D162">
            <v>0</v>
          </cell>
        </row>
      </sheetData>
      <sheetData sheetId="133">
        <row r="11">
          <cell r="C11">
            <v>198045638</v>
          </cell>
          <cell r="D11">
            <v>208052062</v>
          </cell>
        </row>
        <row r="12">
          <cell r="C12">
            <v>38491538</v>
          </cell>
          <cell r="D12">
            <v>34657786</v>
          </cell>
        </row>
        <row r="13">
          <cell r="C13">
            <v>69904083</v>
          </cell>
          <cell r="D13">
            <v>72515200</v>
          </cell>
        </row>
        <row r="14">
          <cell r="C14">
            <v>75065193</v>
          </cell>
          <cell r="D14">
            <v>85923820</v>
          </cell>
        </row>
        <row r="15">
          <cell r="C15">
            <v>3084290</v>
          </cell>
          <cell r="D15">
            <v>3189290</v>
          </cell>
        </row>
        <row r="16">
          <cell r="C16">
            <v>11500534</v>
          </cell>
          <cell r="D16">
            <v>10754820</v>
          </cell>
        </row>
        <row r="17">
          <cell r="C17">
            <v>0</v>
          </cell>
          <cell r="D17">
            <v>1011146</v>
          </cell>
        </row>
        <row r="18">
          <cell r="C18">
            <v>84196831</v>
          </cell>
          <cell r="D18">
            <v>167407387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84196831</v>
          </cell>
          <cell r="D23">
            <v>167407387</v>
          </cell>
        </row>
        <row r="24">
          <cell r="C24">
            <v>0</v>
          </cell>
          <cell r="D24">
            <v>0</v>
          </cell>
        </row>
        <row r="25">
          <cell r="C25">
            <v>176896029</v>
          </cell>
          <cell r="D25">
            <v>195440263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176896029</v>
          </cell>
          <cell r="D30">
            <v>195440263</v>
          </cell>
        </row>
        <row r="31">
          <cell r="C31">
            <v>0</v>
          </cell>
          <cell r="D31">
            <v>0</v>
          </cell>
        </row>
        <row r="32">
          <cell r="C32">
            <v>30882700</v>
          </cell>
          <cell r="D32">
            <v>33137261</v>
          </cell>
        </row>
        <row r="33">
          <cell r="C33">
            <v>0</v>
          </cell>
          <cell r="D33">
            <v>0</v>
          </cell>
        </row>
        <row r="34">
          <cell r="C34">
            <v>5300000</v>
          </cell>
          <cell r="D34">
            <v>4578816</v>
          </cell>
        </row>
        <row r="35">
          <cell r="C35">
            <v>17882700</v>
          </cell>
          <cell r="D35">
            <v>27121071</v>
          </cell>
        </row>
        <row r="36">
          <cell r="C36">
            <v>0</v>
          </cell>
          <cell r="D36">
            <v>0</v>
          </cell>
        </row>
        <row r="37">
          <cell r="C37">
            <v>4400000</v>
          </cell>
          <cell r="D37">
            <v>1247448</v>
          </cell>
        </row>
        <row r="38">
          <cell r="C38">
            <v>0</v>
          </cell>
          <cell r="D38">
            <v>0</v>
          </cell>
        </row>
        <row r="39">
          <cell r="C39">
            <v>3300000</v>
          </cell>
          <cell r="D39">
            <v>189926</v>
          </cell>
        </row>
        <row r="40">
          <cell r="C40">
            <v>97420595</v>
          </cell>
          <cell r="D40">
            <v>115403872</v>
          </cell>
        </row>
        <row r="41">
          <cell r="C41">
            <v>27090859</v>
          </cell>
          <cell r="D41">
            <v>28513564</v>
          </cell>
        </row>
        <row r="42">
          <cell r="C42">
            <v>11716214</v>
          </cell>
          <cell r="D42">
            <v>17260960</v>
          </cell>
        </row>
        <row r="43">
          <cell r="C43">
            <v>1130000</v>
          </cell>
          <cell r="D43">
            <v>2964236</v>
          </cell>
        </row>
        <row r="44">
          <cell r="C44">
            <v>20224346</v>
          </cell>
          <cell r="D44">
            <v>17653944</v>
          </cell>
        </row>
        <row r="45">
          <cell r="C45">
            <v>11200000</v>
          </cell>
          <cell r="D45">
            <v>11527307</v>
          </cell>
        </row>
        <row r="46">
          <cell r="C46">
            <v>16930675</v>
          </cell>
          <cell r="D46">
            <v>17652662</v>
          </cell>
        </row>
        <row r="47">
          <cell r="C47">
            <v>9000000</v>
          </cell>
          <cell r="D47">
            <v>18805653</v>
          </cell>
        </row>
        <row r="48">
          <cell r="C48">
            <v>75500</v>
          </cell>
          <cell r="D48">
            <v>5141</v>
          </cell>
        </row>
        <row r="49">
          <cell r="C49">
            <v>500</v>
          </cell>
          <cell r="D49">
            <v>2500</v>
          </cell>
        </row>
        <row r="50">
          <cell r="C50">
            <v>0</v>
          </cell>
          <cell r="D50">
            <v>236392</v>
          </cell>
        </row>
        <row r="51">
          <cell r="C51">
            <v>52501</v>
          </cell>
          <cell r="D51">
            <v>781513</v>
          </cell>
        </row>
        <row r="52">
          <cell r="C52">
            <v>0</v>
          </cell>
          <cell r="D52">
            <v>2244424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1814900</v>
          </cell>
        </row>
        <row r="55">
          <cell r="C55">
            <v>0</v>
          </cell>
          <cell r="D55">
            <v>429524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824000</v>
          </cell>
          <cell r="D58">
            <v>980700</v>
          </cell>
        </row>
        <row r="59">
          <cell r="C59">
            <v>0</v>
          </cell>
          <cell r="D59">
            <v>0</v>
          </cell>
        </row>
        <row r="60">
          <cell r="C60">
            <v>300000</v>
          </cell>
          <cell r="D60">
            <v>300000</v>
          </cell>
        </row>
        <row r="61">
          <cell r="C61">
            <v>524000</v>
          </cell>
          <cell r="D61">
            <v>680700</v>
          </cell>
        </row>
        <row r="62">
          <cell r="C62">
            <v>0</v>
          </cell>
          <cell r="D62">
            <v>0</v>
          </cell>
        </row>
        <row r="63">
          <cell r="C63">
            <v>1050000</v>
          </cell>
          <cell r="D63">
            <v>3252851</v>
          </cell>
        </row>
        <row r="64">
          <cell r="C64">
            <v>0</v>
          </cell>
          <cell r="D64">
            <v>0</v>
          </cell>
        </row>
        <row r="65">
          <cell r="C65">
            <v>1000000</v>
          </cell>
          <cell r="D65">
            <v>2296570</v>
          </cell>
        </row>
        <row r="66">
          <cell r="C66">
            <v>50000</v>
          </cell>
          <cell r="D66">
            <v>956281</v>
          </cell>
        </row>
        <row r="67">
          <cell r="C67">
            <v>0</v>
          </cell>
          <cell r="D67">
            <v>0</v>
          </cell>
        </row>
        <row r="68">
          <cell r="C68">
            <v>589315793</v>
          </cell>
          <cell r="D68">
            <v>725918820</v>
          </cell>
        </row>
        <row r="69">
          <cell r="C69">
            <v>108000000</v>
          </cell>
          <cell r="D69">
            <v>108000000</v>
          </cell>
        </row>
        <row r="70">
          <cell r="C70">
            <v>0</v>
          </cell>
          <cell r="D70">
            <v>0</v>
          </cell>
        </row>
        <row r="71">
          <cell r="C71">
            <v>108000000</v>
          </cell>
          <cell r="D71">
            <v>108000000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360062772</v>
          </cell>
          <cell r="D78">
            <v>374627753</v>
          </cell>
        </row>
        <row r="79">
          <cell r="C79">
            <v>360062772</v>
          </cell>
          <cell r="D79">
            <v>374627753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9642857</v>
          </cell>
        </row>
        <row r="82">
          <cell r="C82">
            <v>0</v>
          </cell>
          <cell r="D82">
            <v>9642857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468062772</v>
          </cell>
          <cell r="D92">
            <v>492270610</v>
          </cell>
        </row>
        <row r="93">
          <cell r="C93">
            <v>1057378565</v>
          </cell>
          <cell r="D93">
            <v>1218189430</v>
          </cell>
        </row>
        <row r="100">
          <cell r="C100">
            <v>459132232</v>
          </cell>
          <cell r="D100">
            <v>580619802</v>
          </cell>
        </row>
        <row r="101">
          <cell r="C101">
            <v>156320421</v>
          </cell>
          <cell r="D101">
            <v>204428056</v>
          </cell>
        </row>
        <row r="102">
          <cell r="C102">
            <v>29858170</v>
          </cell>
          <cell r="D102">
            <v>34671136</v>
          </cell>
        </row>
        <row r="103">
          <cell r="C103">
            <v>239150231</v>
          </cell>
          <cell r="D103">
            <v>285526891</v>
          </cell>
        </row>
        <row r="104">
          <cell r="C104">
            <v>23795400</v>
          </cell>
          <cell r="D104">
            <v>20488435</v>
          </cell>
        </row>
        <row r="105">
          <cell r="C105">
            <v>7059032</v>
          </cell>
          <cell r="D105">
            <v>9027439</v>
          </cell>
        </row>
        <row r="106">
          <cell r="C106">
            <v>0</v>
          </cell>
          <cell r="D106">
            <v>383285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189628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230000</v>
          </cell>
          <cell r="D112">
            <v>140000</v>
          </cell>
        </row>
        <row r="113">
          <cell r="C113">
            <v>0</v>
          </cell>
          <cell r="D113">
            <v>0</v>
          </cell>
        </row>
        <row r="114">
          <cell r="C114">
            <v>300000</v>
          </cell>
          <cell r="D114">
            <v>300000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6529032</v>
          </cell>
          <cell r="D117">
            <v>8014526</v>
          </cell>
        </row>
        <row r="118">
          <cell r="C118">
            <v>2948978</v>
          </cell>
          <cell r="D118">
            <v>26477845</v>
          </cell>
        </row>
        <row r="119">
          <cell r="C119">
            <v>0</v>
          </cell>
          <cell r="D119">
            <v>0</v>
          </cell>
        </row>
        <row r="120">
          <cell r="C120">
            <v>2948978</v>
          </cell>
          <cell r="D120">
            <v>26477845</v>
          </cell>
        </row>
        <row r="121">
          <cell r="C121">
            <v>479506950</v>
          </cell>
          <cell r="D121">
            <v>518813730</v>
          </cell>
        </row>
        <row r="122">
          <cell r="C122">
            <v>50471149</v>
          </cell>
          <cell r="D122">
            <v>89121257</v>
          </cell>
        </row>
        <row r="123">
          <cell r="C123">
            <v>0</v>
          </cell>
          <cell r="D123">
            <v>0</v>
          </cell>
        </row>
        <row r="124">
          <cell r="C124">
            <v>427035801</v>
          </cell>
          <cell r="D124">
            <v>426392473</v>
          </cell>
        </row>
        <row r="125">
          <cell r="C125">
            <v>427035801</v>
          </cell>
          <cell r="D125">
            <v>426392473</v>
          </cell>
        </row>
        <row r="126">
          <cell r="C126">
            <v>2000000</v>
          </cell>
          <cell r="D126">
            <v>3300000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1000000</v>
          </cell>
          <cell r="D132">
            <v>1600000</v>
          </cell>
        </row>
        <row r="133">
          <cell r="C133">
            <v>0</v>
          </cell>
          <cell r="D133">
            <v>0</v>
          </cell>
        </row>
        <row r="134">
          <cell r="C134">
            <v>1000000</v>
          </cell>
          <cell r="D134">
            <v>1700000</v>
          </cell>
        </row>
        <row r="135">
          <cell r="C135">
            <v>938639182</v>
          </cell>
          <cell r="D135">
            <v>1099433532</v>
          </cell>
        </row>
        <row r="136">
          <cell r="C136">
            <v>109620000</v>
          </cell>
          <cell r="D136">
            <v>109620000</v>
          </cell>
        </row>
        <row r="137">
          <cell r="C137">
            <v>1620000</v>
          </cell>
          <cell r="D137">
            <v>1620000</v>
          </cell>
        </row>
        <row r="138">
          <cell r="C138">
            <v>108000000</v>
          </cell>
          <cell r="D138">
            <v>108000000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9119383</v>
          </cell>
          <cell r="D147">
            <v>9135898</v>
          </cell>
        </row>
        <row r="148">
          <cell r="C148">
            <v>0</v>
          </cell>
          <cell r="D148">
            <v>0</v>
          </cell>
        </row>
        <row r="149">
          <cell r="C149">
            <v>8368992</v>
          </cell>
          <cell r="D149">
            <v>8368992</v>
          </cell>
        </row>
        <row r="150">
          <cell r="C150">
            <v>0</v>
          </cell>
          <cell r="D150">
            <v>0</v>
          </cell>
        </row>
        <row r="151">
          <cell r="C151">
            <v>750391</v>
          </cell>
          <cell r="D151">
            <v>766906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118739383</v>
          </cell>
          <cell r="D160">
            <v>118755898</v>
          </cell>
        </row>
        <row r="161">
          <cell r="C161">
            <v>1057378565</v>
          </cell>
          <cell r="D161">
            <v>1218189430</v>
          </cell>
        </row>
        <row r="162">
          <cell r="C162">
            <v>0</v>
          </cell>
          <cell r="D162">
            <v>0</v>
          </cell>
        </row>
      </sheetData>
      <sheetData sheetId="134"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7117300</v>
          </cell>
          <cell r="D32">
            <v>7650290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7117300</v>
          </cell>
          <cell r="D35">
            <v>7650290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254000</v>
          </cell>
          <cell r="D40">
            <v>254000</v>
          </cell>
        </row>
        <row r="41">
          <cell r="C41">
            <v>0</v>
          </cell>
          <cell r="D41">
            <v>0</v>
          </cell>
        </row>
        <row r="42">
          <cell r="C42">
            <v>200000</v>
          </cell>
          <cell r="D42">
            <v>200000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54000</v>
          </cell>
          <cell r="D46">
            <v>54000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  <cell r="D63">
            <v>0</v>
          </cell>
        </row>
        <row r="64">
          <cell r="C64">
            <v>0</v>
          </cell>
          <cell r="D64">
            <v>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  <row r="68">
          <cell r="C68">
            <v>7371300</v>
          </cell>
          <cell r="D68">
            <v>7904290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7371300</v>
          </cell>
          <cell r="D93">
            <v>7904290</v>
          </cell>
        </row>
        <row r="100">
          <cell r="C100">
            <v>7371300</v>
          </cell>
          <cell r="D100">
            <v>7904290</v>
          </cell>
        </row>
        <row r="101">
          <cell r="C101">
            <v>240000</v>
          </cell>
          <cell r="D101">
            <v>216000</v>
          </cell>
        </row>
        <row r="102">
          <cell r="C102">
            <v>46800</v>
          </cell>
          <cell r="D102">
            <v>37910</v>
          </cell>
        </row>
        <row r="103">
          <cell r="C103">
            <v>444500</v>
          </cell>
          <cell r="D103">
            <v>567705</v>
          </cell>
        </row>
        <row r="104">
          <cell r="C104">
            <v>0</v>
          </cell>
          <cell r="D104">
            <v>0</v>
          </cell>
        </row>
        <row r="105">
          <cell r="C105">
            <v>6640000</v>
          </cell>
          <cell r="D105">
            <v>7082675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6640000</v>
          </cell>
          <cell r="D117">
            <v>7082675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7371300</v>
          </cell>
          <cell r="D135">
            <v>7904290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7371300</v>
          </cell>
          <cell r="D161">
            <v>7904290</v>
          </cell>
        </row>
        <row r="162">
          <cell r="C162">
            <v>0</v>
          </cell>
          <cell r="D162">
            <v>0</v>
          </cell>
        </row>
      </sheetData>
      <sheetData sheetId="135">
        <row r="11">
          <cell r="C11">
            <v>47458879</v>
          </cell>
          <cell r="D11">
            <v>52924033</v>
          </cell>
        </row>
        <row r="12">
          <cell r="C12">
            <v>47458879</v>
          </cell>
          <cell r="D12">
            <v>52924033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2369914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2369914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95000</v>
          </cell>
          <cell r="D40">
            <v>90969</v>
          </cell>
        </row>
        <row r="41">
          <cell r="C41">
            <v>0</v>
          </cell>
          <cell r="D41">
            <v>0</v>
          </cell>
        </row>
        <row r="42">
          <cell r="C42">
            <v>25000</v>
          </cell>
          <cell r="D42">
            <v>84469</v>
          </cell>
        </row>
        <row r="43">
          <cell r="C43">
            <v>50000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13500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500</v>
          </cell>
          <cell r="D48">
            <v>500</v>
          </cell>
        </row>
        <row r="49">
          <cell r="C49">
            <v>5000</v>
          </cell>
          <cell r="D49">
            <v>5000</v>
          </cell>
        </row>
        <row r="50">
          <cell r="C50">
            <v>0</v>
          </cell>
          <cell r="D50">
            <v>0</v>
          </cell>
        </row>
        <row r="51">
          <cell r="C51">
            <v>1000</v>
          </cell>
          <cell r="D51">
            <v>1000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  <cell r="D63">
            <v>0</v>
          </cell>
        </row>
        <row r="64">
          <cell r="C64">
            <v>0</v>
          </cell>
          <cell r="D64">
            <v>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  <row r="68">
          <cell r="C68">
            <v>47553879</v>
          </cell>
          <cell r="D68">
            <v>55384916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132911</v>
          </cell>
        </row>
        <row r="79">
          <cell r="C79">
            <v>0</v>
          </cell>
          <cell r="D79">
            <v>132911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132911</v>
          </cell>
        </row>
        <row r="93">
          <cell r="C93">
            <v>47553879</v>
          </cell>
          <cell r="D93">
            <v>55517827</v>
          </cell>
        </row>
        <row r="100">
          <cell r="C100">
            <v>47553879</v>
          </cell>
          <cell r="D100">
            <v>55081638</v>
          </cell>
        </row>
        <row r="101">
          <cell r="C101">
            <v>33776629</v>
          </cell>
          <cell r="D101">
            <v>42948571</v>
          </cell>
        </row>
        <row r="102">
          <cell r="C102">
            <v>6768998</v>
          </cell>
          <cell r="D102">
            <v>8221382</v>
          </cell>
        </row>
        <row r="103">
          <cell r="C103">
            <v>7008252</v>
          </cell>
          <cell r="D103">
            <v>3911685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436189</v>
          </cell>
        </row>
        <row r="122">
          <cell r="C122">
            <v>0</v>
          </cell>
          <cell r="D122">
            <v>436189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47553879</v>
          </cell>
          <cell r="D135">
            <v>55517827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47553879</v>
          </cell>
          <cell r="D161">
            <v>55517827</v>
          </cell>
        </row>
        <row r="162">
          <cell r="C162">
            <v>0</v>
          </cell>
          <cell r="D162">
            <v>0</v>
          </cell>
        </row>
      </sheetData>
      <sheetData sheetId="136">
        <row r="6">
          <cell r="C6">
            <v>231380516</v>
          </cell>
          <cell r="D6">
            <v>246852094</v>
          </cell>
          <cell r="G6">
            <v>190337050</v>
          </cell>
          <cell r="H6">
            <v>247592627</v>
          </cell>
        </row>
        <row r="7">
          <cell r="C7">
            <v>84196831</v>
          </cell>
          <cell r="D7">
            <v>169777301</v>
          </cell>
          <cell r="G7">
            <v>36673968</v>
          </cell>
          <cell r="H7">
            <v>42930428</v>
          </cell>
        </row>
        <row r="8">
          <cell r="C8">
            <v>0</v>
          </cell>
          <cell r="D8">
            <v>0</v>
          </cell>
          <cell r="G8">
            <v>246602983</v>
          </cell>
          <cell r="H8">
            <v>299649138</v>
          </cell>
        </row>
        <row r="9">
          <cell r="C9">
            <v>28000000</v>
          </cell>
          <cell r="D9">
            <v>17554104</v>
          </cell>
          <cell r="G9">
            <v>23795400</v>
          </cell>
          <cell r="H9">
            <v>20488435</v>
          </cell>
        </row>
        <row r="10">
          <cell r="C10">
            <v>97769595</v>
          </cell>
          <cell r="D10">
            <v>115748841</v>
          </cell>
          <cell r="G10">
            <v>13699032</v>
          </cell>
          <cell r="H10">
            <v>16110114</v>
          </cell>
        </row>
        <row r="11">
          <cell r="C11">
            <v>824000</v>
          </cell>
          <cell r="D11">
            <v>980700</v>
          </cell>
          <cell r="G11">
            <v>2948978</v>
          </cell>
        </row>
        <row r="12">
          <cell r="C12">
            <v>0</v>
          </cell>
        </row>
        <row r="13"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</row>
        <row r="17">
          <cell r="C17">
            <v>0</v>
          </cell>
          <cell r="D17">
            <v>0</v>
          </cell>
          <cell r="G17">
            <v>0</v>
          </cell>
          <cell r="H17">
            <v>0</v>
          </cell>
        </row>
        <row r="18">
          <cell r="C18">
            <v>442170942</v>
          </cell>
          <cell r="G18">
            <v>514057411</v>
          </cell>
          <cell r="H18">
            <v>643605730</v>
          </cell>
        </row>
        <row r="19">
          <cell r="C19">
            <v>80255461</v>
          </cell>
          <cell r="D19">
            <v>91418825</v>
          </cell>
          <cell r="G19">
            <v>0</v>
          </cell>
          <cell r="H19">
            <v>0</v>
          </cell>
        </row>
        <row r="20">
          <cell r="C20">
            <v>80255461</v>
          </cell>
          <cell r="D20">
            <v>91418825</v>
          </cell>
          <cell r="G20">
            <v>108000000</v>
          </cell>
          <cell r="H20">
            <v>108000000</v>
          </cell>
        </row>
        <row r="21">
          <cell r="C21">
            <v>0</v>
          </cell>
          <cell r="D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G23">
            <v>0</v>
          </cell>
          <cell r="H23">
            <v>0</v>
          </cell>
        </row>
        <row r="24">
          <cell r="C24">
            <v>108000000</v>
          </cell>
          <cell r="G24">
            <v>0</v>
          </cell>
          <cell r="H24">
            <v>0</v>
          </cell>
        </row>
        <row r="25">
          <cell r="C25">
            <v>108000000</v>
          </cell>
          <cell r="D25">
            <v>108000000</v>
          </cell>
          <cell r="G25">
            <v>0</v>
          </cell>
          <cell r="H25">
            <v>0</v>
          </cell>
        </row>
        <row r="26">
          <cell r="C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G28">
            <v>8368992</v>
          </cell>
        </row>
        <row r="29">
          <cell r="C29">
            <v>188255461</v>
          </cell>
          <cell r="G29">
            <v>116368992</v>
          </cell>
        </row>
        <row r="30">
          <cell r="C30">
            <v>630426403</v>
          </cell>
          <cell r="D30">
            <v>759974722</v>
          </cell>
          <cell r="G30">
            <v>630426403</v>
          </cell>
          <cell r="H30">
            <v>759974722</v>
          </cell>
        </row>
        <row r="31">
          <cell r="C31">
            <v>71886469</v>
          </cell>
          <cell r="D31">
            <v>83049833</v>
          </cell>
          <cell r="G31" t="str">
            <v>-</v>
          </cell>
          <cell r="H31" t="str">
            <v>-</v>
          </cell>
        </row>
        <row r="32">
          <cell r="C32" t="str">
            <v>-</v>
          </cell>
          <cell r="D32" t="str">
            <v>-</v>
          </cell>
          <cell r="G32" t="str">
            <v>-</v>
          </cell>
          <cell r="H32" t="str">
            <v>-</v>
          </cell>
        </row>
      </sheetData>
      <sheetData sheetId="137">
        <row r="6">
          <cell r="C6">
            <v>176896029</v>
          </cell>
          <cell r="D6">
            <v>195440263</v>
          </cell>
          <cell r="G6">
            <v>50471149</v>
          </cell>
          <cell r="H6">
            <v>89557446</v>
          </cell>
        </row>
        <row r="7">
          <cell r="C7">
            <v>0</v>
          </cell>
          <cell r="D7">
            <v>0</v>
          </cell>
          <cell r="G7">
            <v>0</v>
          </cell>
          <cell r="H7">
            <v>0</v>
          </cell>
        </row>
        <row r="8">
          <cell r="C8">
            <v>0</v>
          </cell>
          <cell r="D8">
            <v>0</v>
          </cell>
          <cell r="G8">
            <v>427035801</v>
          </cell>
          <cell r="H8">
            <v>426392473</v>
          </cell>
        </row>
        <row r="9">
          <cell r="C9">
            <v>1050000</v>
          </cell>
          <cell r="D9">
            <v>3252851</v>
          </cell>
          <cell r="G9">
            <v>0</v>
          </cell>
          <cell r="H9">
            <v>0</v>
          </cell>
        </row>
        <row r="10">
          <cell r="C10">
            <v>0</v>
          </cell>
          <cell r="D10">
            <v>0</v>
          </cell>
          <cell r="G10">
            <v>2000000</v>
          </cell>
          <cell r="H10">
            <v>3300000</v>
          </cell>
        </row>
        <row r="11">
          <cell r="C11">
            <v>0</v>
          </cell>
          <cell r="D11">
            <v>2244424</v>
          </cell>
          <cell r="G11">
            <v>0</v>
          </cell>
          <cell r="H11">
            <v>0</v>
          </cell>
        </row>
        <row r="12">
          <cell r="C12">
            <v>14124001</v>
          </cell>
          <cell r="D12">
            <v>14124001</v>
          </cell>
          <cell r="G12">
            <v>0</v>
          </cell>
          <cell r="H12">
            <v>0</v>
          </cell>
        </row>
        <row r="13">
          <cell r="C13">
            <v>10000000</v>
          </cell>
          <cell r="D13">
            <v>23233447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G16">
            <v>0</v>
          </cell>
          <cell r="H16">
            <v>0</v>
          </cell>
        </row>
        <row r="17">
          <cell r="C17">
            <v>202070030</v>
          </cell>
          <cell r="D17">
            <v>238294986</v>
          </cell>
          <cell r="G17">
            <v>479506950</v>
          </cell>
          <cell r="H17">
            <v>519249919</v>
          </cell>
        </row>
        <row r="18">
          <cell r="C18">
            <v>279807311</v>
          </cell>
          <cell r="D18">
            <v>283341839</v>
          </cell>
          <cell r="G18">
            <v>0</v>
          </cell>
          <cell r="H18">
            <v>0</v>
          </cell>
        </row>
        <row r="19">
          <cell r="C19">
            <v>279807311</v>
          </cell>
          <cell r="D19">
            <v>283341839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G21">
            <v>1620000</v>
          </cell>
          <cell r="H21">
            <v>1620000</v>
          </cell>
        </row>
        <row r="22">
          <cell r="C22">
            <v>0</v>
          </cell>
          <cell r="D22">
            <v>0</v>
          </cell>
          <cell r="G22">
            <v>0</v>
          </cell>
          <cell r="H22">
            <v>0</v>
          </cell>
        </row>
        <row r="23">
          <cell r="C23">
            <v>0</v>
          </cell>
          <cell r="D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G24">
            <v>0</v>
          </cell>
          <cell r="H24">
            <v>0</v>
          </cell>
        </row>
        <row r="25">
          <cell r="C25">
            <v>0</v>
          </cell>
          <cell r="D25">
            <v>0</v>
          </cell>
          <cell r="G25">
            <v>750391</v>
          </cell>
          <cell r="H25">
            <v>766906</v>
          </cell>
        </row>
        <row r="26">
          <cell r="C26">
            <v>0</v>
          </cell>
          <cell r="D26">
            <v>0</v>
          </cell>
          <cell r="G26">
            <v>0</v>
          </cell>
          <cell r="H26">
            <v>0</v>
          </cell>
        </row>
        <row r="27">
          <cell r="C27">
            <v>0</v>
          </cell>
          <cell r="D27">
            <v>0</v>
          </cell>
          <cell r="G27">
            <v>0</v>
          </cell>
          <cell r="H27">
            <v>0</v>
          </cell>
        </row>
        <row r="28">
          <cell r="C28">
            <v>0</v>
          </cell>
          <cell r="D28">
            <v>0</v>
          </cell>
          <cell r="G28">
            <v>0</v>
          </cell>
          <cell r="H28">
            <v>0</v>
          </cell>
        </row>
        <row r="29">
          <cell r="C29">
            <v>0</v>
          </cell>
          <cell r="D29">
            <v>0</v>
          </cell>
          <cell r="G29">
            <v>0</v>
          </cell>
          <cell r="H29">
            <v>0</v>
          </cell>
        </row>
        <row r="30">
          <cell r="C30">
            <v>279807311</v>
          </cell>
          <cell r="D30">
            <v>283341839</v>
          </cell>
          <cell r="G30">
            <v>2370391</v>
          </cell>
          <cell r="H30">
            <v>2386906</v>
          </cell>
        </row>
        <row r="31">
          <cell r="C31">
            <v>481877341</v>
          </cell>
          <cell r="D31">
            <v>521636825</v>
          </cell>
          <cell r="G31">
            <v>481877341</v>
          </cell>
          <cell r="H31">
            <v>521636825</v>
          </cell>
        </row>
        <row r="32">
          <cell r="C32">
            <v>277436920</v>
          </cell>
          <cell r="D32">
            <v>280954933</v>
          </cell>
          <cell r="G32" t="str">
            <v>-</v>
          </cell>
          <cell r="H32" t="str">
            <v>-</v>
          </cell>
        </row>
        <row r="33">
          <cell r="C33" t="str">
            <v>-</v>
          </cell>
          <cell r="D33" t="str">
            <v>-</v>
          </cell>
          <cell r="G33" t="str">
            <v>-</v>
          </cell>
          <cell r="H33" t="str">
            <v>-</v>
          </cell>
        </row>
      </sheetData>
      <sheetData sheetId="138"/>
      <sheetData sheetId="139">
        <row r="7">
          <cell r="A7" t="str">
            <v>TOP Kastély pályázat eszközbeszerzés</v>
          </cell>
          <cell r="B7">
            <v>29200000</v>
          </cell>
          <cell r="C7" t="str">
            <v>2019-2020</v>
          </cell>
          <cell r="D7">
            <v>0</v>
          </cell>
          <cell r="E7">
            <v>22992126</v>
          </cell>
        </row>
        <row r="8">
          <cell r="A8" t="str">
            <v>EFOP-1.6.2 Szegregátum projekt ESZA része eszközbeszerzés</v>
          </cell>
          <cell r="B8">
            <v>3540831</v>
          </cell>
          <cell r="C8" t="str">
            <v>2019</v>
          </cell>
          <cell r="D8">
            <v>0</v>
          </cell>
          <cell r="E8">
            <v>2788057</v>
          </cell>
        </row>
        <row r="9">
          <cell r="A9" t="str">
            <v>EFOP-3.7.3 Egész életen át tartó tanulás projekt eszközbeszerzés</v>
          </cell>
          <cell r="B9">
            <v>3638287</v>
          </cell>
          <cell r="C9" t="str">
            <v>2019</v>
          </cell>
          <cell r="D9">
            <v>0</v>
          </cell>
          <cell r="E9">
            <v>2864793</v>
          </cell>
        </row>
        <row r="10">
          <cell r="A10" t="str">
            <v>EFOP 1.5.3 projekt eszközbeszerzés humán szolgáltatások</v>
          </cell>
          <cell r="B10">
            <v>1988737</v>
          </cell>
          <cell r="C10" t="str">
            <v>2019</v>
          </cell>
          <cell r="D10">
            <v>0</v>
          </cell>
          <cell r="E10">
            <v>1988737</v>
          </cell>
        </row>
        <row r="11">
          <cell r="A11" t="str">
            <v>egyéb, ingatlanokhoz kapcsolódó beruházások</v>
          </cell>
          <cell r="B11">
            <v>7116597</v>
          </cell>
          <cell r="C11" t="str">
            <v>2019</v>
          </cell>
          <cell r="D11">
            <v>0</v>
          </cell>
          <cell r="E11">
            <v>0</v>
          </cell>
        </row>
        <row r="12">
          <cell r="A12" t="str">
            <v>egyéb informatikai  eszköz beszerzése, orvosi, védőnő magyar falu program</v>
          </cell>
          <cell r="B12">
            <v>3860247</v>
          </cell>
          <cell r="C12" t="str">
            <v>2019</v>
          </cell>
          <cell r="D12">
            <v>0</v>
          </cell>
          <cell r="E12">
            <v>0</v>
          </cell>
        </row>
        <row r="13">
          <cell r="A13" t="str">
            <v>lakóépület, ingatlan, termőföld / beszerzése</v>
          </cell>
          <cell r="B13">
            <v>5149300</v>
          </cell>
          <cell r="C13" t="str">
            <v>2019</v>
          </cell>
          <cell r="D13">
            <v>0</v>
          </cell>
          <cell r="E13">
            <v>3500000</v>
          </cell>
        </row>
        <row r="14">
          <cell r="A14" t="str">
            <v>TOP531 projekt eszköz beszerzése</v>
          </cell>
          <cell r="B14">
            <v>428110</v>
          </cell>
          <cell r="C14" t="str">
            <v>2019</v>
          </cell>
          <cell r="D14">
            <v>0</v>
          </cell>
          <cell r="E14">
            <v>0</v>
          </cell>
        </row>
        <row r="15">
          <cell r="A15" t="str">
            <v>Top kerékpárút építés</v>
          </cell>
          <cell r="B15">
            <v>7147433</v>
          </cell>
          <cell r="C15" t="str">
            <v>2018-2019</v>
          </cell>
          <cell r="D15">
            <v>0</v>
          </cell>
          <cell r="E15">
            <v>3565548</v>
          </cell>
        </row>
        <row r="16">
          <cell r="A16" t="str">
            <v>Start malom beruházás</v>
          </cell>
          <cell r="B16">
            <v>1550243</v>
          </cell>
          <cell r="C16" t="str">
            <v>2019</v>
          </cell>
          <cell r="D16">
            <v>0</v>
          </cell>
          <cell r="E16">
            <v>0</v>
          </cell>
        </row>
        <row r="17">
          <cell r="A17" t="str">
            <v>Start mezőgazdasági program eszközbeszerzése</v>
          </cell>
          <cell r="B17">
            <v>6422250</v>
          </cell>
          <cell r="C17" t="str">
            <v>2019</v>
          </cell>
          <cell r="D17">
            <v>0</v>
          </cell>
          <cell r="E17">
            <v>0</v>
          </cell>
        </row>
        <row r="18">
          <cell r="A18" t="str">
            <v>immateriális javak beszerzése</v>
          </cell>
          <cell r="B18">
            <v>840900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egyéb tárgyi eszköz beszerzésének előirányzata</v>
          </cell>
          <cell r="B19">
            <v>10506504</v>
          </cell>
          <cell r="C19" t="str">
            <v>2019</v>
          </cell>
          <cell r="D19">
            <v>0</v>
          </cell>
          <cell r="E19">
            <v>0</v>
          </cell>
        </row>
        <row r="20">
          <cell r="A20" t="str">
            <v>idősek klubja tárgyi eszköz beszerzése</v>
          </cell>
          <cell r="B20">
            <v>10600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polgármesteri hivatal tárgyi eszköz beszerzése</v>
          </cell>
          <cell r="B21">
            <v>343455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Óvoda tárgyi eszköz beszerzése</v>
          </cell>
          <cell r="B22">
            <v>189238</v>
          </cell>
          <cell r="C22">
            <v>0</v>
          </cell>
          <cell r="D22">
            <v>0</v>
          </cell>
          <cell r="E22">
            <v>1127200</v>
          </cell>
        </row>
        <row r="23">
          <cell r="A23" t="str">
            <v>beruházási célú Áfa</v>
          </cell>
          <cell r="B23">
            <v>14287129</v>
          </cell>
          <cell r="C23">
            <v>0</v>
          </cell>
          <cell r="D23">
            <v>0</v>
          </cell>
          <cell r="E23">
            <v>10517488</v>
          </cell>
        </row>
        <row r="24">
          <cell r="A24" t="str">
            <v>magyar Falu program orvosi eszközök</v>
          </cell>
          <cell r="B24">
            <v>1758721</v>
          </cell>
          <cell r="C24" t="str">
            <v>2019</v>
          </cell>
          <cell r="D24">
            <v>0</v>
          </cell>
          <cell r="E24">
            <v>0</v>
          </cell>
        </row>
        <row r="25">
          <cell r="A25" t="str">
            <v>ÖSSZESEN:</v>
          </cell>
          <cell r="B25">
            <v>97978582</v>
          </cell>
          <cell r="C25">
            <v>0</v>
          </cell>
          <cell r="D25">
            <v>0</v>
          </cell>
          <cell r="E25">
            <v>49343949</v>
          </cell>
        </row>
      </sheetData>
      <sheetData sheetId="140">
        <row r="7">
          <cell r="A7" t="str">
            <v>TOP kastély pályázat épület felújítás</v>
          </cell>
          <cell r="B7">
            <v>237000000</v>
          </cell>
          <cell r="C7" t="str">
            <v>2019-2020</v>
          </cell>
          <cell r="D7">
            <v>0</v>
          </cell>
          <cell r="E7">
            <v>190074983</v>
          </cell>
        </row>
        <row r="8">
          <cell r="A8" t="str">
            <v>EFOP-2.4.1 projekt ERFA szociális bérlkaások és Idősek Klubja épület felújítása</v>
          </cell>
          <cell r="B8">
            <v>179184618</v>
          </cell>
          <cell r="C8" t="str">
            <v>2019-2020</v>
          </cell>
          <cell r="D8">
            <v>0</v>
          </cell>
          <cell r="E8">
            <v>135018588</v>
          </cell>
        </row>
        <row r="9">
          <cell r="A9" t="str">
            <v>TOP kerékpárút felújítása</v>
          </cell>
          <cell r="B9">
            <v>17324994</v>
          </cell>
          <cell r="C9" t="str">
            <v>2018-2019</v>
          </cell>
          <cell r="D9">
            <v>15022101</v>
          </cell>
          <cell r="E9">
            <v>7849254</v>
          </cell>
        </row>
        <row r="10">
          <cell r="A10" t="str">
            <v>EFOP-1.5.3 Humán szolgáltatások projekt Fő u. 5. felújítás, Fitness terem kialakítása</v>
          </cell>
          <cell r="B10">
            <v>4002574</v>
          </cell>
          <cell r="C10" t="str">
            <v>2018-2019</v>
          </cell>
          <cell r="D10">
            <v>1638850</v>
          </cell>
          <cell r="E10">
            <v>3001930</v>
          </cell>
        </row>
        <row r="11">
          <cell r="A11" t="str">
            <v>Felújítás célú ÁFA</v>
          </cell>
          <cell r="B11">
            <v>90984781</v>
          </cell>
          <cell r="C11">
            <v>0</v>
          </cell>
          <cell r="D11">
            <v>0</v>
          </cell>
          <cell r="E11">
            <v>91091046</v>
          </cell>
        </row>
        <row r="12">
          <cell r="A12" t="str">
            <v>START programban malom és vadfarm egyéb tárgyi eszköz és építmény felújítása</v>
          </cell>
          <cell r="B12">
            <v>2603130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egyéb felújítások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</row>
        <row r="25">
          <cell r="A25" t="str">
            <v>ÖSSZESEN:</v>
          </cell>
          <cell r="B25">
            <v>531100097</v>
          </cell>
          <cell r="C25">
            <v>0</v>
          </cell>
          <cell r="D25">
            <v>16660951</v>
          </cell>
          <cell r="E25">
            <v>427035801</v>
          </cell>
        </row>
      </sheetData>
      <sheetData sheetId="141"/>
      <sheetData sheetId="142">
        <row r="8">
          <cell r="C8">
            <v>245504517</v>
          </cell>
          <cell r="D8">
            <v>260976095</v>
          </cell>
        </row>
        <row r="9">
          <cell r="C9">
            <v>85950417</v>
          </cell>
          <cell r="D9">
            <v>87581819</v>
          </cell>
        </row>
        <row r="10">
          <cell r="C10">
            <v>69904083</v>
          </cell>
          <cell r="D10">
            <v>72515200</v>
          </cell>
        </row>
        <row r="11">
          <cell r="C11">
            <v>75065193</v>
          </cell>
          <cell r="D11">
            <v>85923820</v>
          </cell>
        </row>
        <row r="12">
          <cell r="C12">
            <v>3084290</v>
          </cell>
          <cell r="D12">
            <v>3189290</v>
          </cell>
        </row>
        <row r="13">
          <cell r="C13">
            <v>11500534</v>
          </cell>
          <cell r="D13">
            <v>10754820</v>
          </cell>
        </row>
        <row r="14">
          <cell r="C14">
            <v>0</v>
          </cell>
          <cell r="D14">
            <v>1011146</v>
          </cell>
        </row>
        <row r="15">
          <cell r="C15">
            <v>84196831</v>
          </cell>
          <cell r="D15">
            <v>167407387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84196831</v>
          </cell>
          <cell r="D20">
            <v>167407387</v>
          </cell>
        </row>
        <row r="21">
          <cell r="C21">
            <v>0</v>
          </cell>
          <cell r="D21">
            <v>0</v>
          </cell>
        </row>
        <row r="22">
          <cell r="C22">
            <v>176896029</v>
          </cell>
          <cell r="D22">
            <v>195440263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176896029</v>
          </cell>
          <cell r="D27">
            <v>195440263</v>
          </cell>
        </row>
        <row r="28">
          <cell r="C28">
            <v>0</v>
          </cell>
          <cell r="D28">
            <v>0</v>
          </cell>
        </row>
        <row r="29">
          <cell r="C29">
            <v>38000000</v>
          </cell>
          <cell r="D29">
            <v>40787551</v>
          </cell>
        </row>
        <row r="30">
          <cell r="C30">
            <v>0</v>
          </cell>
          <cell r="D30">
            <v>0</v>
          </cell>
        </row>
        <row r="31">
          <cell r="C31">
            <v>5300000</v>
          </cell>
          <cell r="D31">
            <v>4578816</v>
          </cell>
        </row>
        <row r="32">
          <cell r="C32">
            <v>25000000</v>
          </cell>
          <cell r="D32">
            <v>34771361</v>
          </cell>
        </row>
        <row r="33">
          <cell r="C33">
            <v>0</v>
          </cell>
          <cell r="D33">
            <v>0</v>
          </cell>
        </row>
        <row r="34">
          <cell r="C34">
            <v>4400000</v>
          </cell>
          <cell r="D34">
            <v>1247448</v>
          </cell>
        </row>
        <row r="35">
          <cell r="C35">
            <v>0</v>
          </cell>
          <cell r="D35">
            <v>0</v>
          </cell>
        </row>
        <row r="36">
          <cell r="C36">
            <v>3300000</v>
          </cell>
          <cell r="D36">
            <v>189926</v>
          </cell>
        </row>
        <row r="37">
          <cell r="C37">
            <v>97525545</v>
          </cell>
          <cell r="D37">
            <v>114860800</v>
          </cell>
        </row>
        <row r="38">
          <cell r="C38">
            <v>27090859</v>
          </cell>
          <cell r="D38">
            <v>28513564</v>
          </cell>
        </row>
        <row r="39">
          <cell r="C39">
            <v>11916214</v>
          </cell>
          <cell r="D39">
            <v>17109777</v>
          </cell>
        </row>
        <row r="40">
          <cell r="C40">
            <v>1015000</v>
          </cell>
          <cell r="D40">
            <v>2718789</v>
          </cell>
        </row>
        <row r="41">
          <cell r="C41">
            <v>20224346</v>
          </cell>
          <cell r="D41">
            <v>17642920</v>
          </cell>
        </row>
        <row r="42">
          <cell r="C42">
            <v>11200000</v>
          </cell>
          <cell r="D42">
            <v>11527307</v>
          </cell>
        </row>
        <row r="43">
          <cell r="C43">
            <v>16953625</v>
          </cell>
          <cell r="D43">
            <v>17548274</v>
          </cell>
        </row>
        <row r="44">
          <cell r="C44">
            <v>9000000</v>
          </cell>
          <cell r="D44">
            <v>18777653</v>
          </cell>
        </row>
        <row r="45">
          <cell r="C45">
            <v>75000</v>
          </cell>
          <cell r="D45">
            <v>4640</v>
          </cell>
        </row>
        <row r="46">
          <cell r="C46">
            <v>500</v>
          </cell>
          <cell r="D46">
            <v>0</v>
          </cell>
        </row>
        <row r="47">
          <cell r="C47">
            <v>0</v>
          </cell>
          <cell r="D47">
            <v>236392</v>
          </cell>
        </row>
        <row r="48">
          <cell r="C48">
            <v>50001</v>
          </cell>
          <cell r="D48">
            <v>781484</v>
          </cell>
        </row>
        <row r="49">
          <cell r="C49">
            <v>0</v>
          </cell>
          <cell r="D49">
            <v>2244424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1814900</v>
          </cell>
        </row>
        <row r="52">
          <cell r="C52">
            <v>0</v>
          </cell>
          <cell r="D52">
            <v>429524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824000</v>
          </cell>
          <cell r="D55">
            <v>980700</v>
          </cell>
        </row>
        <row r="56">
          <cell r="C56">
            <v>0</v>
          </cell>
          <cell r="D56">
            <v>0</v>
          </cell>
        </row>
        <row r="57">
          <cell r="C57">
            <v>300000</v>
          </cell>
          <cell r="D57">
            <v>300000</v>
          </cell>
        </row>
        <row r="58">
          <cell r="C58">
            <v>524000</v>
          </cell>
          <cell r="D58">
            <v>680700</v>
          </cell>
        </row>
        <row r="59">
          <cell r="C59">
            <v>0</v>
          </cell>
          <cell r="D59">
            <v>0</v>
          </cell>
        </row>
        <row r="60">
          <cell r="C60">
            <v>1050000</v>
          </cell>
          <cell r="D60">
            <v>3252851</v>
          </cell>
        </row>
        <row r="61">
          <cell r="C61">
            <v>0</v>
          </cell>
          <cell r="D61">
            <v>0</v>
          </cell>
        </row>
        <row r="62">
          <cell r="C62">
            <v>1000000</v>
          </cell>
          <cell r="D62">
            <v>2296570</v>
          </cell>
        </row>
        <row r="63">
          <cell r="C63">
            <v>50000</v>
          </cell>
          <cell r="D63">
            <v>956281</v>
          </cell>
        </row>
        <row r="64">
          <cell r="C64">
            <v>0</v>
          </cell>
          <cell r="D64">
            <v>0</v>
          </cell>
        </row>
        <row r="65">
          <cell r="C65">
            <v>643996922</v>
          </cell>
          <cell r="D65">
            <v>785950071</v>
          </cell>
        </row>
        <row r="66">
          <cell r="C66">
            <v>108000000</v>
          </cell>
          <cell r="D66">
            <v>108000000</v>
          </cell>
        </row>
        <row r="67">
          <cell r="C67">
            <v>0</v>
          </cell>
          <cell r="D67">
            <v>0</v>
          </cell>
        </row>
        <row r="68">
          <cell r="C68">
            <v>108000000</v>
          </cell>
          <cell r="D68">
            <v>108000000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360062772</v>
          </cell>
          <cell r="D75">
            <v>374140636</v>
          </cell>
        </row>
        <row r="76">
          <cell r="C76">
            <v>360062772</v>
          </cell>
          <cell r="D76">
            <v>374140636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9642857</v>
          </cell>
        </row>
        <row r="79">
          <cell r="C79">
            <v>0</v>
          </cell>
          <cell r="D79">
            <v>9642857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468062772</v>
          </cell>
          <cell r="D89">
            <v>491783493</v>
          </cell>
        </row>
        <row r="90">
          <cell r="C90">
            <v>1112059694</v>
          </cell>
          <cell r="D90">
            <v>1277733564</v>
          </cell>
        </row>
        <row r="93">
          <cell r="C93">
            <v>357397191</v>
          </cell>
          <cell r="D93">
            <v>474276846</v>
          </cell>
        </row>
        <row r="94">
          <cell r="C94">
            <v>74095263</v>
          </cell>
          <cell r="D94">
            <v>119439031</v>
          </cell>
        </row>
        <row r="95">
          <cell r="C95">
            <v>13652367</v>
          </cell>
          <cell r="D95">
            <v>18315733</v>
          </cell>
        </row>
        <row r="96">
          <cell r="C96">
            <v>229206151</v>
          </cell>
          <cell r="D96">
            <v>273445688</v>
          </cell>
        </row>
        <row r="97">
          <cell r="C97">
            <v>23795400</v>
          </cell>
          <cell r="D97">
            <v>20488435</v>
          </cell>
        </row>
        <row r="98">
          <cell r="C98">
            <v>13699032</v>
          </cell>
          <cell r="D98">
            <v>16110114</v>
          </cell>
        </row>
        <row r="99">
          <cell r="C99">
            <v>0</v>
          </cell>
          <cell r="D99">
            <v>383285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189628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230000</v>
          </cell>
          <cell r="D105">
            <v>140000</v>
          </cell>
        </row>
        <row r="106">
          <cell r="C106">
            <v>0</v>
          </cell>
          <cell r="D106">
            <v>0</v>
          </cell>
        </row>
        <row r="107">
          <cell r="C107">
            <v>300000</v>
          </cell>
          <cell r="D107">
            <v>300000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13169032</v>
          </cell>
          <cell r="D110">
            <v>15097201</v>
          </cell>
        </row>
        <row r="111">
          <cell r="C111">
            <v>2948978</v>
          </cell>
        </row>
        <row r="112">
          <cell r="C112">
            <v>0</v>
          </cell>
          <cell r="D112">
            <v>0</v>
          </cell>
        </row>
        <row r="113">
          <cell r="C113">
            <v>2948978</v>
          </cell>
        </row>
        <row r="114">
          <cell r="C114">
            <v>478075406</v>
          </cell>
          <cell r="D114">
            <v>518565903</v>
          </cell>
        </row>
        <row r="115">
          <cell r="C115">
            <v>49039605</v>
          </cell>
          <cell r="D115">
            <v>88873430</v>
          </cell>
        </row>
        <row r="116">
          <cell r="C116">
            <v>0</v>
          </cell>
          <cell r="D116">
            <v>0</v>
          </cell>
        </row>
        <row r="117">
          <cell r="C117">
            <v>427035801</v>
          </cell>
          <cell r="D117">
            <v>426392473</v>
          </cell>
        </row>
        <row r="118">
          <cell r="C118">
            <v>427035801</v>
          </cell>
          <cell r="D118">
            <v>426392473</v>
          </cell>
        </row>
        <row r="119">
          <cell r="C119">
            <v>2000000</v>
          </cell>
          <cell r="D119">
            <v>3300000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1000000</v>
          </cell>
          <cell r="D125">
            <v>1600000</v>
          </cell>
        </row>
        <row r="126">
          <cell r="C126">
            <v>0</v>
          </cell>
          <cell r="D126">
            <v>0</v>
          </cell>
        </row>
        <row r="127">
          <cell r="C127">
            <v>1000000</v>
          </cell>
          <cell r="D127">
            <v>1700000</v>
          </cell>
        </row>
        <row r="128">
          <cell r="C128">
            <v>835472597</v>
          </cell>
        </row>
        <row r="129">
          <cell r="C129">
            <v>109620000</v>
          </cell>
          <cell r="D129">
            <v>109620000</v>
          </cell>
        </row>
        <row r="130">
          <cell r="C130">
            <v>1620000</v>
          </cell>
          <cell r="D130">
            <v>1620000</v>
          </cell>
        </row>
        <row r="131">
          <cell r="C131">
            <v>108000000</v>
          </cell>
          <cell r="D131">
            <v>108000000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166967097</v>
          </cell>
          <cell r="D140">
            <v>175270815</v>
          </cell>
        </row>
        <row r="141">
          <cell r="C141">
            <v>0</v>
          </cell>
          <cell r="D141">
            <v>0</v>
          </cell>
        </row>
        <row r="142">
          <cell r="C142">
            <v>8368992</v>
          </cell>
        </row>
        <row r="143">
          <cell r="C143">
            <v>157847714</v>
          </cell>
          <cell r="D143">
            <v>166134917</v>
          </cell>
        </row>
        <row r="144">
          <cell r="C144">
            <v>0</v>
          </cell>
          <cell r="D144">
            <v>0</v>
          </cell>
        </row>
        <row r="145">
          <cell r="C145">
            <v>750391</v>
          </cell>
          <cell r="D145">
            <v>766906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276587097</v>
          </cell>
        </row>
        <row r="155">
          <cell r="C155">
            <v>1112059694</v>
          </cell>
          <cell r="D155">
            <v>1277733564</v>
          </cell>
        </row>
        <row r="156">
          <cell r="C156">
            <v>0</v>
          </cell>
          <cell r="D156">
            <v>0</v>
          </cell>
        </row>
        <row r="157">
          <cell r="C157">
            <v>9</v>
          </cell>
          <cell r="D157">
            <v>9</v>
          </cell>
        </row>
        <row r="158">
          <cell r="C158">
            <v>50</v>
          </cell>
          <cell r="D158">
            <v>50</v>
          </cell>
        </row>
      </sheetData>
      <sheetData sheetId="143">
        <row r="8">
          <cell r="C8">
            <v>245504517</v>
          </cell>
          <cell r="D8">
            <v>260976095</v>
          </cell>
        </row>
        <row r="9">
          <cell r="C9">
            <v>85950417</v>
          </cell>
          <cell r="D9">
            <v>87581819</v>
          </cell>
        </row>
        <row r="10">
          <cell r="C10">
            <v>69904083</v>
          </cell>
          <cell r="D10">
            <v>72515200</v>
          </cell>
        </row>
        <row r="11">
          <cell r="C11">
            <v>75065193</v>
          </cell>
          <cell r="D11">
            <v>85923820</v>
          </cell>
        </row>
        <row r="12">
          <cell r="C12">
            <v>3084290</v>
          </cell>
          <cell r="D12">
            <v>3189290</v>
          </cell>
        </row>
        <row r="13">
          <cell r="C13">
            <v>11500534</v>
          </cell>
          <cell r="D13">
            <v>10754820</v>
          </cell>
        </row>
        <row r="14">
          <cell r="C14">
            <v>0</v>
          </cell>
          <cell r="D14">
            <v>1011146</v>
          </cell>
        </row>
        <row r="15">
          <cell r="C15">
            <v>84196831</v>
          </cell>
          <cell r="D15">
            <v>167407387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84196831</v>
          </cell>
          <cell r="D20">
            <v>167407387</v>
          </cell>
        </row>
        <row r="21">
          <cell r="C21">
            <v>0</v>
          </cell>
          <cell r="D21">
            <v>0</v>
          </cell>
        </row>
        <row r="22">
          <cell r="C22">
            <v>176896029</v>
          </cell>
          <cell r="D22">
            <v>195440263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176896029</v>
          </cell>
          <cell r="D27">
            <v>195440263</v>
          </cell>
        </row>
        <row r="28">
          <cell r="C28">
            <v>0</v>
          </cell>
          <cell r="D28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5300000</v>
          </cell>
          <cell r="D31">
            <v>4578816</v>
          </cell>
        </row>
        <row r="33">
          <cell r="C33">
            <v>0</v>
          </cell>
          <cell r="D33">
            <v>0</v>
          </cell>
        </row>
        <row r="34">
          <cell r="C34">
            <v>4400000</v>
          </cell>
          <cell r="D34">
            <v>1247448</v>
          </cell>
        </row>
        <row r="35">
          <cell r="C35">
            <v>0</v>
          </cell>
          <cell r="D35">
            <v>0</v>
          </cell>
        </row>
        <row r="36">
          <cell r="C36">
            <v>3300000</v>
          </cell>
          <cell r="D36">
            <v>189926</v>
          </cell>
        </row>
        <row r="38">
          <cell r="C38">
            <v>27090859</v>
          </cell>
          <cell r="D38">
            <v>28513564</v>
          </cell>
        </row>
        <row r="40">
          <cell r="C40">
            <v>1015000</v>
          </cell>
          <cell r="D40">
            <v>2718789</v>
          </cell>
        </row>
        <row r="41">
          <cell r="C41">
            <v>20224346</v>
          </cell>
          <cell r="D41">
            <v>17642920</v>
          </cell>
        </row>
        <row r="42">
          <cell r="C42">
            <v>11200000</v>
          </cell>
          <cell r="D42">
            <v>11527307</v>
          </cell>
        </row>
        <row r="44">
          <cell r="C44">
            <v>9000000</v>
          </cell>
          <cell r="D44">
            <v>18777653</v>
          </cell>
        </row>
        <row r="45">
          <cell r="C45">
            <v>75000</v>
          </cell>
          <cell r="D45">
            <v>4640</v>
          </cell>
        </row>
        <row r="46">
          <cell r="C46">
            <v>500</v>
          </cell>
          <cell r="D46">
            <v>0</v>
          </cell>
        </row>
        <row r="47">
          <cell r="C47">
            <v>0</v>
          </cell>
          <cell r="D47">
            <v>236392</v>
          </cell>
        </row>
        <row r="48">
          <cell r="C48">
            <v>50001</v>
          </cell>
          <cell r="D48">
            <v>781484</v>
          </cell>
        </row>
        <row r="49">
          <cell r="C49">
            <v>0</v>
          </cell>
          <cell r="D49">
            <v>2244424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1814900</v>
          </cell>
        </row>
        <row r="52">
          <cell r="C52">
            <v>0</v>
          </cell>
          <cell r="D52">
            <v>429524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824000</v>
          </cell>
          <cell r="D55">
            <v>980700</v>
          </cell>
        </row>
        <row r="56">
          <cell r="C56">
            <v>0</v>
          </cell>
          <cell r="D56">
            <v>0</v>
          </cell>
        </row>
        <row r="57">
          <cell r="C57">
            <v>300000</v>
          </cell>
          <cell r="D57">
            <v>300000</v>
          </cell>
        </row>
        <row r="58">
          <cell r="C58">
            <v>524000</v>
          </cell>
          <cell r="D58">
            <v>680700</v>
          </cell>
        </row>
        <row r="59">
          <cell r="C59">
            <v>0</v>
          </cell>
          <cell r="D59">
            <v>0</v>
          </cell>
        </row>
        <row r="60">
          <cell r="C60">
            <v>1050000</v>
          </cell>
          <cell r="D60">
            <v>3252851</v>
          </cell>
        </row>
        <row r="61">
          <cell r="C61">
            <v>0</v>
          </cell>
          <cell r="D61">
            <v>0</v>
          </cell>
        </row>
        <row r="62">
          <cell r="C62">
            <v>1000000</v>
          </cell>
          <cell r="D62">
            <v>2296570</v>
          </cell>
        </row>
        <row r="63">
          <cell r="C63">
            <v>50000</v>
          </cell>
          <cell r="D63">
            <v>956281</v>
          </cell>
        </row>
        <row r="64">
          <cell r="C64">
            <v>0</v>
          </cell>
          <cell r="D64">
            <v>0</v>
          </cell>
        </row>
        <row r="65">
          <cell r="C65">
            <v>636625622</v>
          </cell>
          <cell r="D65">
            <v>778045781</v>
          </cell>
        </row>
        <row r="66">
          <cell r="C66">
            <v>108000000</v>
          </cell>
          <cell r="D66">
            <v>108000000</v>
          </cell>
        </row>
        <row r="67">
          <cell r="C67">
            <v>0</v>
          </cell>
          <cell r="D67">
            <v>0</v>
          </cell>
        </row>
        <row r="68">
          <cell r="C68">
            <v>108000000</v>
          </cell>
          <cell r="D68">
            <v>108000000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360062772</v>
          </cell>
          <cell r="D75">
            <v>374140636</v>
          </cell>
        </row>
        <row r="76">
          <cell r="C76">
            <v>360062772</v>
          </cell>
          <cell r="D76">
            <v>374140636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9642857</v>
          </cell>
        </row>
        <row r="79">
          <cell r="C79">
            <v>0</v>
          </cell>
          <cell r="D79">
            <v>9642857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468062772</v>
          </cell>
          <cell r="D89">
            <v>491783493</v>
          </cell>
        </row>
        <row r="90">
          <cell r="C90">
            <v>1104688394</v>
          </cell>
          <cell r="D90">
            <v>1269829274</v>
          </cell>
        </row>
        <row r="93">
          <cell r="C93">
            <v>350025891</v>
          </cell>
        </row>
        <row r="94">
          <cell r="C94">
            <v>73855263</v>
          </cell>
          <cell r="D94">
            <v>119223031</v>
          </cell>
        </row>
        <row r="95">
          <cell r="C95">
            <v>13605567</v>
          </cell>
          <cell r="D95">
            <v>18277823</v>
          </cell>
        </row>
        <row r="96">
          <cell r="C96">
            <v>228761651</v>
          </cell>
          <cell r="D96">
            <v>272877983</v>
          </cell>
        </row>
        <row r="97">
          <cell r="C97">
            <v>23795400</v>
          </cell>
          <cell r="D97">
            <v>20488435</v>
          </cell>
        </row>
        <row r="98">
          <cell r="C98">
            <v>7059032</v>
          </cell>
          <cell r="D98">
            <v>9027439</v>
          </cell>
        </row>
        <row r="99">
          <cell r="C99">
            <v>0</v>
          </cell>
          <cell r="D99">
            <v>383285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189628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230000</v>
          </cell>
          <cell r="D105">
            <v>140000</v>
          </cell>
        </row>
        <row r="106">
          <cell r="C106">
            <v>0</v>
          </cell>
          <cell r="D106">
            <v>0</v>
          </cell>
        </row>
        <row r="107">
          <cell r="C107">
            <v>300000</v>
          </cell>
          <cell r="D107">
            <v>300000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6529032</v>
          </cell>
          <cell r="D110">
            <v>8457201</v>
          </cell>
        </row>
        <row r="111">
          <cell r="C111">
            <v>2948978</v>
          </cell>
        </row>
        <row r="112">
          <cell r="C112">
            <v>0</v>
          </cell>
          <cell r="D112">
            <v>0</v>
          </cell>
        </row>
        <row r="113">
          <cell r="C113">
            <v>2948978</v>
          </cell>
        </row>
        <row r="114">
          <cell r="C114">
            <v>478075406</v>
          </cell>
          <cell r="D114">
            <v>518565903</v>
          </cell>
        </row>
        <row r="115">
          <cell r="C115">
            <v>49039605</v>
          </cell>
          <cell r="D115">
            <v>88873430</v>
          </cell>
        </row>
        <row r="116">
          <cell r="C116">
            <v>0</v>
          </cell>
          <cell r="D116">
            <v>0</v>
          </cell>
        </row>
        <row r="117">
          <cell r="C117">
            <v>427035801</v>
          </cell>
          <cell r="D117">
            <v>426392473</v>
          </cell>
        </row>
        <row r="118">
          <cell r="C118">
            <v>427035801</v>
          </cell>
          <cell r="D118">
            <v>430466213</v>
          </cell>
        </row>
        <row r="119">
          <cell r="C119">
            <v>2000000</v>
          </cell>
          <cell r="D119">
            <v>3300000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1000000</v>
          </cell>
          <cell r="D125">
            <v>1600000</v>
          </cell>
        </row>
        <row r="126">
          <cell r="C126">
            <v>0</v>
          </cell>
          <cell r="D126">
            <v>0</v>
          </cell>
        </row>
        <row r="127">
          <cell r="C127">
            <v>1000000</v>
          </cell>
          <cell r="D127">
            <v>1700000</v>
          </cell>
        </row>
        <row r="128">
          <cell r="C128">
            <v>828101297</v>
          </cell>
        </row>
        <row r="129">
          <cell r="C129">
            <v>109620000</v>
          </cell>
          <cell r="D129">
            <v>109620000</v>
          </cell>
        </row>
        <row r="130">
          <cell r="C130">
            <v>1620000</v>
          </cell>
          <cell r="D130">
            <v>1620000</v>
          </cell>
        </row>
        <row r="131">
          <cell r="C131">
            <v>108000000</v>
          </cell>
          <cell r="D131">
            <v>108000000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166967097</v>
          </cell>
        </row>
        <row r="141">
          <cell r="C141">
            <v>0</v>
          </cell>
          <cell r="D141">
            <v>0</v>
          </cell>
        </row>
        <row r="142">
          <cell r="C142">
            <v>8368992</v>
          </cell>
        </row>
        <row r="143">
          <cell r="C143">
            <v>157847714</v>
          </cell>
          <cell r="D143">
            <v>166134917</v>
          </cell>
        </row>
        <row r="144">
          <cell r="C144">
            <v>0</v>
          </cell>
          <cell r="D144">
            <v>0</v>
          </cell>
        </row>
        <row r="145">
          <cell r="C145">
            <v>750391</v>
          </cell>
          <cell r="D145">
            <v>766906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276587097</v>
          </cell>
        </row>
        <row r="155">
          <cell r="C155">
            <v>1104688394</v>
          </cell>
          <cell r="D155">
            <v>1279472131</v>
          </cell>
        </row>
        <row r="156">
          <cell r="C156">
            <v>0</v>
          </cell>
          <cell r="D156">
            <v>-9642857</v>
          </cell>
        </row>
        <row r="157">
          <cell r="C157">
            <v>9</v>
          </cell>
          <cell r="D157">
            <v>9</v>
          </cell>
        </row>
        <row r="158">
          <cell r="C158">
            <v>50</v>
          </cell>
          <cell r="D158">
            <v>50</v>
          </cell>
        </row>
      </sheetData>
      <sheetData sheetId="144"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  <cell r="D63">
            <v>0</v>
          </cell>
        </row>
        <row r="64">
          <cell r="C64">
            <v>0</v>
          </cell>
          <cell r="D64">
            <v>0</v>
          </cell>
        </row>
        <row r="65">
          <cell r="C65">
            <v>7371300</v>
          </cell>
          <cell r="D65">
            <v>7904290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  <row r="68">
          <cell r="C68">
            <v>0</v>
          </cell>
          <cell r="D68">
            <v>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7371300</v>
          </cell>
          <cell r="D90">
            <v>7904290</v>
          </cell>
        </row>
        <row r="93">
          <cell r="C93">
            <v>7371300</v>
          </cell>
          <cell r="D93">
            <v>7904290</v>
          </cell>
        </row>
        <row r="94">
          <cell r="C94">
            <v>240000</v>
          </cell>
          <cell r="D94">
            <v>216000</v>
          </cell>
        </row>
        <row r="95">
          <cell r="C95">
            <v>46800</v>
          </cell>
          <cell r="D95">
            <v>37910</v>
          </cell>
        </row>
        <row r="96">
          <cell r="C96">
            <v>444500</v>
          </cell>
          <cell r="D96">
            <v>567705</v>
          </cell>
        </row>
        <row r="97">
          <cell r="C97">
            <v>0</v>
          </cell>
          <cell r="D97">
            <v>0</v>
          </cell>
        </row>
        <row r="98">
          <cell r="C98">
            <v>6640000</v>
          </cell>
          <cell r="D98">
            <v>7082675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6640000</v>
          </cell>
          <cell r="D110">
            <v>7082675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7371300</v>
          </cell>
          <cell r="D128">
            <v>7904290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7371300</v>
          </cell>
          <cell r="D155">
            <v>7904290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</sheetData>
      <sheetData sheetId="145"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C44">
            <v>0</v>
          </cell>
          <cell r="D44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  <row r="62">
          <cell r="C62">
            <v>0</v>
          </cell>
          <cell r="D62">
            <v>0</v>
          </cell>
        </row>
        <row r="63">
          <cell r="C63">
            <v>0</v>
          </cell>
          <cell r="D63">
            <v>0</v>
          </cell>
        </row>
        <row r="64">
          <cell r="C64">
            <v>0</v>
          </cell>
          <cell r="D64">
            <v>0</v>
          </cell>
        </row>
        <row r="65">
          <cell r="C65">
            <v>0</v>
          </cell>
          <cell r="D65">
            <v>0</v>
          </cell>
        </row>
        <row r="66">
          <cell r="C66">
            <v>0</v>
          </cell>
          <cell r="D66">
            <v>0</v>
          </cell>
        </row>
        <row r="67">
          <cell r="C67">
            <v>0</v>
          </cell>
          <cell r="D67">
            <v>0</v>
          </cell>
        </row>
        <row r="68">
          <cell r="C68">
            <v>0</v>
          </cell>
          <cell r="D68">
            <v>0</v>
          </cell>
        </row>
        <row r="69">
          <cell r="C69">
            <v>0</v>
          </cell>
          <cell r="D69">
            <v>0</v>
          </cell>
        </row>
        <row r="70">
          <cell r="C70">
            <v>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</sheetData>
      <sheetData sheetId="146">
        <row r="8">
          <cell r="C8">
            <v>95000</v>
          </cell>
          <cell r="D8">
            <v>90969</v>
          </cell>
        </row>
        <row r="9">
          <cell r="C9">
            <v>0</v>
          </cell>
          <cell r="D9">
            <v>0</v>
          </cell>
        </row>
        <row r="10">
          <cell r="C10">
            <v>25000</v>
          </cell>
          <cell r="D10">
            <v>84469</v>
          </cell>
        </row>
        <row r="11">
          <cell r="C11">
            <v>50000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13500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500</v>
          </cell>
          <cell r="D16">
            <v>500</v>
          </cell>
        </row>
        <row r="17">
          <cell r="C17">
            <v>5000</v>
          </cell>
          <cell r="D17">
            <v>5000</v>
          </cell>
        </row>
        <row r="18">
          <cell r="C18">
            <v>0</v>
          </cell>
          <cell r="D18">
            <v>0</v>
          </cell>
        </row>
        <row r="19">
          <cell r="C19">
            <v>1000</v>
          </cell>
          <cell r="D19">
            <v>1000</v>
          </cell>
        </row>
        <row r="20">
          <cell r="C20">
            <v>0</v>
          </cell>
          <cell r="D20">
            <v>2369914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2369914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95000</v>
          </cell>
          <cell r="D37">
            <v>2460883</v>
          </cell>
        </row>
        <row r="38">
          <cell r="C38">
            <v>47458879</v>
          </cell>
          <cell r="D38">
            <v>53056944</v>
          </cell>
        </row>
        <row r="39">
          <cell r="C39">
            <v>0</v>
          </cell>
          <cell r="D39">
            <v>132911</v>
          </cell>
        </row>
        <row r="40">
          <cell r="C40">
            <v>0</v>
          </cell>
          <cell r="D40">
            <v>0</v>
          </cell>
        </row>
        <row r="41">
          <cell r="C41">
            <v>47458879</v>
          </cell>
          <cell r="D41">
            <v>52924033</v>
          </cell>
        </row>
        <row r="42">
          <cell r="C42">
            <v>47553879</v>
          </cell>
          <cell r="D42">
            <v>55517827</v>
          </cell>
        </row>
        <row r="46">
          <cell r="C46">
            <v>47553879</v>
          </cell>
          <cell r="D46">
            <v>55081638</v>
          </cell>
        </row>
        <row r="47">
          <cell r="C47">
            <v>33776629</v>
          </cell>
          <cell r="D47">
            <v>42948571</v>
          </cell>
        </row>
        <row r="48">
          <cell r="C48">
            <v>6768998</v>
          </cell>
          <cell r="D48">
            <v>8221382</v>
          </cell>
        </row>
        <row r="49">
          <cell r="C49">
            <v>7008252</v>
          </cell>
          <cell r="D49">
            <v>3911685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436189</v>
          </cell>
        </row>
        <row r="53">
          <cell r="C53">
            <v>0</v>
          </cell>
          <cell r="D53">
            <v>436189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47553879</v>
          </cell>
          <cell r="D58">
            <v>55517827</v>
          </cell>
        </row>
        <row r="59">
          <cell r="C59">
            <v>0</v>
          </cell>
          <cell r="D59">
            <v>0</v>
          </cell>
        </row>
        <row r="60">
          <cell r="C60">
            <v>10</v>
          </cell>
          <cell r="D60">
            <v>10</v>
          </cell>
        </row>
        <row r="61">
          <cell r="C61">
            <v>1</v>
          </cell>
          <cell r="D61">
            <v>1</v>
          </cell>
        </row>
      </sheetData>
      <sheetData sheetId="147">
        <row r="8">
          <cell r="C8">
            <v>95000</v>
          </cell>
          <cell r="D8">
            <v>90969</v>
          </cell>
        </row>
        <row r="9">
          <cell r="C9">
            <v>0</v>
          </cell>
          <cell r="D9">
            <v>0</v>
          </cell>
        </row>
        <row r="10">
          <cell r="C10">
            <v>25000</v>
          </cell>
          <cell r="D10">
            <v>84469</v>
          </cell>
        </row>
        <row r="11">
          <cell r="C11">
            <v>50000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13500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500</v>
          </cell>
          <cell r="D16">
            <v>500</v>
          </cell>
        </row>
        <row r="17">
          <cell r="C17">
            <v>5000</v>
          </cell>
          <cell r="D17">
            <v>5000</v>
          </cell>
        </row>
        <row r="18">
          <cell r="C18">
            <v>0</v>
          </cell>
          <cell r="D18">
            <v>0</v>
          </cell>
        </row>
        <row r="19">
          <cell r="C19">
            <v>1000</v>
          </cell>
          <cell r="D19">
            <v>1000</v>
          </cell>
        </row>
        <row r="20">
          <cell r="C20">
            <v>0</v>
          </cell>
          <cell r="D20">
            <v>2369914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2369914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95000</v>
          </cell>
          <cell r="D37">
            <v>2460883</v>
          </cell>
        </row>
        <row r="38">
          <cell r="C38">
            <v>47458879</v>
          </cell>
          <cell r="D38">
            <v>53056944</v>
          </cell>
        </row>
        <row r="39">
          <cell r="C39">
            <v>0</v>
          </cell>
          <cell r="D39">
            <v>132911</v>
          </cell>
        </row>
        <row r="40">
          <cell r="C40">
            <v>0</v>
          </cell>
          <cell r="D40">
            <v>0</v>
          </cell>
        </row>
        <row r="41">
          <cell r="C41">
            <v>47458879</v>
          </cell>
          <cell r="D41">
            <v>52924033</v>
          </cell>
        </row>
        <row r="42">
          <cell r="C42">
            <v>47553879</v>
          </cell>
          <cell r="D42">
            <v>55517827</v>
          </cell>
        </row>
        <row r="46">
          <cell r="C46">
            <v>47553879</v>
          </cell>
          <cell r="D46">
            <v>55081638</v>
          </cell>
        </row>
        <row r="47">
          <cell r="C47">
            <v>33776629</v>
          </cell>
          <cell r="D47">
            <v>42948571</v>
          </cell>
        </row>
        <row r="48">
          <cell r="C48">
            <v>6768998</v>
          </cell>
          <cell r="D48">
            <v>8221382</v>
          </cell>
        </row>
        <row r="49">
          <cell r="C49">
            <v>7008252</v>
          </cell>
          <cell r="D49">
            <v>3911685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436189</v>
          </cell>
        </row>
        <row r="53">
          <cell r="C53">
            <v>0</v>
          </cell>
          <cell r="D53">
            <v>436189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47553879</v>
          </cell>
          <cell r="D58">
            <v>55517827</v>
          </cell>
        </row>
        <row r="59">
          <cell r="C59">
            <v>0</v>
          </cell>
          <cell r="D59">
            <v>0</v>
          </cell>
        </row>
        <row r="60">
          <cell r="C60">
            <v>10</v>
          </cell>
          <cell r="D60">
            <v>10</v>
          </cell>
        </row>
        <row r="61">
          <cell r="C61">
            <v>1</v>
          </cell>
          <cell r="D61">
            <v>1</v>
          </cell>
        </row>
      </sheetData>
      <sheetData sheetId="148"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</sheetData>
      <sheetData sheetId="149"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2">
          <cell r="C42">
            <v>0</v>
          </cell>
          <cell r="D42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  <row r="61">
          <cell r="C61">
            <v>0</v>
          </cell>
          <cell r="D61">
            <v>0</v>
          </cell>
        </row>
      </sheetData>
      <sheetData sheetId="150">
        <row r="8">
          <cell r="C8">
            <v>0</v>
          </cell>
          <cell r="D8">
            <v>388012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305514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82486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1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11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388012</v>
          </cell>
        </row>
        <row r="37">
          <cell r="C37">
            <v>81300583</v>
          </cell>
          <cell r="D37">
            <v>83932709</v>
          </cell>
        </row>
        <row r="38">
          <cell r="C38">
            <v>0</v>
          </cell>
          <cell r="D38">
            <v>243116</v>
          </cell>
        </row>
        <row r="39">
          <cell r="C39">
            <v>0</v>
          </cell>
          <cell r="D39">
            <v>0</v>
          </cell>
        </row>
        <row r="40">
          <cell r="C40">
            <v>81300583</v>
          </cell>
          <cell r="D40">
            <v>83689593</v>
          </cell>
        </row>
        <row r="41">
          <cell r="C41">
            <v>81300583</v>
          </cell>
          <cell r="D41">
            <v>84320721</v>
          </cell>
        </row>
        <row r="45">
          <cell r="C45">
            <v>79869039</v>
          </cell>
          <cell r="D45">
            <v>84086356</v>
          </cell>
        </row>
        <row r="46">
          <cell r="C46">
            <v>60873334</v>
          </cell>
          <cell r="D46">
            <v>62766895</v>
          </cell>
        </row>
        <row r="47">
          <cell r="C47">
            <v>11975088</v>
          </cell>
          <cell r="D47">
            <v>12052407</v>
          </cell>
        </row>
        <row r="48">
          <cell r="C48">
            <v>7020617</v>
          </cell>
          <cell r="D48">
            <v>9267054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1431544</v>
          </cell>
          <cell r="D51">
            <v>234365</v>
          </cell>
        </row>
        <row r="52">
          <cell r="C52">
            <v>1431544</v>
          </cell>
          <cell r="D52">
            <v>234365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81300583</v>
          </cell>
          <cell r="D57">
            <v>84320721</v>
          </cell>
        </row>
        <row r="58">
          <cell r="C58">
            <v>0</v>
          </cell>
          <cell r="D58">
            <v>0</v>
          </cell>
        </row>
        <row r="59">
          <cell r="C59" t="str">
            <v>15+3,5</v>
          </cell>
          <cell r="D59" t="str">
            <v>15+3,5</v>
          </cell>
          <cell r="E59" t="str">
            <v>15+3,5</v>
          </cell>
        </row>
        <row r="60">
          <cell r="C60">
            <v>1</v>
          </cell>
          <cell r="D60">
            <v>1</v>
          </cell>
          <cell r="E60">
            <v>1</v>
          </cell>
        </row>
      </sheetData>
      <sheetData sheetId="151">
        <row r="8">
          <cell r="C8">
            <v>0</v>
          </cell>
          <cell r="D8">
            <v>388012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305514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82486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1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11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388012</v>
          </cell>
        </row>
        <row r="37">
          <cell r="C37">
            <v>81300583</v>
          </cell>
          <cell r="D37">
            <v>83932709</v>
          </cell>
        </row>
        <row r="38">
          <cell r="C38">
            <v>0</v>
          </cell>
          <cell r="D38">
            <v>243116</v>
          </cell>
        </row>
        <row r="39">
          <cell r="C39">
            <v>0</v>
          </cell>
          <cell r="D39">
            <v>0</v>
          </cell>
        </row>
        <row r="40">
          <cell r="C40">
            <v>81300583</v>
          </cell>
          <cell r="D40">
            <v>83689593</v>
          </cell>
        </row>
        <row r="41">
          <cell r="C41">
            <v>81300583</v>
          </cell>
          <cell r="D41">
            <v>84320721</v>
          </cell>
        </row>
        <row r="45">
          <cell r="C45">
            <v>79869039</v>
          </cell>
          <cell r="D45">
            <v>84086356</v>
          </cell>
        </row>
        <row r="46">
          <cell r="C46">
            <v>60873334</v>
          </cell>
          <cell r="D46">
            <v>62766895</v>
          </cell>
        </row>
        <row r="47">
          <cell r="C47">
            <v>11975088</v>
          </cell>
          <cell r="D47">
            <v>12052407</v>
          </cell>
        </row>
        <row r="48">
          <cell r="C48">
            <v>7020617</v>
          </cell>
          <cell r="D48">
            <v>9267054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1431544</v>
          </cell>
          <cell r="D51">
            <v>234365</v>
          </cell>
        </row>
        <row r="52">
          <cell r="C52">
            <v>1431544</v>
          </cell>
          <cell r="D52">
            <v>234365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81300583</v>
          </cell>
          <cell r="D57">
            <v>84320721</v>
          </cell>
        </row>
        <row r="58">
          <cell r="C58">
            <v>0</v>
          </cell>
          <cell r="D58">
            <v>0</v>
          </cell>
        </row>
        <row r="59">
          <cell r="C59">
            <v>18.5</v>
          </cell>
          <cell r="D59">
            <v>18.5</v>
          </cell>
        </row>
        <row r="60">
          <cell r="C60">
            <v>1</v>
          </cell>
          <cell r="D60">
            <v>1</v>
          </cell>
        </row>
      </sheetData>
      <sheetData sheetId="152"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</sheetData>
      <sheetData sheetId="153"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</sheetData>
      <sheetData sheetId="154">
        <row r="8">
          <cell r="C8">
            <v>149050</v>
          </cell>
          <cell r="D8">
            <v>409060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45669</v>
          </cell>
        </row>
        <row r="11">
          <cell r="C11">
            <v>115000</v>
          </cell>
          <cell r="D11">
            <v>245447</v>
          </cell>
        </row>
        <row r="12">
          <cell r="C12">
            <v>0</v>
          </cell>
          <cell r="D12">
            <v>11024</v>
          </cell>
        </row>
        <row r="13">
          <cell r="C13">
            <v>0</v>
          </cell>
          <cell r="D13">
            <v>0</v>
          </cell>
        </row>
        <row r="14">
          <cell r="C14">
            <v>31050</v>
          </cell>
          <cell r="D14">
            <v>75902</v>
          </cell>
        </row>
        <row r="15">
          <cell r="C15">
            <v>0</v>
          </cell>
          <cell r="D15">
            <v>28000</v>
          </cell>
        </row>
        <row r="16">
          <cell r="C16">
            <v>500</v>
          </cell>
          <cell r="D16">
            <v>500</v>
          </cell>
        </row>
        <row r="17">
          <cell r="C17">
            <v>2500</v>
          </cell>
          <cell r="D17">
            <v>2500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18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149050</v>
          </cell>
          <cell r="D36">
            <v>409060</v>
          </cell>
        </row>
        <row r="37">
          <cell r="C37">
            <v>29088252</v>
          </cell>
          <cell r="D37">
            <v>29765292</v>
          </cell>
        </row>
        <row r="38">
          <cell r="C38">
            <v>0</v>
          </cell>
          <cell r="D38">
            <v>244001</v>
          </cell>
        </row>
        <row r="39">
          <cell r="C39">
            <v>0</v>
          </cell>
          <cell r="D39">
            <v>0</v>
          </cell>
        </row>
        <row r="40">
          <cell r="C40">
            <v>29088252</v>
          </cell>
          <cell r="D40">
            <v>29521291</v>
          </cell>
        </row>
        <row r="41">
          <cell r="C41">
            <v>29237302</v>
          </cell>
          <cell r="D41">
            <v>30174352</v>
          </cell>
        </row>
        <row r="45">
          <cell r="C45">
            <v>29237302</v>
          </cell>
          <cell r="D45">
            <v>30160890</v>
          </cell>
        </row>
        <row r="46">
          <cell r="C46">
            <v>21591824</v>
          </cell>
          <cell r="D46">
            <v>22438130</v>
          </cell>
        </row>
        <row r="47">
          <cell r="C47">
            <v>4277515</v>
          </cell>
          <cell r="D47">
            <v>4340906</v>
          </cell>
        </row>
        <row r="48">
          <cell r="C48">
            <v>3367963</v>
          </cell>
          <cell r="D48">
            <v>3381854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13462</v>
          </cell>
        </row>
        <row r="52">
          <cell r="C52">
            <v>0</v>
          </cell>
          <cell r="D52">
            <v>13462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29237302</v>
          </cell>
          <cell r="D57">
            <v>30174352</v>
          </cell>
        </row>
        <row r="58">
          <cell r="C58">
            <v>0</v>
          </cell>
          <cell r="D58">
            <v>0</v>
          </cell>
        </row>
        <row r="59">
          <cell r="C59">
            <v>8</v>
          </cell>
          <cell r="D59">
            <v>8</v>
          </cell>
        </row>
        <row r="60">
          <cell r="C60">
            <v>1</v>
          </cell>
          <cell r="D60">
            <v>1</v>
          </cell>
        </row>
      </sheetData>
      <sheetData sheetId="155">
        <row r="8">
          <cell r="C8">
            <v>149050</v>
          </cell>
          <cell r="D8">
            <v>409060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45669</v>
          </cell>
        </row>
        <row r="11">
          <cell r="C11">
            <v>115000</v>
          </cell>
          <cell r="D11">
            <v>245447</v>
          </cell>
        </row>
        <row r="12">
          <cell r="C12">
            <v>0</v>
          </cell>
          <cell r="D12">
            <v>11024</v>
          </cell>
        </row>
        <row r="13">
          <cell r="C13">
            <v>0</v>
          </cell>
          <cell r="D13">
            <v>0</v>
          </cell>
        </row>
        <row r="14">
          <cell r="C14">
            <v>31050</v>
          </cell>
          <cell r="D14">
            <v>75902</v>
          </cell>
        </row>
        <row r="15">
          <cell r="C15">
            <v>0</v>
          </cell>
          <cell r="D15">
            <v>28000</v>
          </cell>
        </row>
        <row r="16">
          <cell r="C16">
            <v>500</v>
          </cell>
          <cell r="D16">
            <v>500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2500</v>
          </cell>
          <cell r="D19">
            <v>2518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149050</v>
          </cell>
          <cell r="D36">
            <v>409060</v>
          </cell>
        </row>
        <row r="37">
          <cell r="C37">
            <v>29088252</v>
          </cell>
          <cell r="D37">
            <v>29765292</v>
          </cell>
        </row>
        <row r="38">
          <cell r="C38">
            <v>0</v>
          </cell>
          <cell r="D38">
            <v>244001</v>
          </cell>
        </row>
        <row r="39">
          <cell r="C39">
            <v>0</v>
          </cell>
          <cell r="D39">
            <v>0</v>
          </cell>
        </row>
        <row r="40">
          <cell r="C40">
            <v>29088252</v>
          </cell>
          <cell r="D40">
            <v>29521291</v>
          </cell>
        </row>
        <row r="41">
          <cell r="C41">
            <v>29237302</v>
          </cell>
          <cell r="D41">
            <v>30174352</v>
          </cell>
        </row>
        <row r="45">
          <cell r="C45">
            <v>29237302</v>
          </cell>
          <cell r="D45">
            <v>30160890</v>
          </cell>
        </row>
        <row r="46">
          <cell r="C46">
            <v>21591824</v>
          </cell>
          <cell r="D46">
            <v>22438130</v>
          </cell>
        </row>
        <row r="47">
          <cell r="C47">
            <v>4277515</v>
          </cell>
          <cell r="D47">
            <v>4340906</v>
          </cell>
        </row>
        <row r="48">
          <cell r="C48">
            <v>3367963</v>
          </cell>
          <cell r="D48">
            <v>3381854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13462</v>
          </cell>
        </row>
        <row r="52">
          <cell r="C52">
            <v>0</v>
          </cell>
          <cell r="D52">
            <v>13462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29237302</v>
          </cell>
          <cell r="D57">
            <v>30174352</v>
          </cell>
        </row>
        <row r="58">
          <cell r="C58">
            <v>0</v>
          </cell>
          <cell r="D58">
            <v>0</v>
          </cell>
        </row>
        <row r="59">
          <cell r="C59">
            <v>8</v>
          </cell>
          <cell r="D59">
            <v>8</v>
          </cell>
        </row>
        <row r="60">
          <cell r="C60">
            <v>1</v>
          </cell>
          <cell r="D60">
            <v>1</v>
          </cell>
        </row>
      </sheetData>
      <sheetData sheetId="156"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</sheetData>
      <sheetData sheetId="157"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</row>
        <row r="12">
          <cell r="C12">
            <v>0</v>
          </cell>
          <cell r="D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  <row r="31">
          <cell r="C31">
            <v>0</v>
          </cell>
          <cell r="D31">
            <v>0</v>
          </cell>
        </row>
        <row r="32">
          <cell r="C32">
            <v>0</v>
          </cell>
          <cell r="D32">
            <v>0</v>
          </cell>
        </row>
        <row r="33"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39">
          <cell r="C39">
            <v>0</v>
          </cell>
          <cell r="D39">
            <v>0</v>
          </cell>
        </row>
        <row r="40">
          <cell r="C40">
            <v>0</v>
          </cell>
          <cell r="D40">
            <v>0</v>
          </cell>
        </row>
        <row r="41">
          <cell r="C41">
            <v>0</v>
          </cell>
          <cell r="D41">
            <v>0</v>
          </cell>
        </row>
        <row r="45">
          <cell r="C45">
            <v>0</v>
          </cell>
          <cell r="D45">
            <v>0</v>
          </cell>
        </row>
        <row r="46">
          <cell r="C46">
            <v>0</v>
          </cell>
          <cell r="D46">
            <v>0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C56">
            <v>0</v>
          </cell>
          <cell r="D56">
            <v>0</v>
          </cell>
        </row>
        <row r="57">
          <cell r="C57">
            <v>0</v>
          </cell>
          <cell r="D57">
            <v>0</v>
          </cell>
        </row>
        <row r="58">
          <cell r="C58">
            <v>0</v>
          </cell>
          <cell r="D58">
            <v>0</v>
          </cell>
        </row>
        <row r="59">
          <cell r="C59">
            <v>0</v>
          </cell>
          <cell r="D59">
            <v>0</v>
          </cell>
        </row>
        <row r="60">
          <cell r="C60">
            <v>0</v>
          </cell>
          <cell r="D60">
            <v>0</v>
          </cell>
        </row>
      </sheetData>
      <sheetData sheetId="158"/>
      <sheetData sheetId="159"/>
      <sheetData sheetId="160">
        <row r="3">
          <cell r="A3" t="str">
            <v>Jánoshida Községi Önkormányzat</v>
          </cell>
        </row>
        <row r="7">
          <cell r="A7" t="str">
            <v>a</v>
          </cell>
          <cell r="B7" t="str">
            <v>….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  <row r="13">
          <cell r="B13" t="str">
            <v>Jánoshidai Napsugár Óvoda és Mini Bölcsöde</v>
          </cell>
        </row>
        <row r="15">
          <cell r="B15" t="str">
            <v>Szent Norbert Idősek Klubja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DBDF-A290-488D-821D-32412A7151AF}">
  <sheetPr>
    <tabColor theme="5"/>
  </sheetPr>
  <dimension ref="A1:B41"/>
  <sheetViews>
    <sheetView zoomScale="120" zoomScaleNormal="120" workbookViewId="0">
      <selection activeCell="E5" sqref="E5:E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  <col min="257" max="257" width="48.5" customWidth="1"/>
    <col min="258" max="258" width="73.5" customWidth="1"/>
    <col min="259" max="259" width="16.83203125" customWidth="1"/>
    <col min="513" max="513" width="48.5" customWidth="1"/>
    <col min="514" max="514" width="73.5" customWidth="1"/>
    <col min="515" max="515" width="16.83203125" customWidth="1"/>
    <col min="769" max="769" width="48.5" customWidth="1"/>
    <col min="770" max="770" width="73.5" customWidth="1"/>
    <col min="771" max="771" width="16.83203125" customWidth="1"/>
    <col min="1025" max="1025" width="48.5" customWidth="1"/>
    <col min="1026" max="1026" width="73.5" customWidth="1"/>
    <col min="1027" max="1027" width="16.83203125" customWidth="1"/>
    <col min="1281" max="1281" width="48.5" customWidth="1"/>
    <col min="1282" max="1282" width="73.5" customWidth="1"/>
    <col min="1283" max="1283" width="16.83203125" customWidth="1"/>
    <col min="1537" max="1537" width="48.5" customWidth="1"/>
    <col min="1538" max="1538" width="73.5" customWidth="1"/>
    <col min="1539" max="1539" width="16.83203125" customWidth="1"/>
    <col min="1793" max="1793" width="48.5" customWidth="1"/>
    <col min="1794" max="1794" width="73.5" customWidth="1"/>
    <col min="1795" max="1795" width="16.83203125" customWidth="1"/>
    <col min="2049" max="2049" width="48.5" customWidth="1"/>
    <col min="2050" max="2050" width="73.5" customWidth="1"/>
    <col min="2051" max="2051" width="16.83203125" customWidth="1"/>
    <col min="2305" max="2305" width="48.5" customWidth="1"/>
    <col min="2306" max="2306" width="73.5" customWidth="1"/>
    <col min="2307" max="2307" width="16.83203125" customWidth="1"/>
    <col min="2561" max="2561" width="48.5" customWidth="1"/>
    <col min="2562" max="2562" width="73.5" customWidth="1"/>
    <col min="2563" max="2563" width="16.83203125" customWidth="1"/>
    <col min="2817" max="2817" width="48.5" customWidth="1"/>
    <col min="2818" max="2818" width="73.5" customWidth="1"/>
    <col min="2819" max="2819" width="16.83203125" customWidth="1"/>
    <col min="3073" max="3073" width="48.5" customWidth="1"/>
    <col min="3074" max="3074" width="73.5" customWidth="1"/>
    <col min="3075" max="3075" width="16.83203125" customWidth="1"/>
    <col min="3329" max="3329" width="48.5" customWidth="1"/>
    <col min="3330" max="3330" width="73.5" customWidth="1"/>
    <col min="3331" max="3331" width="16.83203125" customWidth="1"/>
    <col min="3585" max="3585" width="48.5" customWidth="1"/>
    <col min="3586" max="3586" width="73.5" customWidth="1"/>
    <col min="3587" max="3587" width="16.83203125" customWidth="1"/>
    <col min="3841" max="3841" width="48.5" customWidth="1"/>
    <col min="3842" max="3842" width="73.5" customWidth="1"/>
    <col min="3843" max="3843" width="16.83203125" customWidth="1"/>
    <col min="4097" max="4097" width="48.5" customWidth="1"/>
    <col min="4098" max="4098" width="73.5" customWidth="1"/>
    <col min="4099" max="4099" width="16.83203125" customWidth="1"/>
    <col min="4353" max="4353" width="48.5" customWidth="1"/>
    <col min="4354" max="4354" width="73.5" customWidth="1"/>
    <col min="4355" max="4355" width="16.83203125" customWidth="1"/>
    <col min="4609" max="4609" width="48.5" customWidth="1"/>
    <col min="4610" max="4610" width="73.5" customWidth="1"/>
    <col min="4611" max="4611" width="16.83203125" customWidth="1"/>
    <col min="4865" max="4865" width="48.5" customWidth="1"/>
    <col min="4866" max="4866" width="73.5" customWidth="1"/>
    <col min="4867" max="4867" width="16.83203125" customWidth="1"/>
    <col min="5121" max="5121" width="48.5" customWidth="1"/>
    <col min="5122" max="5122" width="73.5" customWidth="1"/>
    <col min="5123" max="5123" width="16.83203125" customWidth="1"/>
    <col min="5377" max="5377" width="48.5" customWidth="1"/>
    <col min="5378" max="5378" width="73.5" customWidth="1"/>
    <col min="5379" max="5379" width="16.83203125" customWidth="1"/>
    <col min="5633" max="5633" width="48.5" customWidth="1"/>
    <col min="5634" max="5634" width="73.5" customWidth="1"/>
    <col min="5635" max="5635" width="16.83203125" customWidth="1"/>
    <col min="5889" max="5889" width="48.5" customWidth="1"/>
    <col min="5890" max="5890" width="73.5" customWidth="1"/>
    <col min="5891" max="5891" width="16.83203125" customWidth="1"/>
    <col min="6145" max="6145" width="48.5" customWidth="1"/>
    <col min="6146" max="6146" width="73.5" customWidth="1"/>
    <col min="6147" max="6147" width="16.83203125" customWidth="1"/>
    <col min="6401" max="6401" width="48.5" customWidth="1"/>
    <col min="6402" max="6402" width="73.5" customWidth="1"/>
    <col min="6403" max="6403" width="16.83203125" customWidth="1"/>
    <col min="6657" max="6657" width="48.5" customWidth="1"/>
    <col min="6658" max="6658" width="73.5" customWidth="1"/>
    <col min="6659" max="6659" width="16.83203125" customWidth="1"/>
    <col min="6913" max="6913" width="48.5" customWidth="1"/>
    <col min="6914" max="6914" width="73.5" customWidth="1"/>
    <col min="6915" max="6915" width="16.83203125" customWidth="1"/>
    <col min="7169" max="7169" width="48.5" customWidth="1"/>
    <col min="7170" max="7170" width="73.5" customWidth="1"/>
    <col min="7171" max="7171" width="16.83203125" customWidth="1"/>
    <col min="7425" max="7425" width="48.5" customWidth="1"/>
    <col min="7426" max="7426" width="73.5" customWidth="1"/>
    <col min="7427" max="7427" width="16.83203125" customWidth="1"/>
    <col min="7681" max="7681" width="48.5" customWidth="1"/>
    <col min="7682" max="7682" width="73.5" customWidth="1"/>
    <col min="7683" max="7683" width="16.83203125" customWidth="1"/>
    <col min="7937" max="7937" width="48.5" customWidth="1"/>
    <col min="7938" max="7938" width="73.5" customWidth="1"/>
    <col min="7939" max="7939" width="16.83203125" customWidth="1"/>
    <col min="8193" max="8193" width="48.5" customWidth="1"/>
    <col min="8194" max="8194" width="73.5" customWidth="1"/>
    <col min="8195" max="8195" width="16.83203125" customWidth="1"/>
    <col min="8449" max="8449" width="48.5" customWidth="1"/>
    <col min="8450" max="8450" width="73.5" customWidth="1"/>
    <col min="8451" max="8451" width="16.83203125" customWidth="1"/>
    <col min="8705" max="8705" width="48.5" customWidth="1"/>
    <col min="8706" max="8706" width="73.5" customWidth="1"/>
    <col min="8707" max="8707" width="16.83203125" customWidth="1"/>
    <col min="8961" max="8961" width="48.5" customWidth="1"/>
    <col min="8962" max="8962" width="73.5" customWidth="1"/>
    <col min="8963" max="8963" width="16.83203125" customWidth="1"/>
    <col min="9217" max="9217" width="48.5" customWidth="1"/>
    <col min="9218" max="9218" width="73.5" customWidth="1"/>
    <col min="9219" max="9219" width="16.83203125" customWidth="1"/>
    <col min="9473" max="9473" width="48.5" customWidth="1"/>
    <col min="9474" max="9474" width="73.5" customWidth="1"/>
    <col min="9475" max="9475" width="16.83203125" customWidth="1"/>
    <col min="9729" max="9729" width="48.5" customWidth="1"/>
    <col min="9730" max="9730" width="73.5" customWidth="1"/>
    <col min="9731" max="9731" width="16.83203125" customWidth="1"/>
    <col min="9985" max="9985" width="48.5" customWidth="1"/>
    <col min="9986" max="9986" width="73.5" customWidth="1"/>
    <col min="9987" max="9987" width="16.83203125" customWidth="1"/>
    <col min="10241" max="10241" width="48.5" customWidth="1"/>
    <col min="10242" max="10242" width="73.5" customWidth="1"/>
    <col min="10243" max="10243" width="16.83203125" customWidth="1"/>
    <col min="10497" max="10497" width="48.5" customWidth="1"/>
    <col min="10498" max="10498" width="73.5" customWidth="1"/>
    <col min="10499" max="10499" width="16.83203125" customWidth="1"/>
    <col min="10753" max="10753" width="48.5" customWidth="1"/>
    <col min="10754" max="10754" width="73.5" customWidth="1"/>
    <col min="10755" max="10755" width="16.83203125" customWidth="1"/>
    <col min="11009" max="11009" width="48.5" customWidth="1"/>
    <col min="11010" max="11010" width="73.5" customWidth="1"/>
    <col min="11011" max="11011" width="16.83203125" customWidth="1"/>
    <col min="11265" max="11265" width="48.5" customWidth="1"/>
    <col min="11266" max="11266" width="73.5" customWidth="1"/>
    <col min="11267" max="11267" width="16.83203125" customWidth="1"/>
    <col min="11521" max="11521" width="48.5" customWidth="1"/>
    <col min="11522" max="11522" width="73.5" customWidth="1"/>
    <col min="11523" max="11523" width="16.83203125" customWidth="1"/>
    <col min="11777" max="11777" width="48.5" customWidth="1"/>
    <col min="11778" max="11778" width="73.5" customWidth="1"/>
    <col min="11779" max="11779" width="16.83203125" customWidth="1"/>
    <col min="12033" max="12033" width="48.5" customWidth="1"/>
    <col min="12034" max="12034" width="73.5" customWidth="1"/>
    <col min="12035" max="12035" width="16.83203125" customWidth="1"/>
    <col min="12289" max="12289" width="48.5" customWidth="1"/>
    <col min="12290" max="12290" width="73.5" customWidth="1"/>
    <col min="12291" max="12291" width="16.83203125" customWidth="1"/>
    <col min="12545" max="12545" width="48.5" customWidth="1"/>
    <col min="12546" max="12546" width="73.5" customWidth="1"/>
    <col min="12547" max="12547" width="16.83203125" customWidth="1"/>
    <col min="12801" max="12801" width="48.5" customWidth="1"/>
    <col min="12802" max="12802" width="73.5" customWidth="1"/>
    <col min="12803" max="12803" width="16.83203125" customWidth="1"/>
    <col min="13057" max="13057" width="48.5" customWidth="1"/>
    <col min="13058" max="13058" width="73.5" customWidth="1"/>
    <col min="13059" max="13059" width="16.83203125" customWidth="1"/>
    <col min="13313" max="13313" width="48.5" customWidth="1"/>
    <col min="13314" max="13314" width="73.5" customWidth="1"/>
    <col min="13315" max="13315" width="16.83203125" customWidth="1"/>
    <col min="13569" max="13569" width="48.5" customWidth="1"/>
    <col min="13570" max="13570" width="73.5" customWidth="1"/>
    <col min="13571" max="13571" width="16.83203125" customWidth="1"/>
    <col min="13825" max="13825" width="48.5" customWidth="1"/>
    <col min="13826" max="13826" width="73.5" customWidth="1"/>
    <col min="13827" max="13827" width="16.83203125" customWidth="1"/>
    <col min="14081" max="14081" width="48.5" customWidth="1"/>
    <col min="14082" max="14082" width="73.5" customWidth="1"/>
    <col min="14083" max="14083" width="16.83203125" customWidth="1"/>
    <col min="14337" max="14337" width="48.5" customWidth="1"/>
    <col min="14338" max="14338" width="73.5" customWidth="1"/>
    <col min="14339" max="14339" width="16.83203125" customWidth="1"/>
    <col min="14593" max="14593" width="48.5" customWidth="1"/>
    <col min="14594" max="14594" width="73.5" customWidth="1"/>
    <col min="14595" max="14595" width="16.83203125" customWidth="1"/>
    <col min="14849" max="14849" width="48.5" customWidth="1"/>
    <col min="14850" max="14850" width="73.5" customWidth="1"/>
    <col min="14851" max="14851" width="16.83203125" customWidth="1"/>
    <col min="15105" max="15105" width="48.5" customWidth="1"/>
    <col min="15106" max="15106" width="73.5" customWidth="1"/>
    <col min="15107" max="15107" width="16.83203125" customWidth="1"/>
    <col min="15361" max="15361" width="48.5" customWidth="1"/>
    <col min="15362" max="15362" width="73.5" customWidth="1"/>
    <col min="15363" max="15363" width="16.83203125" customWidth="1"/>
    <col min="15617" max="15617" width="48.5" customWidth="1"/>
    <col min="15618" max="15618" width="73.5" customWidth="1"/>
    <col min="15619" max="15619" width="16.83203125" customWidth="1"/>
    <col min="15873" max="15873" width="48.5" customWidth="1"/>
    <col min="15874" max="15874" width="73.5" customWidth="1"/>
    <col min="15875" max="15875" width="16.83203125" customWidth="1"/>
    <col min="16129" max="16129" width="48.5" customWidth="1"/>
    <col min="16130" max="16130" width="73.5" customWidth="1"/>
    <col min="16131" max="16131" width="16.83203125" customWidth="1"/>
  </cols>
  <sheetData>
    <row r="1" spans="1:2" ht="18.75" x14ac:dyDescent="0.3">
      <c r="A1" s="1" t="s">
        <v>0</v>
      </c>
    </row>
    <row r="3" spans="1:2" x14ac:dyDescent="0.2">
      <c r="A3" s="2"/>
      <c r="B3" s="2"/>
    </row>
    <row r="4" spans="1:2" ht="15.75" x14ac:dyDescent="0.25">
      <c r="A4" s="3"/>
      <c r="B4" s="4"/>
    </row>
    <row r="5" spans="1:2" ht="15.75" x14ac:dyDescent="0.25">
      <c r="A5" s="3"/>
      <c r="B5" s="4"/>
    </row>
    <row r="6" spans="1:2" s="5" customFormat="1" ht="15.75" x14ac:dyDescent="0.25">
      <c r="A6" s="3" t="s">
        <v>1</v>
      </c>
      <c r="B6" s="2"/>
    </row>
    <row r="7" spans="1:2" s="5" customFormat="1" x14ac:dyDescent="0.2">
      <c r="A7" s="2"/>
      <c r="B7" s="2"/>
    </row>
    <row r="8" spans="1:2" s="5" customFormat="1" x14ac:dyDescent="0.2">
      <c r="A8" s="2"/>
      <c r="B8" s="2"/>
    </row>
    <row r="9" spans="1:2" x14ac:dyDescent="0.2">
      <c r="A9" s="2" t="s">
        <v>2</v>
      </c>
      <c r="B9" s="2" t="s">
        <v>3</v>
      </c>
    </row>
    <row r="10" spans="1:2" x14ac:dyDescent="0.2">
      <c r="A10" s="2" t="s">
        <v>4</v>
      </c>
      <c r="B10" s="2" t="s">
        <v>5</v>
      </c>
    </row>
    <row r="11" spans="1:2" x14ac:dyDescent="0.2">
      <c r="A11" s="2" t="s">
        <v>6</v>
      </c>
      <c r="B11" s="2" t="s">
        <v>7</v>
      </c>
    </row>
    <row r="12" spans="1:2" x14ac:dyDescent="0.2">
      <c r="A12" s="2"/>
      <c r="B12" s="2"/>
    </row>
    <row r="13" spans="1:2" ht="15.75" x14ac:dyDescent="0.25">
      <c r="A13" s="3" t="str">
        <f>+CONCATENATE(LEFT(A6,4),". évi módosított előirányzat BEVÉTELEK")</f>
        <v>2019. évi módosított előirányzat BEVÉTELEK</v>
      </c>
      <c r="B13" s="4"/>
    </row>
    <row r="14" spans="1:2" x14ac:dyDescent="0.2">
      <c r="A14" s="2"/>
      <c r="B14" s="2"/>
    </row>
    <row r="15" spans="1:2" s="5" customFormat="1" x14ac:dyDescent="0.2">
      <c r="A15" s="2" t="s">
        <v>8</v>
      </c>
      <c r="B15" s="2" t="s">
        <v>9</v>
      </c>
    </row>
    <row r="16" spans="1:2" x14ac:dyDescent="0.2">
      <c r="A16" s="2" t="s">
        <v>10</v>
      </c>
      <c r="B16" s="2" t="s">
        <v>11</v>
      </c>
    </row>
    <row r="17" spans="1:2" x14ac:dyDescent="0.2">
      <c r="A17" s="2" t="s">
        <v>12</v>
      </c>
      <c r="B17" s="2" t="s">
        <v>13</v>
      </c>
    </row>
    <row r="18" spans="1:2" x14ac:dyDescent="0.2">
      <c r="A18" s="2"/>
      <c r="B18" s="2"/>
    </row>
    <row r="19" spans="1:2" ht="14.25" x14ac:dyDescent="0.2">
      <c r="A19" s="6" t="str">
        <f>+CONCATENATE(LEFT(A6,4),".évi teljesített BEVÉTELEK")</f>
        <v>2019.évi teljesített BEVÉTELEK</v>
      </c>
      <c r="B19" s="4"/>
    </row>
    <row r="20" spans="1:2" x14ac:dyDescent="0.2">
      <c r="A20" s="2"/>
      <c r="B20" s="2"/>
    </row>
    <row r="21" spans="1:2" x14ac:dyDescent="0.2">
      <c r="A21" s="2" t="s">
        <v>14</v>
      </c>
      <c r="B21" s="2" t="s">
        <v>15</v>
      </c>
    </row>
    <row r="22" spans="1:2" x14ac:dyDescent="0.2">
      <c r="A22" s="2" t="s">
        <v>16</v>
      </c>
      <c r="B22" s="2" t="s">
        <v>17</v>
      </c>
    </row>
    <row r="23" spans="1:2" x14ac:dyDescent="0.2">
      <c r="A23" s="2" t="s">
        <v>18</v>
      </c>
      <c r="B23" s="2" t="s">
        <v>19</v>
      </c>
    </row>
    <row r="24" spans="1:2" x14ac:dyDescent="0.2">
      <c r="A24" s="2"/>
      <c r="B24" s="2"/>
    </row>
    <row r="25" spans="1:2" ht="15.75" x14ac:dyDescent="0.25">
      <c r="A25" s="3" t="str">
        <f>+CONCATENATE(LEFT(A6,4),". évi eredeti előirányzat KIADÁSOK")</f>
        <v>2019. évi eredeti előirányzat KIADÁSOK</v>
      </c>
      <c r="B25" s="4"/>
    </row>
    <row r="26" spans="1:2" x14ac:dyDescent="0.2">
      <c r="A26" s="2"/>
      <c r="B26" s="2"/>
    </row>
    <row r="27" spans="1:2" x14ac:dyDescent="0.2">
      <c r="A27" s="2" t="s">
        <v>20</v>
      </c>
      <c r="B27" s="2" t="s">
        <v>21</v>
      </c>
    </row>
    <row r="28" spans="1:2" x14ac:dyDescent="0.2">
      <c r="A28" s="2" t="s">
        <v>22</v>
      </c>
      <c r="B28" s="2" t="s">
        <v>23</v>
      </c>
    </row>
    <row r="29" spans="1:2" x14ac:dyDescent="0.2">
      <c r="A29" s="2" t="s">
        <v>24</v>
      </c>
      <c r="B29" s="2" t="s">
        <v>25</v>
      </c>
    </row>
    <row r="30" spans="1:2" x14ac:dyDescent="0.2">
      <c r="A30" s="2"/>
      <c r="B30" s="2"/>
    </row>
    <row r="31" spans="1:2" ht="15.75" x14ac:dyDescent="0.25">
      <c r="A31" s="3" t="str">
        <f>+CONCATENATE(LEFT(A6,4),". évi módosított előirányzat KIADÁSOK")</f>
        <v>2019. évi módosított előirányzat KIADÁSOK</v>
      </c>
      <c r="B31" s="4"/>
    </row>
    <row r="32" spans="1:2" x14ac:dyDescent="0.2">
      <c r="A32" s="2"/>
      <c r="B32" s="2"/>
    </row>
    <row r="33" spans="1:2" x14ac:dyDescent="0.2">
      <c r="A33" s="2" t="s">
        <v>26</v>
      </c>
      <c r="B33" s="2" t="s">
        <v>27</v>
      </c>
    </row>
    <row r="34" spans="1:2" x14ac:dyDescent="0.2">
      <c r="A34" s="2" t="s">
        <v>28</v>
      </c>
      <c r="B34" s="2" t="s">
        <v>29</v>
      </c>
    </row>
    <row r="35" spans="1:2" x14ac:dyDescent="0.2">
      <c r="A35" s="2" t="s">
        <v>30</v>
      </c>
      <c r="B35" s="2" t="s">
        <v>31</v>
      </c>
    </row>
    <row r="36" spans="1:2" x14ac:dyDescent="0.2">
      <c r="A36" s="2"/>
      <c r="B36" s="2"/>
    </row>
    <row r="37" spans="1:2" ht="15.75" x14ac:dyDescent="0.25">
      <c r="A37" s="3" t="str">
        <f>+CONCATENATE(LEFT(A6,4),".évi teljesített KIADÁSOK")</f>
        <v>2019.évi teljesített KIADÁSOK</v>
      </c>
      <c r="B37" s="4"/>
    </row>
    <row r="38" spans="1:2" x14ac:dyDescent="0.2">
      <c r="A38" s="2"/>
      <c r="B38" s="2"/>
    </row>
    <row r="39" spans="1:2" x14ac:dyDescent="0.2">
      <c r="A39" s="2" t="s">
        <v>32</v>
      </c>
      <c r="B39" s="2" t="s">
        <v>33</v>
      </c>
    </row>
    <row r="40" spans="1:2" x14ac:dyDescent="0.2">
      <c r="A40" s="2" t="s">
        <v>34</v>
      </c>
      <c r="B40" s="2" t="s">
        <v>35</v>
      </c>
    </row>
    <row r="41" spans="1:2" x14ac:dyDescent="0.2">
      <c r="A41" s="2" t="s">
        <v>36</v>
      </c>
      <c r="B41" s="2" t="s">
        <v>37</v>
      </c>
    </row>
  </sheetData>
  <sheetProtection sheet="1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84018-232F-4286-A905-B551326ED252}">
  <sheetPr>
    <tabColor theme="5"/>
  </sheetPr>
  <dimension ref="A1:G25"/>
  <sheetViews>
    <sheetView zoomScale="120" zoomScaleNormal="120" workbookViewId="0">
      <selection activeCell="E5" sqref="E5:E6"/>
    </sheetView>
  </sheetViews>
  <sheetFormatPr defaultRowHeight="12.75" x14ac:dyDescent="0.2"/>
  <cols>
    <col min="1" max="1" width="54.1640625" style="184" customWidth="1"/>
    <col min="2" max="2" width="15.6640625" style="121" customWidth="1"/>
    <col min="3" max="3" width="16.33203125" style="121" customWidth="1"/>
    <col min="4" max="5" width="18" style="121" customWidth="1"/>
    <col min="6" max="6" width="16.6640625" style="121" customWidth="1"/>
    <col min="7" max="7" width="18.83203125" style="121" customWidth="1"/>
    <col min="8" max="9" width="12.83203125" style="121" customWidth="1"/>
    <col min="10" max="10" width="13.83203125" style="121" customWidth="1"/>
    <col min="11" max="256" width="9.33203125" style="121"/>
    <col min="257" max="257" width="54.1640625" style="121" customWidth="1"/>
    <col min="258" max="258" width="15.6640625" style="121" customWidth="1"/>
    <col min="259" max="259" width="16.33203125" style="121" customWidth="1"/>
    <col min="260" max="261" width="18" style="121" customWidth="1"/>
    <col min="262" max="262" width="16.6640625" style="121" customWidth="1"/>
    <col min="263" max="263" width="18.83203125" style="121" customWidth="1"/>
    <col min="264" max="265" width="12.83203125" style="121" customWidth="1"/>
    <col min="266" max="266" width="13.83203125" style="121" customWidth="1"/>
    <col min="267" max="512" width="9.33203125" style="121"/>
    <col min="513" max="513" width="54.1640625" style="121" customWidth="1"/>
    <col min="514" max="514" width="15.6640625" style="121" customWidth="1"/>
    <col min="515" max="515" width="16.33203125" style="121" customWidth="1"/>
    <col min="516" max="517" width="18" style="121" customWidth="1"/>
    <col min="518" max="518" width="16.6640625" style="121" customWidth="1"/>
    <col min="519" max="519" width="18.83203125" style="121" customWidth="1"/>
    <col min="520" max="521" width="12.83203125" style="121" customWidth="1"/>
    <col min="522" max="522" width="13.83203125" style="121" customWidth="1"/>
    <col min="523" max="768" width="9.33203125" style="121"/>
    <col min="769" max="769" width="54.1640625" style="121" customWidth="1"/>
    <col min="770" max="770" width="15.6640625" style="121" customWidth="1"/>
    <col min="771" max="771" width="16.33203125" style="121" customWidth="1"/>
    <col min="772" max="773" width="18" style="121" customWidth="1"/>
    <col min="774" max="774" width="16.6640625" style="121" customWidth="1"/>
    <col min="775" max="775" width="18.83203125" style="121" customWidth="1"/>
    <col min="776" max="777" width="12.83203125" style="121" customWidth="1"/>
    <col min="778" max="778" width="13.83203125" style="121" customWidth="1"/>
    <col min="779" max="1024" width="9.33203125" style="121"/>
    <col min="1025" max="1025" width="54.1640625" style="121" customWidth="1"/>
    <col min="1026" max="1026" width="15.6640625" style="121" customWidth="1"/>
    <col min="1027" max="1027" width="16.33203125" style="121" customWidth="1"/>
    <col min="1028" max="1029" width="18" style="121" customWidth="1"/>
    <col min="1030" max="1030" width="16.6640625" style="121" customWidth="1"/>
    <col min="1031" max="1031" width="18.83203125" style="121" customWidth="1"/>
    <col min="1032" max="1033" width="12.83203125" style="121" customWidth="1"/>
    <col min="1034" max="1034" width="13.83203125" style="121" customWidth="1"/>
    <col min="1035" max="1280" width="9.33203125" style="121"/>
    <col min="1281" max="1281" width="54.1640625" style="121" customWidth="1"/>
    <col min="1282" max="1282" width="15.6640625" style="121" customWidth="1"/>
    <col min="1283" max="1283" width="16.33203125" style="121" customWidth="1"/>
    <col min="1284" max="1285" width="18" style="121" customWidth="1"/>
    <col min="1286" max="1286" width="16.6640625" style="121" customWidth="1"/>
    <col min="1287" max="1287" width="18.83203125" style="121" customWidth="1"/>
    <col min="1288" max="1289" width="12.83203125" style="121" customWidth="1"/>
    <col min="1290" max="1290" width="13.83203125" style="121" customWidth="1"/>
    <col min="1291" max="1536" width="9.33203125" style="121"/>
    <col min="1537" max="1537" width="54.1640625" style="121" customWidth="1"/>
    <col min="1538" max="1538" width="15.6640625" style="121" customWidth="1"/>
    <col min="1539" max="1539" width="16.33203125" style="121" customWidth="1"/>
    <col min="1540" max="1541" width="18" style="121" customWidth="1"/>
    <col min="1542" max="1542" width="16.6640625" style="121" customWidth="1"/>
    <col min="1543" max="1543" width="18.83203125" style="121" customWidth="1"/>
    <col min="1544" max="1545" width="12.83203125" style="121" customWidth="1"/>
    <col min="1546" max="1546" width="13.83203125" style="121" customWidth="1"/>
    <col min="1547" max="1792" width="9.33203125" style="121"/>
    <col min="1793" max="1793" width="54.1640625" style="121" customWidth="1"/>
    <col min="1794" max="1794" width="15.6640625" style="121" customWidth="1"/>
    <col min="1795" max="1795" width="16.33203125" style="121" customWidth="1"/>
    <col min="1796" max="1797" width="18" style="121" customWidth="1"/>
    <col min="1798" max="1798" width="16.6640625" style="121" customWidth="1"/>
    <col min="1799" max="1799" width="18.83203125" style="121" customWidth="1"/>
    <col min="1800" max="1801" width="12.83203125" style="121" customWidth="1"/>
    <col min="1802" max="1802" width="13.83203125" style="121" customWidth="1"/>
    <col min="1803" max="2048" width="9.33203125" style="121"/>
    <col min="2049" max="2049" width="54.1640625" style="121" customWidth="1"/>
    <col min="2050" max="2050" width="15.6640625" style="121" customWidth="1"/>
    <col min="2051" max="2051" width="16.33203125" style="121" customWidth="1"/>
    <col min="2052" max="2053" width="18" style="121" customWidth="1"/>
    <col min="2054" max="2054" width="16.6640625" style="121" customWidth="1"/>
    <col min="2055" max="2055" width="18.83203125" style="121" customWidth="1"/>
    <col min="2056" max="2057" width="12.83203125" style="121" customWidth="1"/>
    <col min="2058" max="2058" width="13.83203125" style="121" customWidth="1"/>
    <col min="2059" max="2304" width="9.33203125" style="121"/>
    <col min="2305" max="2305" width="54.1640625" style="121" customWidth="1"/>
    <col min="2306" max="2306" width="15.6640625" style="121" customWidth="1"/>
    <col min="2307" max="2307" width="16.33203125" style="121" customWidth="1"/>
    <col min="2308" max="2309" width="18" style="121" customWidth="1"/>
    <col min="2310" max="2310" width="16.6640625" style="121" customWidth="1"/>
    <col min="2311" max="2311" width="18.83203125" style="121" customWidth="1"/>
    <col min="2312" max="2313" width="12.83203125" style="121" customWidth="1"/>
    <col min="2314" max="2314" width="13.83203125" style="121" customWidth="1"/>
    <col min="2315" max="2560" width="9.33203125" style="121"/>
    <col min="2561" max="2561" width="54.1640625" style="121" customWidth="1"/>
    <col min="2562" max="2562" width="15.6640625" style="121" customWidth="1"/>
    <col min="2563" max="2563" width="16.33203125" style="121" customWidth="1"/>
    <col min="2564" max="2565" width="18" style="121" customWidth="1"/>
    <col min="2566" max="2566" width="16.6640625" style="121" customWidth="1"/>
    <col min="2567" max="2567" width="18.83203125" style="121" customWidth="1"/>
    <col min="2568" max="2569" width="12.83203125" style="121" customWidth="1"/>
    <col min="2570" max="2570" width="13.83203125" style="121" customWidth="1"/>
    <col min="2571" max="2816" width="9.33203125" style="121"/>
    <col min="2817" max="2817" width="54.1640625" style="121" customWidth="1"/>
    <col min="2818" max="2818" width="15.6640625" style="121" customWidth="1"/>
    <col min="2819" max="2819" width="16.33203125" style="121" customWidth="1"/>
    <col min="2820" max="2821" width="18" style="121" customWidth="1"/>
    <col min="2822" max="2822" width="16.6640625" style="121" customWidth="1"/>
    <col min="2823" max="2823" width="18.83203125" style="121" customWidth="1"/>
    <col min="2824" max="2825" width="12.83203125" style="121" customWidth="1"/>
    <col min="2826" max="2826" width="13.83203125" style="121" customWidth="1"/>
    <col min="2827" max="3072" width="9.33203125" style="121"/>
    <col min="3073" max="3073" width="54.1640625" style="121" customWidth="1"/>
    <col min="3074" max="3074" width="15.6640625" style="121" customWidth="1"/>
    <col min="3075" max="3075" width="16.33203125" style="121" customWidth="1"/>
    <col min="3076" max="3077" width="18" style="121" customWidth="1"/>
    <col min="3078" max="3078" width="16.6640625" style="121" customWidth="1"/>
    <col min="3079" max="3079" width="18.83203125" style="121" customWidth="1"/>
    <col min="3080" max="3081" width="12.83203125" style="121" customWidth="1"/>
    <col min="3082" max="3082" width="13.83203125" style="121" customWidth="1"/>
    <col min="3083" max="3328" width="9.33203125" style="121"/>
    <col min="3329" max="3329" width="54.1640625" style="121" customWidth="1"/>
    <col min="3330" max="3330" width="15.6640625" style="121" customWidth="1"/>
    <col min="3331" max="3331" width="16.33203125" style="121" customWidth="1"/>
    <col min="3332" max="3333" width="18" style="121" customWidth="1"/>
    <col min="3334" max="3334" width="16.6640625" style="121" customWidth="1"/>
    <col min="3335" max="3335" width="18.83203125" style="121" customWidth="1"/>
    <col min="3336" max="3337" width="12.83203125" style="121" customWidth="1"/>
    <col min="3338" max="3338" width="13.83203125" style="121" customWidth="1"/>
    <col min="3339" max="3584" width="9.33203125" style="121"/>
    <col min="3585" max="3585" width="54.1640625" style="121" customWidth="1"/>
    <col min="3586" max="3586" width="15.6640625" style="121" customWidth="1"/>
    <col min="3587" max="3587" width="16.33203125" style="121" customWidth="1"/>
    <col min="3588" max="3589" width="18" style="121" customWidth="1"/>
    <col min="3590" max="3590" width="16.6640625" style="121" customWidth="1"/>
    <col min="3591" max="3591" width="18.83203125" style="121" customWidth="1"/>
    <col min="3592" max="3593" width="12.83203125" style="121" customWidth="1"/>
    <col min="3594" max="3594" width="13.83203125" style="121" customWidth="1"/>
    <col min="3595" max="3840" width="9.33203125" style="121"/>
    <col min="3841" max="3841" width="54.1640625" style="121" customWidth="1"/>
    <col min="3842" max="3842" width="15.6640625" style="121" customWidth="1"/>
    <col min="3843" max="3843" width="16.33203125" style="121" customWidth="1"/>
    <col min="3844" max="3845" width="18" style="121" customWidth="1"/>
    <col min="3846" max="3846" width="16.6640625" style="121" customWidth="1"/>
    <col min="3847" max="3847" width="18.83203125" style="121" customWidth="1"/>
    <col min="3848" max="3849" width="12.83203125" style="121" customWidth="1"/>
    <col min="3850" max="3850" width="13.83203125" style="121" customWidth="1"/>
    <col min="3851" max="4096" width="9.33203125" style="121"/>
    <col min="4097" max="4097" width="54.1640625" style="121" customWidth="1"/>
    <col min="4098" max="4098" width="15.6640625" style="121" customWidth="1"/>
    <col min="4099" max="4099" width="16.33203125" style="121" customWidth="1"/>
    <col min="4100" max="4101" width="18" style="121" customWidth="1"/>
    <col min="4102" max="4102" width="16.6640625" style="121" customWidth="1"/>
    <col min="4103" max="4103" width="18.83203125" style="121" customWidth="1"/>
    <col min="4104" max="4105" width="12.83203125" style="121" customWidth="1"/>
    <col min="4106" max="4106" width="13.83203125" style="121" customWidth="1"/>
    <col min="4107" max="4352" width="9.33203125" style="121"/>
    <col min="4353" max="4353" width="54.1640625" style="121" customWidth="1"/>
    <col min="4354" max="4354" width="15.6640625" style="121" customWidth="1"/>
    <col min="4355" max="4355" width="16.33203125" style="121" customWidth="1"/>
    <col min="4356" max="4357" width="18" style="121" customWidth="1"/>
    <col min="4358" max="4358" width="16.6640625" style="121" customWidth="1"/>
    <col min="4359" max="4359" width="18.83203125" style="121" customWidth="1"/>
    <col min="4360" max="4361" width="12.83203125" style="121" customWidth="1"/>
    <col min="4362" max="4362" width="13.83203125" style="121" customWidth="1"/>
    <col min="4363" max="4608" width="9.33203125" style="121"/>
    <col min="4609" max="4609" width="54.1640625" style="121" customWidth="1"/>
    <col min="4610" max="4610" width="15.6640625" style="121" customWidth="1"/>
    <col min="4611" max="4611" width="16.33203125" style="121" customWidth="1"/>
    <col min="4612" max="4613" width="18" style="121" customWidth="1"/>
    <col min="4614" max="4614" width="16.6640625" style="121" customWidth="1"/>
    <col min="4615" max="4615" width="18.83203125" style="121" customWidth="1"/>
    <col min="4616" max="4617" width="12.83203125" style="121" customWidth="1"/>
    <col min="4618" max="4618" width="13.83203125" style="121" customWidth="1"/>
    <col min="4619" max="4864" width="9.33203125" style="121"/>
    <col min="4865" max="4865" width="54.1640625" style="121" customWidth="1"/>
    <col min="4866" max="4866" width="15.6640625" style="121" customWidth="1"/>
    <col min="4867" max="4867" width="16.33203125" style="121" customWidth="1"/>
    <col min="4868" max="4869" width="18" style="121" customWidth="1"/>
    <col min="4870" max="4870" width="16.6640625" style="121" customWidth="1"/>
    <col min="4871" max="4871" width="18.83203125" style="121" customWidth="1"/>
    <col min="4872" max="4873" width="12.83203125" style="121" customWidth="1"/>
    <col min="4874" max="4874" width="13.83203125" style="121" customWidth="1"/>
    <col min="4875" max="5120" width="9.33203125" style="121"/>
    <col min="5121" max="5121" width="54.1640625" style="121" customWidth="1"/>
    <col min="5122" max="5122" width="15.6640625" style="121" customWidth="1"/>
    <col min="5123" max="5123" width="16.33203125" style="121" customWidth="1"/>
    <col min="5124" max="5125" width="18" style="121" customWidth="1"/>
    <col min="5126" max="5126" width="16.6640625" style="121" customWidth="1"/>
    <col min="5127" max="5127" width="18.83203125" style="121" customWidth="1"/>
    <col min="5128" max="5129" width="12.83203125" style="121" customWidth="1"/>
    <col min="5130" max="5130" width="13.83203125" style="121" customWidth="1"/>
    <col min="5131" max="5376" width="9.33203125" style="121"/>
    <col min="5377" max="5377" width="54.1640625" style="121" customWidth="1"/>
    <col min="5378" max="5378" width="15.6640625" style="121" customWidth="1"/>
    <col min="5379" max="5379" width="16.33203125" style="121" customWidth="1"/>
    <col min="5380" max="5381" width="18" style="121" customWidth="1"/>
    <col min="5382" max="5382" width="16.6640625" style="121" customWidth="1"/>
    <col min="5383" max="5383" width="18.83203125" style="121" customWidth="1"/>
    <col min="5384" max="5385" width="12.83203125" style="121" customWidth="1"/>
    <col min="5386" max="5386" width="13.83203125" style="121" customWidth="1"/>
    <col min="5387" max="5632" width="9.33203125" style="121"/>
    <col min="5633" max="5633" width="54.1640625" style="121" customWidth="1"/>
    <col min="5634" max="5634" width="15.6640625" style="121" customWidth="1"/>
    <col min="5635" max="5635" width="16.33203125" style="121" customWidth="1"/>
    <col min="5636" max="5637" width="18" style="121" customWidth="1"/>
    <col min="5638" max="5638" width="16.6640625" style="121" customWidth="1"/>
    <col min="5639" max="5639" width="18.83203125" style="121" customWidth="1"/>
    <col min="5640" max="5641" width="12.83203125" style="121" customWidth="1"/>
    <col min="5642" max="5642" width="13.83203125" style="121" customWidth="1"/>
    <col min="5643" max="5888" width="9.33203125" style="121"/>
    <col min="5889" max="5889" width="54.1640625" style="121" customWidth="1"/>
    <col min="5890" max="5890" width="15.6640625" style="121" customWidth="1"/>
    <col min="5891" max="5891" width="16.33203125" style="121" customWidth="1"/>
    <col min="5892" max="5893" width="18" style="121" customWidth="1"/>
    <col min="5894" max="5894" width="16.6640625" style="121" customWidth="1"/>
    <col min="5895" max="5895" width="18.83203125" style="121" customWidth="1"/>
    <col min="5896" max="5897" width="12.83203125" style="121" customWidth="1"/>
    <col min="5898" max="5898" width="13.83203125" style="121" customWidth="1"/>
    <col min="5899" max="6144" width="9.33203125" style="121"/>
    <col min="6145" max="6145" width="54.1640625" style="121" customWidth="1"/>
    <col min="6146" max="6146" width="15.6640625" style="121" customWidth="1"/>
    <col min="6147" max="6147" width="16.33203125" style="121" customWidth="1"/>
    <col min="6148" max="6149" width="18" style="121" customWidth="1"/>
    <col min="6150" max="6150" width="16.6640625" style="121" customWidth="1"/>
    <col min="6151" max="6151" width="18.83203125" style="121" customWidth="1"/>
    <col min="6152" max="6153" width="12.83203125" style="121" customWidth="1"/>
    <col min="6154" max="6154" width="13.83203125" style="121" customWidth="1"/>
    <col min="6155" max="6400" width="9.33203125" style="121"/>
    <col min="6401" max="6401" width="54.1640625" style="121" customWidth="1"/>
    <col min="6402" max="6402" width="15.6640625" style="121" customWidth="1"/>
    <col min="6403" max="6403" width="16.33203125" style="121" customWidth="1"/>
    <col min="6404" max="6405" width="18" style="121" customWidth="1"/>
    <col min="6406" max="6406" width="16.6640625" style="121" customWidth="1"/>
    <col min="6407" max="6407" width="18.83203125" style="121" customWidth="1"/>
    <col min="6408" max="6409" width="12.83203125" style="121" customWidth="1"/>
    <col min="6410" max="6410" width="13.83203125" style="121" customWidth="1"/>
    <col min="6411" max="6656" width="9.33203125" style="121"/>
    <col min="6657" max="6657" width="54.1640625" style="121" customWidth="1"/>
    <col min="6658" max="6658" width="15.6640625" style="121" customWidth="1"/>
    <col min="6659" max="6659" width="16.33203125" style="121" customWidth="1"/>
    <col min="6660" max="6661" width="18" style="121" customWidth="1"/>
    <col min="6662" max="6662" width="16.6640625" style="121" customWidth="1"/>
    <col min="6663" max="6663" width="18.83203125" style="121" customWidth="1"/>
    <col min="6664" max="6665" width="12.83203125" style="121" customWidth="1"/>
    <col min="6666" max="6666" width="13.83203125" style="121" customWidth="1"/>
    <col min="6667" max="6912" width="9.33203125" style="121"/>
    <col min="6913" max="6913" width="54.1640625" style="121" customWidth="1"/>
    <col min="6914" max="6914" width="15.6640625" style="121" customWidth="1"/>
    <col min="6915" max="6915" width="16.33203125" style="121" customWidth="1"/>
    <col min="6916" max="6917" width="18" style="121" customWidth="1"/>
    <col min="6918" max="6918" width="16.6640625" style="121" customWidth="1"/>
    <col min="6919" max="6919" width="18.83203125" style="121" customWidth="1"/>
    <col min="6920" max="6921" width="12.83203125" style="121" customWidth="1"/>
    <col min="6922" max="6922" width="13.83203125" style="121" customWidth="1"/>
    <col min="6923" max="7168" width="9.33203125" style="121"/>
    <col min="7169" max="7169" width="54.1640625" style="121" customWidth="1"/>
    <col min="7170" max="7170" width="15.6640625" style="121" customWidth="1"/>
    <col min="7171" max="7171" width="16.33203125" style="121" customWidth="1"/>
    <col min="7172" max="7173" width="18" style="121" customWidth="1"/>
    <col min="7174" max="7174" width="16.6640625" style="121" customWidth="1"/>
    <col min="7175" max="7175" width="18.83203125" style="121" customWidth="1"/>
    <col min="7176" max="7177" width="12.83203125" style="121" customWidth="1"/>
    <col min="7178" max="7178" width="13.83203125" style="121" customWidth="1"/>
    <col min="7179" max="7424" width="9.33203125" style="121"/>
    <col min="7425" max="7425" width="54.1640625" style="121" customWidth="1"/>
    <col min="7426" max="7426" width="15.6640625" style="121" customWidth="1"/>
    <col min="7427" max="7427" width="16.33203125" style="121" customWidth="1"/>
    <col min="7428" max="7429" width="18" style="121" customWidth="1"/>
    <col min="7430" max="7430" width="16.6640625" style="121" customWidth="1"/>
    <col min="7431" max="7431" width="18.83203125" style="121" customWidth="1"/>
    <col min="7432" max="7433" width="12.83203125" style="121" customWidth="1"/>
    <col min="7434" max="7434" width="13.83203125" style="121" customWidth="1"/>
    <col min="7435" max="7680" width="9.33203125" style="121"/>
    <col min="7681" max="7681" width="54.1640625" style="121" customWidth="1"/>
    <col min="7682" max="7682" width="15.6640625" style="121" customWidth="1"/>
    <col min="7683" max="7683" width="16.33203125" style="121" customWidth="1"/>
    <col min="7684" max="7685" width="18" style="121" customWidth="1"/>
    <col min="7686" max="7686" width="16.6640625" style="121" customWidth="1"/>
    <col min="7687" max="7687" width="18.83203125" style="121" customWidth="1"/>
    <col min="7688" max="7689" width="12.83203125" style="121" customWidth="1"/>
    <col min="7690" max="7690" width="13.83203125" style="121" customWidth="1"/>
    <col min="7691" max="7936" width="9.33203125" style="121"/>
    <col min="7937" max="7937" width="54.1640625" style="121" customWidth="1"/>
    <col min="7938" max="7938" width="15.6640625" style="121" customWidth="1"/>
    <col min="7939" max="7939" width="16.33203125" style="121" customWidth="1"/>
    <col min="7940" max="7941" width="18" style="121" customWidth="1"/>
    <col min="7942" max="7942" width="16.6640625" style="121" customWidth="1"/>
    <col min="7943" max="7943" width="18.83203125" style="121" customWidth="1"/>
    <col min="7944" max="7945" width="12.83203125" style="121" customWidth="1"/>
    <col min="7946" max="7946" width="13.83203125" style="121" customWidth="1"/>
    <col min="7947" max="8192" width="9.33203125" style="121"/>
    <col min="8193" max="8193" width="54.1640625" style="121" customWidth="1"/>
    <col min="8194" max="8194" width="15.6640625" style="121" customWidth="1"/>
    <col min="8195" max="8195" width="16.33203125" style="121" customWidth="1"/>
    <col min="8196" max="8197" width="18" style="121" customWidth="1"/>
    <col min="8198" max="8198" width="16.6640625" style="121" customWidth="1"/>
    <col min="8199" max="8199" width="18.83203125" style="121" customWidth="1"/>
    <col min="8200" max="8201" width="12.83203125" style="121" customWidth="1"/>
    <col min="8202" max="8202" width="13.83203125" style="121" customWidth="1"/>
    <col min="8203" max="8448" width="9.33203125" style="121"/>
    <col min="8449" max="8449" width="54.1640625" style="121" customWidth="1"/>
    <col min="8450" max="8450" width="15.6640625" style="121" customWidth="1"/>
    <col min="8451" max="8451" width="16.33203125" style="121" customWidth="1"/>
    <col min="8452" max="8453" width="18" style="121" customWidth="1"/>
    <col min="8454" max="8454" width="16.6640625" style="121" customWidth="1"/>
    <col min="8455" max="8455" width="18.83203125" style="121" customWidth="1"/>
    <col min="8456" max="8457" width="12.83203125" style="121" customWidth="1"/>
    <col min="8458" max="8458" width="13.83203125" style="121" customWidth="1"/>
    <col min="8459" max="8704" width="9.33203125" style="121"/>
    <col min="8705" max="8705" width="54.1640625" style="121" customWidth="1"/>
    <col min="8706" max="8706" width="15.6640625" style="121" customWidth="1"/>
    <col min="8707" max="8707" width="16.33203125" style="121" customWidth="1"/>
    <col min="8708" max="8709" width="18" style="121" customWidth="1"/>
    <col min="8710" max="8710" width="16.6640625" style="121" customWidth="1"/>
    <col min="8711" max="8711" width="18.83203125" style="121" customWidth="1"/>
    <col min="8712" max="8713" width="12.83203125" style="121" customWidth="1"/>
    <col min="8714" max="8714" width="13.83203125" style="121" customWidth="1"/>
    <col min="8715" max="8960" width="9.33203125" style="121"/>
    <col min="8961" max="8961" width="54.1640625" style="121" customWidth="1"/>
    <col min="8962" max="8962" width="15.6640625" style="121" customWidth="1"/>
    <col min="8963" max="8963" width="16.33203125" style="121" customWidth="1"/>
    <col min="8964" max="8965" width="18" style="121" customWidth="1"/>
    <col min="8966" max="8966" width="16.6640625" style="121" customWidth="1"/>
    <col min="8967" max="8967" width="18.83203125" style="121" customWidth="1"/>
    <col min="8968" max="8969" width="12.83203125" style="121" customWidth="1"/>
    <col min="8970" max="8970" width="13.83203125" style="121" customWidth="1"/>
    <col min="8971" max="9216" width="9.33203125" style="121"/>
    <col min="9217" max="9217" width="54.1640625" style="121" customWidth="1"/>
    <col min="9218" max="9218" width="15.6640625" style="121" customWidth="1"/>
    <col min="9219" max="9219" width="16.33203125" style="121" customWidth="1"/>
    <col min="9220" max="9221" width="18" style="121" customWidth="1"/>
    <col min="9222" max="9222" width="16.6640625" style="121" customWidth="1"/>
    <col min="9223" max="9223" width="18.83203125" style="121" customWidth="1"/>
    <col min="9224" max="9225" width="12.83203125" style="121" customWidth="1"/>
    <col min="9226" max="9226" width="13.83203125" style="121" customWidth="1"/>
    <col min="9227" max="9472" width="9.33203125" style="121"/>
    <col min="9473" max="9473" width="54.1640625" style="121" customWidth="1"/>
    <col min="9474" max="9474" width="15.6640625" style="121" customWidth="1"/>
    <col min="9475" max="9475" width="16.33203125" style="121" customWidth="1"/>
    <col min="9476" max="9477" width="18" style="121" customWidth="1"/>
    <col min="9478" max="9478" width="16.6640625" style="121" customWidth="1"/>
    <col min="9479" max="9479" width="18.83203125" style="121" customWidth="1"/>
    <col min="9480" max="9481" width="12.83203125" style="121" customWidth="1"/>
    <col min="9482" max="9482" width="13.83203125" style="121" customWidth="1"/>
    <col min="9483" max="9728" width="9.33203125" style="121"/>
    <col min="9729" max="9729" width="54.1640625" style="121" customWidth="1"/>
    <col min="9730" max="9730" width="15.6640625" style="121" customWidth="1"/>
    <col min="9731" max="9731" width="16.33203125" style="121" customWidth="1"/>
    <col min="9732" max="9733" width="18" style="121" customWidth="1"/>
    <col min="9734" max="9734" width="16.6640625" style="121" customWidth="1"/>
    <col min="9735" max="9735" width="18.83203125" style="121" customWidth="1"/>
    <col min="9736" max="9737" width="12.83203125" style="121" customWidth="1"/>
    <col min="9738" max="9738" width="13.83203125" style="121" customWidth="1"/>
    <col min="9739" max="9984" width="9.33203125" style="121"/>
    <col min="9985" max="9985" width="54.1640625" style="121" customWidth="1"/>
    <col min="9986" max="9986" width="15.6640625" style="121" customWidth="1"/>
    <col min="9987" max="9987" width="16.33203125" style="121" customWidth="1"/>
    <col min="9988" max="9989" width="18" style="121" customWidth="1"/>
    <col min="9990" max="9990" width="16.6640625" style="121" customWidth="1"/>
    <col min="9991" max="9991" width="18.83203125" style="121" customWidth="1"/>
    <col min="9992" max="9993" width="12.83203125" style="121" customWidth="1"/>
    <col min="9994" max="9994" width="13.83203125" style="121" customWidth="1"/>
    <col min="9995" max="10240" width="9.33203125" style="121"/>
    <col min="10241" max="10241" width="54.1640625" style="121" customWidth="1"/>
    <col min="10242" max="10242" width="15.6640625" style="121" customWidth="1"/>
    <col min="10243" max="10243" width="16.33203125" style="121" customWidth="1"/>
    <col min="10244" max="10245" width="18" style="121" customWidth="1"/>
    <col min="10246" max="10246" width="16.6640625" style="121" customWidth="1"/>
    <col min="10247" max="10247" width="18.83203125" style="121" customWidth="1"/>
    <col min="10248" max="10249" width="12.83203125" style="121" customWidth="1"/>
    <col min="10250" max="10250" width="13.83203125" style="121" customWidth="1"/>
    <col min="10251" max="10496" width="9.33203125" style="121"/>
    <col min="10497" max="10497" width="54.1640625" style="121" customWidth="1"/>
    <col min="10498" max="10498" width="15.6640625" style="121" customWidth="1"/>
    <col min="10499" max="10499" width="16.33203125" style="121" customWidth="1"/>
    <col min="10500" max="10501" width="18" style="121" customWidth="1"/>
    <col min="10502" max="10502" width="16.6640625" style="121" customWidth="1"/>
    <col min="10503" max="10503" width="18.83203125" style="121" customWidth="1"/>
    <col min="10504" max="10505" width="12.83203125" style="121" customWidth="1"/>
    <col min="10506" max="10506" width="13.83203125" style="121" customWidth="1"/>
    <col min="10507" max="10752" width="9.33203125" style="121"/>
    <col min="10753" max="10753" width="54.1640625" style="121" customWidth="1"/>
    <col min="10754" max="10754" width="15.6640625" style="121" customWidth="1"/>
    <col min="10755" max="10755" width="16.33203125" style="121" customWidth="1"/>
    <col min="10756" max="10757" width="18" style="121" customWidth="1"/>
    <col min="10758" max="10758" width="16.6640625" style="121" customWidth="1"/>
    <col min="10759" max="10759" width="18.83203125" style="121" customWidth="1"/>
    <col min="10760" max="10761" width="12.83203125" style="121" customWidth="1"/>
    <col min="10762" max="10762" width="13.83203125" style="121" customWidth="1"/>
    <col min="10763" max="11008" width="9.33203125" style="121"/>
    <col min="11009" max="11009" width="54.1640625" style="121" customWidth="1"/>
    <col min="11010" max="11010" width="15.6640625" style="121" customWidth="1"/>
    <col min="11011" max="11011" width="16.33203125" style="121" customWidth="1"/>
    <col min="11012" max="11013" width="18" style="121" customWidth="1"/>
    <col min="11014" max="11014" width="16.6640625" style="121" customWidth="1"/>
    <col min="11015" max="11015" width="18.83203125" style="121" customWidth="1"/>
    <col min="11016" max="11017" width="12.83203125" style="121" customWidth="1"/>
    <col min="11018" max="11018" width="13.83203125" style="121" customWidth="1"/>
    <col min="11019" max="11264" width="9.33203125" style="121"/>
    <col min="11265" max="11265" width="54.1640625" style="121" customWidth="1"/>
    <col min="11266" max="11266" width="15.6640625" style="121" customWidth="1"/>
    <col min="11267" max="11267" width="16.33203125" style="121" customWidth="1"/>
    <col min="11268" max="11269" width="18" style="121" customWidth="1"/>
    <col min="11270" max="11270" width="16.6640625" style="121" customWidth="1"/>
    <col min="11271" max="11271" width="18.83203125" style="121" customWidth="1"/>
    <col min="11272" max="11273" width="12.83203125" style="121" customWidth="1"/>
    <col min="11274" max="11274" width="13.83203125" style="121" customWidth="1"/>
    <col min="11275" max="11520" width="9.33203125" style="121"/>
    <col min="11521" max="11521" width="54.1640625" style="121" customWidth="1"/>
    <col min="11522" max="11522" width="15.6640625" style="121" customWidth="1"/>
    <col min="11523" max="11523" width="16.33203125" style="121" customWidth="1"/>
    <col min="11524" max="11525" width="18" style="121" customWidth="1"/>
    <col min="11526" max="11526" width="16.6640625" style="121" customWidth="1"/>
    <col min="11527" max="11527" width="18.83203125" style="121" customWidth="1"/>
    <col min="11528" max="11529" width="12.83203125" style="121" customWidth="1"/>
    <col min="11530" max="11530" width="13.83203125" style="121" customWidth="1"/>
    <col min="11531" max="11776" width="9.33203125" style="121"/>
    <col min="11777" max="11777" width="54.1640625" style="121" customWidth="1"/>
    <col min="11778" max="11778" width="15.6640625" style="121" customWidth="1"/>
    <col min="11779" max="11779" width="16.33203125" style="121" customWidth="1"/>
    <col min="11780" max="11781" width="18" style="121" customWidth="1"/>
    <col min="11782" max="11782" width="16.6640625" style="121" customWidth="1"/>
    <col min="11783" max="11783" width="18.83203125" style="121" customWidth="1"/>
    <col min="11784" max="11785" width="12.83203125" style="121" customWidth="1"/>
    <col min="11786" max="11786" width="13.83203125" style="121" customWidth="1"/>
    <col min="11787" max="12032" width="9.33203125" style="121"/>
    <col min="12033" max="12033" width="54.1640625" style="121" customWidth="1"/>
    <col min="12034" max="12034" width="15.6640625" style="121" customWidth="1"/>
    <col min="12035" max="12035" width="16.33203125" style="121" customWidth="1"/>
    <col min="12036" max="12037" width="18" style="121" customWidth="1"/>
    <col min="12038" max="12038" width="16.6640625" style="121" customWidth="1"/>
    <col min="12039" max="12039" width="18.83203125" style="121" customWidth="1"/>
    <col min="12040" max="12041" width="12.83203125" style="121" customWidth="1"/>
    <col min="12042" max="12042" width="13.83203125" style="121" customWidth="1"/>
    <col min="12043" max="12288" width="9.33203125" style="121"/>
    <col min="12289" max="12289" width="54.1640625" style="121" customWidth="1"/>
    <col min="12290" max="12290" width="15.6640625" style="121" customWidth="1"/>
    <col min="12291" max="12291" width="16.33203125" style="121" customWidth="1"/>
    <col min="12292" max="12293" width="18" style="121" customWidth="1"/>
    <col min="12294" max="12294" width="16.6640625" style="121" customWidth="1"/>
    <col min="12295" max="12295" width="18.83203125" style="121" customWidth="1"/>
    <col min="12296" max="12297" width="12.83203125" style="121" customWidth="1"/>
    <col min="12298" max="12298" width="13.83203125" style="121" customWidth="1"/>
    <col min="12299" max="12544" width="9.33203125" style="121"/>
    <col min="12545" max="12545" width="54.1640625" style="121" customWidth="1"/>
    <col min="12546" max="12546" width="15.6640625" style="121" customWidth="1"/>
    <col min="12547" max="12547" width="16.33203125" style="121" customWidth="1"/>
    <col min="12548" max="12549" width="18" style="121" customWidth="1"/>
    <col min="12550" max="12550" width="16.6640625" style="121" customWidth="1"/>
    <col min="12551" max="12551" width="18.83203125" style="121" customWidth="1"/>
    <col min="12552" max="12553" width="12.83203125" style="121" customWidth="1"/>
    <col min="12554" max="12554" width="13.83203125" style="121" customWidth="1"/>
    <col min="12555" max="12800" width="9.33203125" style="121"/>
    <col min="12801" max="12801" width="54.1640625" style="121" customWidth="1"/>
    <col min="12802" max="12802" width="15.6640625" style="121" customWidth="1"/>
    <col min="12803" max="12803" width="16.33203125" style="121" customWidth="1"/>
    <col min="12804" max="12805" width="18" style="121" customWidth="1"/>
    <col min="12806" max="12806" width="16.6640625" style="121" customWidth="1"/>
    <col min="12807" max="12807" width="18.83203125" style="121" customWidth="1"/>
    <col min="12808" max="12809" width="12.83203125" style="121" customWidth="1"/>
    <col min="12810" max="12810" width="13.83203125" style="121" customWidth="1"/>
    <col min="12811" max="13056" width="9.33203125" style="121"/>
    <col min="13057" max="13057" width="54.1640625" style="121" customWidth="1"/>
    <col min="13058" max="13058" width="15.6640625" style="121" customWidth="1"/>
    <col min="13059" max="13059" width="16.33203125" style="121" customWidth="1"/>
    <col min="13060" max="13061" width="18" style="121" customWidth="1"/>
    <col min="13062" max="13062" width="16.6640625" style="121" customWidth="1"/>
    <col min="13063" max="13063" width="18.83203125" style="121" customWidth="1"/>
    <col min="13064" max="13065" width="12.83203125" style="121" customWidth="1"/>
    <col min="13066" max="13066" width="13.83203125" style="121" customWidth="1"/>
    <col min="13067" max="13312" width="9.33203125" style="121"/>
    <col min="13313" max="13313" width="54.1640625" style="121" customWidth="1"/>
    <col min="13314" max="13314" width="15.6640625" style="121" customWidth="1"/>
    <col min="13315" max="13315" width="16.33203125" style="121" customWidth="1"/>
    <col min="13316" max="13317" width="18" style="121" customWidth="1"/>
    <col min="13318" max="13318" width="16.6640625" style="121" customWidth="1"/>
    <col min="13319" max="13319" width="18.83203125" style="121" customWidth="1"/>
    <col min="13320" max="13321" width="12.83203125" style="121" customWidth="1"/>
    <col min="13322" max="13322" width="13.83203125" style="121" customWidth="1"/>
    <col min="13323" max="13568" width="9.33203125" style="121"/>
    <col min="13569" max="13569" width="54.1640625" style="121" customWidth="1"/>
    <col min="13570" max="13570" width="15.6640625" style="121" customWidth="1"/>
    <col min="13571" max="13571" width="16.33203125" style="121" customWidth="1"/>
    <col min="13572" max="13573" width="18" style="121" customWidth="1"/>
    <col min="13574" max="13574" width="16.6640625" style="121" customWidth="1"/>
    <col min="13575" max="13575" width="18.83203125" style="121" customWidth="1"/>
    <col min="13576" max="13577" width="12.83203125" style="121" customWidth="1"/>
    <col min="13578" max="13578" width="13.83203125" style="121" customWidth="1"/>
    <col min="13579" max="13824" width="9.33203125" style="121"/>
    <col min="13825" max="13825" width="54.1640625" style="121" customWidth="1"/>
    <col min="13826" max="13826" width="15.6640625" style="121" customWidth="1"/>
    <col min="13827" max="13827" width="16.33203125" style="121" customWidth="1"/>
    <col min="13828" max="13829" width="18" style="121" customWidth="1"/>
    <col min="13830" max="13830" width="16.6640625" style="121" customWidth="1"/>
    <col min="13831" max="13831" width="18.83203125" style="121" customWidth="1"/>
    <col min="13832" max="13833" width="12.83203125" style="121" customWidth="1"/>
    <col min="13834" max="13834" width="13.83203125" style="121" customWidth="1"/>
    <col min="13835" max="14080" width="9.33203125" style="121"/>
    <col min="14081" max="14081" width="54.1640625" style="121" customWidth="1"/>
    <col min="14082" max="14082" width="15.6640625" style="121" customWidth="1"/>
    <col min="14083" max="14083" width="16.33203125" style="121" customWidth="1"/>
    <col min="14084" max="14085" width="18" style="121" customWidth="1"/>
    <col min="14086" max="14086" width="16.6640625" style="121" customWidth="1"/>
    <col min="14087" max="14087" width="18.83203125" style="121" customWidth="1"/>
    <col min="14088" max="14089" width="12.83203125" style="121" customWidth="1"/>
    <col min="14090" max="14090" width="13.83203125" style="121" customWidth="1"/>
    <col min="14091" max="14336" width="9.33203125" style="121"/>
    <col min="14337" max="14337" width="54.1640625" style="121" customWidth="1"/>
    <col min="14338" max="14338" width="15.6640625" style="121" customWidth="1"/>
    <col min="14339" max="14339" width="16.33203125" style="121" customWidth="1"/>
    <col min="14340" max="14341" width="18" style="121" customWidth="1"/>
    <col min="14342" max="14342" width="16.6640625" style="121" customWidth="1"/>
    <col min="14343" max="14343" width="18.83203125" style="121" customWidth="1"/>
    <col min="14344" max="14345" width="12.83203125" style="121" customWidth="1"/>
    <col min="14346" max="14346" width="13.83203125" style="121" customWidth="1"/>
    <col min="14347" max="14592" width="9.33203125" style="121"/>
    <col min="14593" max="14593" width="54.1640625" style="121" customWidth="1"/>
    <col min="14594" max="14594" width="15.6640625" style="121" customWidth="1"/>
    <col min="14595" max="14595" width="16.33203125" style="121" customWidth="1"/>
    <col min="14596" max="14597" width="18" style="121" customWidth="1"/>
    <col min="14598" max="14598" width="16.6640625" style="121" customWidth="1"/>
    <col min="14599" max="14599" width="18.83203125" style="121" customWidth="1"/>
    <col min="14600" max="14601" width="12.83203125" style="121" customWidth="1"/>
    <col min="14602" max="14602" width="13.83203125" style="121" customWidth="1"/>
    <col min="14603" max="14848" width="9.33203125" style="121"/>
    <col min="14849" max="14849" width="54.1640625" style="121" customWidth="1"/>
    <col min="14850" max="14850" width="15.6640625" style="121" customWidth="1"/>
    <col min="14851" max="14851" width="16.33203125" style="121" customWidth="1"/>
    <col min="14852" max="14853" width="18" style="121" customWidth="1"/>
    <col min="14854" max="14854" width="16.6640625" style="121" customWidth="1"/>
    <col min="14855" max="14855" width="18.83203125" style="121" customWidth="1"/>
    <col min="14856" max="14857" width="12.83203125" style="121" customWidth="1"/>
    <col min="14858" max="14858" width="13.83203125" style="121" customWidth="1"/>
    <col min="14859" max="15104" width="9.33203125" style="121"/>
    <col min="15105" max="15105" width="54.1640625" style="121" customWidth="1"/>
    <col min="15106" max="15106" width="15.6640625" style="121" customWidth="1"/>
    <col min="15107" max="15107" width="16.33203125" style="121" customWidth="1"/>
    <col min="15108" max="15109" width="18" style="121" customWidth="1"/>
    <col min="15110" max="15110" width="16.6640625" style="121" customWidth="1"/>
    <col min="15111" max="15111" width="18.83203125" style="121" customWidth="1"/>
    <col min="15112" max="15113" width="12.83203125" style="121" customWidth="1"/>
    <col min="15114" max="15114" width="13.83203125" style="121" customWidth="1"/>
    <col min="15115" max="15360" width="9.33203125" style="121"/>
    <col min="15361" max="15361" width="54.1640625" style="121" customWidth="1"/>
    <col min="15362" max="15362" width="15.6640625" style="121" customWidth="1"/>
    <col min="15363" max="15363" width="16.33203125" style="121" customWidth="1"/>
    <col min="15364" max="15365" width="18" style="121" customWidth="1"/>
    <col min="15366" max="15366" width="16.6640625" style="121" customWidth="1"/>
    <col min="15367" max="15367" width="18.83203125" style="121" customWidth="1"/>
    <col min="15368" max="15369" width="12.83203125" style="121" customWidth="1"/>
    <col min="15370" max="15370" width="13.83203125" style="121" customWidth="1"/>
    <col min="15371" max="15616" width="9.33203125" style="121"/>
    <col min="15617" max="15617" width="54.1640625" style="121" customWidth="1"/>
    <col min="15618" max="15618" width="15.6640625" style="121" customWidth="1"/>
    <col min="15619" max="15619" width="16.33203125" style="121" customWidth="1"/>
    <col min="15620" max="15621" width="18" style="121" customWidth="1"/>
    <col min="15622" max="15622" width="16.6640625" style="121" customWidth="1"/>
    <col min="15623" max="15623" width="18.83203125" style="121" customWidth="1"/>
    <col min="15624" max="15625" width="12.83203125" style="121" customWidth="1"/>
    <col min="15626" max="15626" width="13.83203125" style="121" customWidth="1"/>
    <col min="15627" max="15872" width="9.33203125" style="121"/>
    <col min="15873" max="15873" width="54.1640625" style="121" customWidth="1"/>
    <col min="15874" max="15874" width="15.6640625" style="121" customWidth="1"/>
    <col min="15875" max="15875" width="16.33203125" style="121" customWidth="1"/>
    <col min="15876" max="15877" width="18" style="121" customWidth="1"/>
    <col min="15878" max="15878" width="16.6640625" style="121" customWidth="1"/>
    <col min="15879" max="15879" width="18.83203125" style="121" customWidth="1"/>
    <col min="15880" max="15881" width="12.83203125" style="121" customWidth="1"/>
    <col min="15882" max="15882" width="13.83203125" style="121" customWidth="1"/>
    <col min="15883" max="16128" width="9.33203125" style="121"/>
    <col min="16129" max="16129" width="54.1640625" style="121" customWidth="1"/>
    <col min="16130" max="16130" width="15.6640625" style="121" customWidth="1"/>
    <col min="16131" max="16131" width="16.33203125" style="121" customWidth="1"/>
    <col min="16132" max="16133" width="18" style="121" customWidth="1"/>
    <col min="16134" max="16134" width="16.6640625" style="121" customWidth="1"/>
    <col min="16135" max="16135" width="18.83203125" style="121" customWidth="1"/>
    <col min="16136" max="16137" width="12.83203125" style="121" customWidth="1"/>
    <col min="16138" max="16138" width="13.83203125" style="121" customWidth="1"/>
    <col min="16139" max="16384" width="9.33203125" style="121"/>
  </cols>
  <sheetData>
    <row r="1" spans="1:7" ht="15" x14ac:dyDescent="0.2">
      <c r="A1" s="122"/>
      <c r="B1" s="766" t="str">
        <f>CONCATENATE("4. melléklet ",[1]Z_ALAPADATOK!A7," ",[1]Z_ALAPADATOK!B7," ",[1]Z_ALAPADATOK!C7," ",[1]Z_ALAPADATOK!D7," ",[1]Z_ALAPADATOK!E7," ",[1]Z_ALAPADATOK!F7," ",[1]Z_ALAPADATOK!G7," ",[1]Z_ALAPADATOK!H7)</f>
        <v>4. melléklet a …. / 2020 ( … ) önkormányzati rendelethez</v>
      </c>
      <c r="C1" s="766"/>
      <c r="D1" s="766"/>
      <c r="E1" s="766"/>
      <c r="F1" s="766"/>
      <c r="G1" s="766"/>
    </row>
    <row r="2" spans="1:7" x14ac:dyDescent="0.2">
      <c r="A2" s="122"/>
      <c r="B2" s="118"/>
      <c r="C2" s="118"/>
      <c r="D2" s="118"/>
      <c r="E2" s="118"/>
      <c r="F2" s="118"/>
      <c r="G2" s="118"/>
    </row>
    <row r="3" spans="1:7" ht="24.75" customHeight="1" x14ac:dyDescent="0.2">
      <c r="A3" s="768" t="s">
        <v>418</v>
      </c>
      <c r="B3" s="768"/>
      <c r="C3" s="768"/>
      <c r="D3" s="768"/>
      <c r="E3" s="768"/>
      <c r="F3" s="768"/>
      <c r="G3" s="768"/>
    </row>
    <row r="4" spans="1:7" ht="23.25" customHeight="1" thickBot="1" x14ac:dyDescent="0.3">
      <c r="A4" s="122"/>
      <c r="B4" s="118"/>
      <c r="C4" s="118"/>
      <c r="D4" s="118"/>
      <c r="E4" s="118"/>
      <c r="F4" s="118"/>
      <c r="G4" s="215" t="str">
        <f>'Z_3.sz.mell.'!G4</f>
        <v xml:space="preserve"> Forintban!</v>
      </c>
    </row>
    <row r="5" spans="1:7" s="135" customFormat="1" ht="48.75" customHeight="1" thickBot="1" x14ac:dyDescent="0.25">
      <c r="A5" s="130" t="s">
        <v>419</v>
      </c>
      <c r="B5" s="185" t="s">
        <v>415</v>
      </c>
      <c r="C5" s="185" t="s">
        <v>416</v>
      </c>
      <c r="D5" s="131" t="str">
        <f>+'Z_3.sz.mell.'!D5</f>
        <v>Felhasználás   2018. XII. 31-ig</v>
      </c>
      <c r="E5" s="131" t="str">
        <f>+CONCATENATE(LEFT(Z_ÖSSZEFÜGGÉSEK!A6,4),". évi",CHAR(10),"módosított előirányzat")</f>
        <v>2019. évi
módosított előirányzat</v>
      </c>
      <c r="F5" s="131" t="str">
        <f>+CONCATENATE("Teljesítés",CHAR(10),LEFT(Z_ÖSSZEFÜGGÉSEK!A6,4),". XII. 31-ig")</f>
        <v>Teljesítés
2019. XII. 31-ig</v>
      </c>
      <c r="G5" s="216" t="str">
        <f>+CONCATENATE("Összes teljesítés",CHAR(10),LEFT(Z_ÖSSZEFÜGGÉSEK!A6,4),". XII. 31-ig")</f>
        <v>Összes teljesítés
2019. XII. 31-ig</v>
      </c>
    </row>
    <row r="6" spans="1:7" ht="15.2" customHeight="1" thickBot="1" x14ac:dyDescent="0.25">
      <c r="A6" s="217" t="s">
        <v>46</v>
      </c>
      <c r="B6" s="218" t="s">
        <v>47</v>
      </c>
      <c r="C6" s="218" t="s">
        <v>48</v>
      </c>
      <c r="D6" s="218" t="s">
        <v>49</v>
      </c>
      <c r="E6" s="218" t="s">
        <v>50</v>
      </c>
      <c r="F6" s="218" t="s">
        <v>376</v>
      </c>
      <c r="G6" s="233" t="s">
        <v>417</v>
      </c>
    </row>
    <row r="7" spans="1:7" ht="15.95" customHeight="1" x14ac:dyDescent="0.2">
      <c r="A7" s="234" t="str">
        <f>'[1]IB_4.sz.mell.'!A7</f>
        <v>TOP kastély pályázat épület felújítás</v>
      </c>
      <c r="B7" s="235">
        <f>'[1]IB_4.sz.mell.'!B7</f>
        <v>237000000</v>
      </c>
      <c r="C7" s="236" t="str">
        <f>'[1]IB_4.sz.mell.'!C7</f>
        <v>2019-2020</v>
      </c>
      <c r="D7" s="235">
        <f>'[1]IB_4.sz.mell.'!D7</f>
        <v>0</v>
      </c>
      <c r="E7" s="235">
        <f>'[1]IB_4.sz.mell.'!E7</f>
        <v>190074983</v>
      </c>
      <c r="F7" s="235"/>
      <c r="G7" s="237">
        <f t="shared" ref="G7:G24" si="0">B7-D7-F7</f>
        <v>237000000</v>
      </c>
    </row>
    <row r="8" spans="1:7" ht="15.95" customHeight="1" x14ac:dyDescent="0.2">
      <c r="A8" s="234" t="str">
        <f>'[1]IB_4.sz.mell.'!A8</f>
        <v>EFOP-2.4.1 projekt ERFA szociális bérlkaások és Idősek Klubja épület felújítása</v>
      </c>
      <c r="B8" s="235">
        <f>'[1]IB_4.sz.mell.'!B8</f>
        <v>179184618</v>
      </c>
      <c r="C8" s="236" t="str">
        <f>'[1]IB_4.sz.mell.'!C8</f>
        <v>2019-2020</v>
      </c>
      <c r="D8" s="235">
        <f>'[1]IB_4.sz.mell.'!D8</f>
        <v>0</v>
      </c>
      <c r="E8" s="235">
        <f>'[1]IB_4.sz.mell.'!E8</f>
        <v>135018588</v>
      </c>
      <c r="F8" s="235"/>
      <c r="G8" s="237">
        <f t="shared" si="0"/>
        <v>179184618</v>
      </c>
    </row>
    <row r="9" spans="1:7" ht="15.95" customHeight="1" x14ac:dyDescent="0.2">
      <c r="A9" s="234" t="str">
        <f>'[1]IB_4.sz.mell.'!A9</f>
        <v>TOP kerékpárút felújítása</v>
      </c>
      <c r="B9" s="235">
        <f>'[1]IB_4.sz.mell.'!B9</f>
        <v>17324994</v>
      </c>
      <c r="C9" s="236" t="str">
        <f>'[1]IB_4.sz.mell.'!C9</f>
        <v>2018-2019</v>
      </c>
      <c r="D9" s="235">
        <f>'[1]IB_4.sz.mell.'!D9</f>
        <v>15022101</v>
      </c>
      <c r="E9" s="235">
        <f>'[1]IB_4.sz.mell.'!E9</f>
        <v>7849254</v>
      </c>
      <c r="F9" s="235"/>
      <c r="G9" s="237">
        <f t="shared" si="0"/>
        <v>2302893</v>
      </c>
    </row>
    <row r="10" spans="1:7" ht="15.95" customHeight="1" x14ac:dyDescent="0.2">
      <c r="A10" s="234" t="str">
        <f>'[1]IB_4.sz.mell.'!A10</f>
        <v>EFOP-1.5.3 Humán szolgáltatások projekt Fő u. 5. felújítás, Fitness terem kialakítása</v>
      </c>
      <c r="B10" s="235">
        <f>'[1]IB_4.sz.mell.'!B10</f>
        <v>4002574</v>
      </c>
      <c r="C10" s="236" t="str">
        <f>'[1]IB_4.sz.mell.'!C10</f>
        <v>2018-2019</v>
      </c>
      <c r="D10" s="235">
        <f>'[1]IB_4.sz.mell.'!D10</f>
        <v>1638850</v>
      </c>
      <c r="E10" s="235">
        <f>'[1]IB_4.sz.mell.'!E10</f>
        <v>3001930</v>
      </c>
      <c r="F10" s="235"/>
      <c r="G10" s="237">
        <f t="shared" si="0"/>
        <v>2363724</v>
      </c>
    </row>
    <row r="11" spans="1:7" ht="15.95" customHeight="1" x14ac:dyDescent="0.2">
      <c r="A11" s="234" t="str">
        <f>'[1]IB_4.sz.mell.'!A11</f>
        <v>Felújítás célú ÁFA</v>
      </c>
      <c r="B11" s="235">
        <f>'[1]IB_4.sz.mell.'!B11</f>
        <v>90984781</v>
      </c>
      <c r="C11" s="236">
        <f>'[1]IB_4.sz.mell.'!C11</f>
        <v>0</v>
      </c>
      <c r="D11" s="235">
        <f>'[1]IB_4.sz.mell.'!D11</f>
        <v>0</v>
      </c>
      <c r="E11" s="235">
        <f>'[1]IB_4.sz.mell.'!E11</f>
        <v>91091046</v>
      </c>
      <c r="F11" s="235"/>
      <c r="G11" s="237">
        <f t="shared" si="0"/>
        <v>90984781</v>
      </c>
    </row>
    <row r="12" spans="1:7" ht="15.95" customHeight="1" x14ac:dyDescent="0.2">
      <c r="A12" s="234" t="str">
        <f>'[1]IB_4.sz.mell.'!A12</f>
        <v>START programban malom és vadfarm egyéb tárgyi eszköz és építmény felújítása</v>
      </c>
      <c r="B12" s="235">
        <f>'[1]IB_4.sz.mell.'!B12</f>
        <v>2603130</v>
      </c>
      <c r="C12" s="236">
        <f>'[1]IB_4.sz.mell.'!C12</f>
        <v>0</v>
      </c>
      <c r="D12" s="235">
        <f>'[1]IB_4.sz.mell.'!D12</f>
        <v>0</v>
      </c>
      <c r="E12" s="235">
        <f>'[1]IB_4.sz.mell.'!E12</f>
        <v>0</v>
      </c>
      <c r="F12" s="235"/>
      <c r="G12" s="237">
        <f t="shared" si="0"/>
        <v>2603130</v>
      </c>
    </row>
    <row r="13" spans="1:7" ht="15.95" customHeight="1" x14ac:dyDescent="0.2">
      <c r="A13" s="234" t="str">
        <f>'[1]IB_4.sz.mell.'!A13</f>
        <v>egyéb felújítások</v>
      </c>
      <c r="B13" s="235">
        <f>'[1]IB_4.sz.mell.'!B13</f>
        <v>0</v>
      </c>
      <c r="C13" s="236">
        <f>'[1]IB_4.sz.mell.'!C13</f>
        <v>0</v>
      </c>
      <c r="D13" s="235">
        <f>'[1]IB_4.sz.mell.'!D13</f>
        <v>0</v>
      </c>
      <c r="E13" s="235">
        <f>'[1]IB_4.sz.mell.'!E13</f>
        <v>0</v>
      </c>
      <c r="F13" s="235"/>
      <c r="G13" s="237">
        <f t="shared" si="0"/>
        <v>0</v>
      </c>
    </row>
    <row r="14" spans="1:7" ht="15.95" customHeight="1" x14ac:dyDescent="0.2">
      <c r="A14" s="234">
        <f>'[1]IB_4.sz.mell.'!A14</f>
        <v>0</v>
      </c>
      <c r="B14" s="235">
        <f>'[1]IB_4.sz.mell.'!B14</f>
        <v>0</v>
      </c>
      <c r="C14" s="236">
        <f>'[1]IB_4.sz.mell.'!C14</f>
        <v>0</v>
      </c>
      <c r="D14" s="235">
        <f>'[1]IB_4.sz.mell.'!D14</f>
        <v>0</v>
      </c>
      <c r="E14" s="235">
        <f>'[1]IB_4.sz.mell.'!E14</f>
        <v>0</v>
      </c>
      <c r="F14" s="235"/>
      <c r="G14" s="237">
        <f t="shared" si="0"/>
        <v>0</v>
      </c>
    </row>
    <row r="15" spans="1:7" ht="15.95" customHeight="1" x14ac:dyDescent="0.2">
      <c r="A15" s="234">
        <f>'[1]IB_4.sz.mell.'!A15</f>
        <v>0</v>
      </c>
      <c r="B15" s="235">
        <f>'[1]IB_4.sz.mell.'!B15</f>
        <v>0</v>
      </c>
      <c r="C15" s="236">
        <f>'[1]IB_4.sz.mell.'!C15</f>
        <v>0</v>
      </c>
      <c r="D15" s="235">
        <f>'[1]IB_4.sz.mell.'!D15</f>
        <v>0</v>
      </c>
      <c r="E15" s="235">
        <f>'[1]IB_4.sz.mell.'!E15</f>
        <v>0</v>
      </c>
      <c r="F15" s="235"/>
      <c r="G15" s="237">
        <f t="shared" si="0"/>
        <v>0</v>
      </c>
    </row>
    <row r="16" spans="1:7" ht="15.95" customHeight="1" x14ac:dyDescent="0.2">
      <c r="A16" s="234">
        <f>'[1]IB_4.sz.mell.'!A16</f>
        <v>0</v>
      </c>
      <c r="B16" s="235">
        <f>'[1]IB_4.sz.mell.'!B16</f>
        <v>0</v>
      </c>
      <c r="C16" s="236">
        <f>'[1]IB_4.sz.mell.'!C16</f>
        <v>0</v>
      </c>
      <c r="D16" s="235">
        <f>'[1]IB_4.sz.mell.'!D16</f>
        <v>0</v>
      </c>
      <c r="E16" s="235">
        <f>'[1]IB_4.sz.mell.'!E16</f>
        <v>0</v>
      </c>
      <c r="F16" s="235"/>
      <c r="G16" s="237">
        <f t="shared" si="0"/>
        <v>0</v>
      </c>
    </row>
    <row r="17" spans="1:7" ht="15.95" customHeight="1" x14ac:dyDescent="0.2">
      <c r="A17" s="234">
        <f>'[1]IB_4.sz.mell.'!A17</f>
        <v>0</v>
      </c>
      <c r="B17" s="235">
        <f>'[1]IB_4.sz.mell.'!B17</f>
        <v>0</v>
      </c>
      <c r="C17" s="236">
        <f>'[1]IB_4.sz.mell.'!C17</f>
        <v>0</v>
      </c>
      <c r="D17" s="235">
        <f>'[1]IB_4.sz.mell.'!D17</f>
        <v>0</v>
      </c>
      <c r="E17" s="235">
        <f>'[1]IB_4.sz.mell.'!E17</f>
        <v>0</v>
      </c>
      <c r="F17" s="235"/>
      <c r="G17" s="237">
        <f t="shared" si="0"/>
        <v>0</v>
      </c>
    </row>
    <row r="18" spans="1:7" ht="15.95" customHeight="1" x14ac:dyDescent="0.2">
      <c r="A18" s="234">
        <f>'[1]IB_4.sz.mell.'!A18</f>
        <v>0</v>
      </c>
      <c r="B18" s="235">
        <f>'[1]IB_4.sz.mell.'!B18</f>
        <v>0</v>
      </c>
      <c r="C18" s="236">
        <f>'[1]IB_4.sz.mell.'!C18</f>
        <v>0</v>
      </c>
      <c r="D18" s="235">
        <f>'[1]IB_4.sz.mell.'!D18</f>
        <v>0</v>
      </c>
      <c r="E18" s="235">
        <f>'[1]IB_4.sz.mell.'!E18</f>
        <v>0</v>
      </c>
      <c r="F18" s="235"/>
      <c r="G18" s="237">
        <f t="shared" si="0"/>
        <v>0</v>
      </c>
    </row>
    <row r="19" spans="1:7" ht="15.95" customHeight="1" x14ac:dyDescent="0.2">
      <c r="A19" s="234">
        <f>'[1]IB_4.sz.mell.'!A19</f>
        <v>0</v>
      </c>
      <c r="B19" s="235">
        <f>'[1]IB_4.sz.mell.'!B19</f>
        <v>0</v>
      </c>
      <c r="C19" s="236">
        <f>'[1]IB_4.sz.mell.'!C19</f>
        <v>0</v>
      </c>
      <c r="D19" s="235">
        <f>'[1]IB_4.sz.mell.'!D19</f>
        <v>0</v>
      </c>
      <c r="E19" s="235">
        <f>'[1]IB_4.sz.mell.'!E19</f>
        <v>0</v>
      </c>
      <c r="F19" s="235"/>
      <c r="G19" s="237">
        <f t="shared" si="0"/>
        <v>0</v>
      </c>
    </row>
    <row r="20" spans="1:7" ht="15.95" customHeight="1" x14ac:dyDescent="0.2">
      <c r="A20" s="234">
        <f>'[1]IB_4.sz.mell.'!A20</f>
        <v>0</v>
      </c>
      <c r="B20" s="235">
        <f>'[1]IB_4.sz.mell.'!B20</f>
        <v>0</v>
      </c>
      <c r="C20" s="236">
        <f>'[1]IB_4.sz.mell.'!C20</f>
        <v>0</v>
      </c>
      <c r="D20" s="235">
        <f>'[1]IB_4.sz.mell.'!D20</f>
        <v>0</v>
      </c>
      <c r="E20" s="235">
        <f>'[1]IB_4.sz.mell.'!E20</f>
        <v>0</v>
      </c>
      <c r="F20" s="235"/>
      <c r="G20" s="237">
        <f t="shared" si="0"/>
        <v>0</v>
      </c>
    </row>
    <row r="21" spans="1:7" ht="15.95" customHeight="1" x14ac:dyDescent="0.2">
      <c r="A21" s="234">
        <f>'[1]IB_4.sz.mell.'!A21</f>
        <v>0</v>
      </c>
      <c r="B21" s="235">
        <f>'[1]IB_4.sz.mell.'!B21</f>
        <v>0</v>
      </c>
      <c r="C21" s="236">
        <f>'[1]IB_4.sz.mell.'!C21</f>
        <v>0</v>
      </c>
      <c r="D21" s="235">
        <f>'[1]IB_4.sz.mell.'!D21</f>
        <v>0</v>
      </c>
      <c r="E21" s="235">
        <f>'[1]IB_4.sz.mell.'!E21</f>
        <v>0</v>
      </c>
      <c r="F21" s="235"/>
      <c r="G21" s="237">
        <f t="shared" si="0"/>
        <v>0</v>
      </c>
    </row>
    <row r="22" spans="1:7" ht="15.95" customHeight="1" x14ac:dyDescent="0.2">
      <c r="A22" s="234">
        <f>'[1]IB_4.sz.mell.'!A22</f>
        <v>0</v>
      </c>
      <c r="B22" s="235">
        <f>'[1]IB_4.sz.mell.'!B22</f>
        <v>0</v>
      </c>
      <c r="C22" s="236">
        <f>'[1]IB_4.sz.mell.'!C22</f>
        <v>0</v>
      </c>
      <c r="D22" s="235">
        <f>'[1]IB_4.sz.mell.'!D22</f>
        <v>0</v>
      </c>
      <c r="E22" s="235">
        <f>'[1]IB_4.sz.mell.'!E22</f>
        <v>0</v>
      </c>
      <c r="F22" s="235"/>
      <c r="G22" s="237">
        <f t="shared" si="0"/>
        <v>0</v>
      </c>
    </row>
    <row r="23" spans="1:7" ht="15.95" customHeight="1" x14ac:dyDescent="0.2">
      <c r="A23" s="234">
        <f>'[1]IB_4.sz.mell.'!A23</f>
        <v>0</v>
      </c>
      <c r="B23" s="235">
        <f>'[1]IB_4.sz.mell.'!B23</f>
        <v>0</v>
      </c>
      <c r="C23" s="236">
        <f>'[1]IB_4.sz.mell.'!C23</f>
        <v>0</v>
      </c>
      <c r="D23" s="235">
        <f>'[1]IB_4.sz.mell.'!D23</f>
        <v>0</v>
      </c>
      <c r="E23" s="235">
        <f>'[1]IB_4.sz.mell.'!E23</f>
        <v>0</v>
      </c>
      <c r="F23" s="235"/>
      <c r="G23" s="237">
        <f t="shared" si="0"/>
        <v>0</v>
      </c>
    </row>
    <row r="24" spans="1:7" ht="15.95" customHeight="1" thickBot="1" x14ac:dyDescent="0.25">
      <c r="A24" s="234">
        <f>'[1]IB_4.sz.mell.'!A24</f>
        <v>0</v>
      </c>
      <c r="B24" s="235">
        <f>'[1]IB_4.sz.mell.'!B24</f>
        <v>0</v>
      </c>
      <c r="C24" s="236">
        <f>'[1]IB_4.sz.mell.'!C24</f>
        <v>0</v>
      </c>
      <c r="D24" s="235">
        <f>'[1]IB_4.sz.mell.'!D24</f>
        <v>0</v>
      </c>
      <c r="E24" s="235">
        <f>'[1]IB_4.sz.mell.'!E24</f>
        <v>0</v>
      </c>
      <c r="F24" s="235"/>
      <c r="G24" s="237">
        <f t="shared" si="0"/>
        <v>0</v>
      </c>
    </row>
    <row r="25" spans="1:7" s="232" customFormat="1" ht="18" customHeight="1" thickBot="1" x14ac:dyDescent="0.25">
      <c r="A25" s="228" t="str">
        <f>'[1]IB_4.sz.mell.'!A25</f>
        <v>ÖSSZESEN:</v>
      </c>
      <c r="B25" s="238">
        <f>'[1]IB_4.sz.mell.'!B25</f>
        <v>531100097</v>
      </c>
      <c r="C25" s="239">
        <f>'[1]IB_4.sz.mell.'!C25</f>
        <v>0</v>
      </c>
      <c r="D25" s="238">
        <f>'[1]IB_4.sz.mell.'!D25</f>
        <v>16660951</v>
      </c>
      <c r="E25" s="238">
        <f>'[1]IB_4.sz.mell.'!E25</f>
        <v>427035801</v>
      </c>
      <c r="F25" s="238">
        <f>SUM(F7:F24)</f>
        <v>0</v>
      </c>
      <c r="G25" s="240">
        <f>SUM(G7:G24)</f>
        <v>514439146</v>
      </c>
    </row>
  </sheetData>
  <sheetProtection sheet="1"/>
  <mergeCells count="2">
    <mergeCell ref="B1:G1"/>
    <mergeCell ref="A3:G3"/>
  </mergeCells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291DA-DCF4-4A1F-9E86-5845E4D20B29}">
  <sheetPr>
    <tabColor theme="5"/>
  </sheetPr>
  <dimension ref="A1:N36"/>
  <sheetViews>
    <sheetView zoomScale="120" zoomScaleNormal="120" zoomScaleSheetLayoutView="100" workbookViewId="0">
      <selection activeCell="E5" sqref="E5:E6"/>
    </sheetView>
  </sheetViews>
  <sheetFormatPr defaultRowHeight="12.75" x14ac:dyDescent="0.2"/>
  <cols>
    <col min="1" max="1" width="28.5" customWidth="1"/>
    <col min="2" max="13" width="10" customWidth="1"/>
    <col min="14" max="14" width="4" customWidth="1"/>
    <col min="257" max="257" width="28.5" customWidth="1"/>
    <col min="258" max="269" width="10" customWidth="1"/>
    <col min="270" max="270" width="4" customWidth="1"/>
    <col min="513" max="513" width="28.5" customWidth="1"/>
    <col min="514" max="525" width="10" customWidth="1"/>
    <col min="526" max="526" width="4" customWidth="1"/>
    <col min="769" max="769" width="28.5" customWidth="1"/>
    <col min="770" max="781" width="10" customWidth="1"/>
    <col min="782" max="782" width="4" customWidth="1"/>
    <col min="1025" max="1025" width="28.5" customWidth="1"/>
    <col min="1026" max="1037" width="10" customWidth="1"/>
    <col min="1038" max="1038" width="4" customWidth="1"/>
    <col min="1281" max="1281" width="28.5" customWidth="1"/>
    <col min="1282" max="1293" width="10" customWidth="1"/>
    <col min="1294" max="1294" width="4" customWidth="1"/>
    <col min="1537" max="1537" width="28.5" customWidth="1"/>
    <col min="1538" max="1549" width="10" customWidth="1"/>
    <col min="1550" max="1550" width="4" customWidth="1"/>
    <col min="1793" max="1793" width="28.5" customWidth="1"/>
    <col min="1794" max="1805" width="10" customWidth="1"/>
    <col min="1806" max="1806" width="4" customWidth="1"/>
    <col min="2049" max="2049" width="28.5" customWidth="1"/>
    <col min="2050" max="2061" width="10" customWidth="1"/>
    <col min="2062" max="2062" width="4" customWidth="1"/>
    <col min="2305" max="2305" width="28.5" customWidth="1"/>
    <col min="2306" max="2317" width="10" customWidth="1"/>
    <col min="2318" max="2318" width="4" customWidth="1"/>
    <col min="2561" max="2561" width="28.5" customWidth="1"/>
    <col min="2562" max="2573" width="10" customWidth="1"/>
    <col min="2574" max="2574" width="4" customWidth="1"/>
    <col min="2817" max="2817" width="28.5" customWidth="1"/>
    <col min="2818" max="2829" width="10" customWidth="1"/>
    <col min="2830" max="2830" width="4" customWidth="1"/>
    <col min="3073" max="3073" width="28.5" customWidth="1"/>
    <col min="3074" max="3085" width="10" customWidth="1"/>
    <col min="3086" max="3086" width="4" customWidth="1"/>
    <col min="3329" max="3329" width="28.5" customWidth="1"/>
    <col min="3330" max="3341" width="10" customWidth="1"/>
    <col min="3342" max="3342" width="4" customWidth="1"/>
    <col min="3585" max="3585" width="28.5" customWidth="1"/>
    <col min="3586" max="3597" width="10" customWidth="1"/>
    <col min="3598" max="3598" width="4" customWidth="1"/>
    <col min="3841" max="3841" width="28.5" customWidth="1"/>
    <col min="3842" max="3853" width="10" customWidth="1"/>
    <col min="3854" max="3854" width="4" customWidth="1"/>
    <col min="4097" max="4097" width="28.5" customWidth="1"/>
    <col min="4098" max="4109" width="10" customWidth="1"/>
    <col min="4110" max="4110" width="4" customWidth="1"/>
    <col min="4353" max="4353" width="28.5" customWidth="1"/>
    <col min="4354" max="4365" width="10" customWidth="1"/>
    <col min="4366" max="4366" width="4" customWidth="1"/>
    <col min="4609" max="4609" width="28.5" customWidth="1"/>
    <col min="4610" max="4621" width="10" customWidth="1"/>
    <col min="4622" max="4622" width="4" customWidth="1"/>
    <col min="4865" max="4865" width="28.5" customWidth="1"/>
    <col min="4866" max="4877" width="10" customWidth="1"/>
    <col min="4878" max="4878" width="4" customWidth="1"/>
    <col min="5121" max="5121" width="28.5" customWidth="1"/>
    <col min="5122" max="5133" width="10" customWidth="1"/>
    <col min="5134" max="5134" width="4" customWidth="1"/>
    <col min="5377" max="5377" width="28.5" customWidth="1"/>
    <col min="5378" max="5389" width="10" customWidth="1"/>
    <col min="5390" max="5390" width="4" customWidth="1"/>
    <col min="5633" max="5633" width="28.5" customWidth="1"/>
    <col min="5634" max="5645" width="10" customWidth="1"/>
    <col min="5646" max="5646" width="4" customWidth="1"/>
    <col min="5889" max="5889" width="28.5" customWidth="1"/>
    <col min="5890" max="5901" width="10" customWidth="1"/>
    <col min="5902" max="5902" width="4" customWidth="1"/>
    <col min="6145" max="6145" width="28.5" customWidth="1"/>
    <col min="6146" max="6157" width="10" customWidth="1"/>
    <col min="6158" max="6158" width="4" customWidth="1"/>
    <col min="6401" max="6401" width="28.5" customWidth="1"/>
    <col min="6402" max="6413" width="10" customWidth="1"/>
    <col min="6414" max="6414" width="4" customWidth="1"/>
    <col min="6657" max="6657" width="28.5" customWidth="1"/>
    <col min="6658" max="6669" width="10" customWidth="1"/>
    <col min="6670" max="6670" width="4" customWidth="1"/>
    <col min="6913" max="6913" width="28.5" customWidth="1"/>
    <col min="6914" max="6925" width="10" customWidth="1"/>
    <col min="6926" max="6926" width="4" customWidth="1"/>
    <col min="7169" max="7169" width="28.5" customWidth="1"/>
    <col min="7170" max="7181" width="10" customWidth="1"/>
    <col min="7182" max="7182" width="4" customWidth="1"/>
    <col min="7425" max="7425" width="28.5" customWidth="1"/>
    <col min="7426" max="7437" width="10" customWidth="1"/>
    <col min="7438" max="7438" width="4" customWidth="1"/>
    <col min="7681" max="7681" width="28.5" customWidth="1"/>
    <col min="7682" max="7693" width="10" customWidth="1"/>
    <col min="7694" max="7694" width="4" customWidth="1"/>
    <col min="7937" max="7937" width="28.5" customWidth="1"/>
    <col min="7938" max="7949" width="10" customWidth="1"/>
    <col min="7950" max="7950" width="4" customWidth="1"/>
    <col min="8193" max="8193" width="28.5" customWidth="1"/>
    <col min="8194" max="8205" width="10" customWidth="1"/>
    <col min="8206" max="8206" width="4" customWidth="1"/>
    <col min="8449" max="8449" width="28.5" customWidth="1"/>
    <col min="8450" max="8461" width="10" customWidth="1"/>
    <col min="8462" max="8462" width="4" customWidth="1"/>
    <col min="8705" max="8705" width="28.5" customWidth="1"/>
    <col min="8706" max="8717" width="10" customWidth="1"/>
    <col min="8718" max="8718" width="4" customWidth="1"/>
    <col min="8961" max="8961" width="28.5" customWidth="1"/>
    <col min="8962" max="8973" width="10" customWidth="1"/>
    <col min="8974" max="8974" width="4" customWidth="1"/>
    <col min="9217" max="9217" width="28.5" customWidth="1"/>
    <col min="9218" max="9229" width="10" customWidth="1"/>
    <col min="9230" max="9230" width="4" customWidth="1"/>
    <col min="9473" max="9473" width="28.5" customWidth="1"/>
    <col min="9474" max="9485" width="10" customWidth="1"/>
    <col min="9486" max="9486" width="4" customWidth="1"/>
    <col min="9729" max="9729" width="28.5" customWidth="1"/>
    <col min="9730" max="9741" width="10" customWidth="1"/>
    <col min="9742" max="9742" width="4" customWidth="1"/>
    <col min="9985" max="9985" width="28.5" customWidth="1"/>
    <col min="9986" max="9997" width="10" customWidth="1"/>
    <col min="9998" max="9998" width="4" customWidth="1"/>
    <col min="10241" max="10241" width="28.5" customWidth="1"/>
    <col min="10242" max="10253" width="10" customWidth="1"/>
    <col min="10254" max="10254" width="4" customWidth="1"/>
    <col min="10497" max="10497" width="28.5" customWidth="1"/>
    <col min="10498" max="10509" width="10" customWidth="1"/>
    <col min="10510" max="10510" width="4" customWidth="1"/>
    <col min="10753" max="10753" width="28.5" customWidth="1"/>
    <col min="10754" max="10765" width="10" customWidth="1"/>
    <col min="10766" max="10766" width="4" customWidth="1"/>
    <col min="11009" max="11009" width="28.5" customWidth="1"/>
    <col min="11010" max="11021" width="10" customWidth="1"/>
    <col min="11022" max="11022" width="4" customWidth="1"/>
    <col min="11265" max="11265" width="28.5" customWidth="1"/>
    <col min="11266" max="11277" width="10" customWidth="1"/>
    <col min="11278" max="11278" width="4" customWidth="1"/>
    <col min="11521" max="11521" width="28.5" customWidth="1"/>
    <col min="11522" max="11533" width="10" customWidth="1"/>
    <col min="11534" max="11534" width="4" customWidth="1"/>
    <col min="11777" max="11777" width="28.5" customWidth="1"/>
    <col min="11778" max="11789" width="10" customWidth="1"/>
    <col min="11790" max="11790" width="4" customWidth="1"/>
    <col min="12033" max="12033" width="28.5" customWidth="1"/>
    <col min="12034" max="12045" width="10" customWidth="1"/>
    <col min="12046" max="12046" width="4" customWidth="1"/>
    <col min="12289" max="12289" width="28.5" customWidth="1"/>
    <col min="12290" max="12301" width="10" customWidth="1"/>
    <col min="12302" max="12302" width="4" customWidth="1"/>
    <col min="12545" max="12545" width="28.5" customWidth="1"/>
    <col min="12546" max="12557" width="10" customWidth="1"/>
    <col min="12558" max="12558" width="4" customWidth="1"/>
    <col min="12801" max="12801" width="28.5" customWidth="1"/>
    <col min="12802" max="12813" width="10" customWidth="1"/>
    <col min="12814" max="12814" width="4" customWidth="1"/>
    <col min="13057" max="13057" width="28.5" customWidth="1"/>
    <col min="13058" max="13069" width="10" customWidth="1"/>
    <col min="13070" max="13070" width="4" customWidth="1"/>
    <col min="13313" max="13313" width="28.5" customWidth="1"/>
    <col min="13314" max="13325" width="10" customWidth="1"/>
    <col min="13326" max="13326" width="4" customWidth="1"/>
    <col min="13569" max="13569" width="28.5" customWidth="1"/>
    <col min="13570" max="13581" width="10" customWidth="1"/>
    <col min="13582" max="13582" width="4" customWidth="1"/>
    <col min="13825" max="13825" width="28.5" customWidth="1"/>
    <col min="13826" max="13837" width="10" customWidth="1"/>
    <col min="13838" max="13838" width="4" customWidth="1"/>
    <col min="14081" max="14081" width="28.5" customWidth="1"/>
    <col min="14082" max="14093" width="10" customWidth="1"/>
    <col min="14094" max="14094" width="4" customWidth="1"/>
    <col min="14337" max="14337" width="28.5" customWidth="1"/>
    <col min="14338" max="14349" width="10" customWidth="1"/>
    <col min="14350" max="14350" width="4" customWidth="1"/>
    <col min="14593" max="14593" width="28.5" customWidth="1"/>
    <col min="14594" max="14605" width="10" customWidth="1"/>
    <col min="14606" max="14606" width="4" customWidth="1"/>
    <col min="14849" max="14849" width="28.5" customWidth="1"/>
    <col min="14850" max="14861" width="10" customWidth="1"/>
    <col min="14862" max="14862" width="4" customWidth="1"/>
    <col min="15105" max="15105" width="28.5" customWidth="1"/>
    <col min="15106" max="15117" width="10" customWidth="1"/>
    <col min="15118" max="15118" width="4" customWidth="1"/>
    <col min="15361" max="15361" width="28.5" customWidth="1"/>
    <col min="15362" max="15373" width="10" customWidth="1"/>
    <col min="15374" max="15374" width="4" customWidth="1"/>
    <col min="15617" max="15617" width="28.5" customWidth="1"/>
    <col min="15618" max="15629" width="10" customWidth="1"/>
    <col min="15630" max="15630" width="4" customWidth="1"/>
    <col min="15873" max="15873" width="28.5" customWidth="1"/>
    <col min="15874" max="15885" width="10" customWidth="1"/>
    <col min="15886" max="15886" width="4" customWidth="1"/>
    <col min="16129" max="16129" width="28.5" customWidth="1"/>
    <col min="16130" max="16141" width="10" customWidth="1"/>
    <col min="16142" max="16142" width="4" customWidth="1"/>
  </cols>
  <sheetData>
    <row r="1" spans="1:14" ht="15" x14ac:dyDescent="0.25">
      <c r="A1" s="784" t="str">
        <f>CONCATENATE("5. melléklet ",[1]Z_ALAPADATOK!A7," ",[1]Z_ALAPADATOK!B7," ",[1]Z_ALAPADATOK!C7," ",[1]Z_ALAPADATOK!D7," ",[1]Z_ALAPADATOK!E7," ",[1]Z_ALAPADATOK!F7," ",[1]Z_ALAPADATOK!G7," ",[1]Z_ALAPADATOK!H7)</f>
        <v>5. melléklet a …. / 2020 ( … ) önkormányzati rendelethez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</row>
    <row r="2" spans="1:14" ht="15.75" x14ac:dyDescent="0.25">
      <c r="A2" s="785" t="s">
        <v>420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785"/>
    </row>
    <row r="3" spans="1:14" ht="15.75" x14ac:dyDescent="0.25">
      <c r="A3" s="761" t="s">
        <v>421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</row>
    <row r="4" spans="1:14" ht="15.75" customHeight="1" x14ac:dyDescent="0.2">
      <c r="A4" s="786" t="s">
        <v>422</v>
      </c>
      <c r="B4" s="786"/>
      <c r="C4" s="786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8"/>
    </row>
    <row r="5" spans="1:14" ht="15.75" thickBot="1" x14ac:dyDescent="0.25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789" t="str">
        <f>'Z_4.sz.mell.'!G4</f>
        <v xml:space="preserve"> Forintban!</v>
      </c>
      <c r="M5" s="789"/>
      <c r="N5" s="788"/>
    </row>
    <row r="6" spans="1:14" ht="13.5" thickBot="1" x14ac:dyDescent="0.25">
      <c r="A6" s="790" t="s">
        <v>423</v>
      </c>
      <c r="B6" s="793" t="s">
        <v>424</v>
      </c>
      <c r="C6" s="793"/>
      <c r="D6" s="793"/>
      <c r="E6" s="793"/>
      <c r="F6" s="793"/>
      <c r="G6" s="793"/>
      <c r="H6" s="793"/>
      <c r="I6" s="793"/>
      <c r="J6" s="794" t="s">
        <v>425</v>
      </c>
      <c r="K6" s="794"/>
      <c r="L6" s="794"/>
      <c r="M6" s="794"/>
      <c r="N6" s="788"/>
    </row>
    <row r="7" spans="1:14" ht="15.2" customHeight="1" thickBot="1" x14ac:dyDescent="0.25">
      <c r="A7" s="791"/>
      <c r="B7" s="780" t="s">
        <v>426</v>
      </c>
      <c r="C7" s="781" t="s">
        <v>427</v>
      </c>
      <c r="D7" s="782" t="s">
        <v>428</v>
      </c>
      <c r="E7" s="782"/>
      <c r="F7" s="782"/>
      <c r="G7" s="782"/>
      <c r="H7" s="782"/>
      <c r="I7" s="782"/>
      <c r="J7" s="795"/>
      <c r="K7" s="795"/>
      <c r="L7" s="795"/>
      <c r="M7" s="795"/>
      <c r="N7" s="788"/>
    </row>
    <row r="8" spans="1:14" ht="21.75" thickBot="1" x14ac:dyDescent="0.25">
      <c r="A8" s="791"/>
      <c r="B8" s="780"/>
      <c r="C8" s="781"/>
      <c r="D8" s="242" t="s">
        <v>426</v>
      </c>
      <c r="E8" s="242" t="s">
        <v>427</v>
      </c>
      <c r="F8" s="242" t="s">
        <v>426</v>
      </c>
      <c r="G8" s="242" t="s">
        <v>427</v>
      </c>
      <c r="H8" s="242" t="s">
        <v>426</v>
      </c>
      <c r="I8" s="242" t="s">
        <v>427</v>
      </c>
      <c r="J8" s="795"/>
      <c r="K8" s="795"/>
      <c r="L8" s="795"/>
      <c r="M8" s="795"/>
      <c r="N8" s="788"/>
    </row>
    <row r="9" spans="1:14" ht="32.25" thickBot="1" x14ac:dyDescent="0.25">
      <c r="A9" s="792"/>
      <c r="B9" s="781" t="s">
        <v>429</v>
      </c>
      <c r="C9" s="781"/>
      <c r="D9" s="781" t="str">
        <f>+CONCATENATE(LEFT(Z_ÖSSZEFÜGGÉSEK!A6,4),". előtt")</f>
        <v>2019. előtt</v>
      </c>
      <c r="E9" s="781"/>
      <c r="F9" s="783" t="str">
        <f>+CONCATENATE(LEFT(Z_ÖSSZEFÜGGÉSEK!A6,4),". XII.31.")</f>
        <v>2019. XII.31.</v>
      </c>
      <c r="G9" s="783"/>
      <c r="H9" s="780" t="str">
        <f>+CONCATENATE(LEFT(Z_ÖSSZEFÜGGÉSEK!A6,4),". után")</f>
        <v>2019. után</v>
      </c>
      <c r="I9" s="780"/>
      <c r="J9" s="243" t="str">
        <f>+D9</f>
        <v>2019. előtt</v>
      </c>
      <c r="K9" s="244" t="str">
        <f>+F9</f>
        <v>2019. XII.31.</v>
      </c>
      <c r="L9" s="245" t="s">
        <v>430</v>
      </c>
      <c r="M9" s="244" t="str">
        <f>+CONCATENATE("Teljesítés %-a ",LEFT(Z_ÖSSZEFÜGGÉSEK!A6,4),". XII. 31-ig")</f>
        <v>Teljesítés %-a 2019. XII. 31-ig</v>
      </c>
      <c r="N9" s="788"/>
    </row>
    <row r="10" spans="1:14" ht="13.5" thickBot="1" x14ac:dyDescent="0.25">
      <c r="A10" s="246" t="s">
        <v>46</v>
      </c>
      <c r="B10" s="245" t="s">
        <v>47</v>
      </c>
      <c r="C10" s="245" t="s">
        <v>48</v>
      </c>
      <c r="D10" s="247" t="s">
        <v>49</v>
      </c>
      <c r="E10" s="242" t="s">
        <v>50</v>
      </c>
      <c r="F10" s="242" t="s">
        <v>376</v>
      </c>
      <c r="G10" s="242" t="s">
        <v>321</v>
      </c>
      <c r="H10" s="245" t="s">
        <v>322</v>
      </c>
      <c r="I10" s="247" t="s">
        <v>323</v>
      </c>
      <c r="J10" s="247" t="s">
        <v>431</v>
      </c>
      <c r="K10" s="247" t="s">
        <v>432</v>
      </c>
      <c r="L10" s="247" t="s">
        <v>433</v>
      </c>
      <c r="M10" s="248" t="s">
        <v>434</v>
      </c>
      <c r="N10" s="788"/>
    </row>
    <row r="11" spans="1:14" x14ac:dyDescent="0.2">
      <c r="A11" s="249" t="s">
        <v>435</v>
      </c>
      <c r="B11" s="250"/>
      <c r="C11" s="251"/>
      <c r="D11" s="251"/>
      <c r="E11" s="252"/>
      <c r="F11" s="251"/>
      <c r="G11" s="251"/>
      <c r="H11" s="251"/>
      <c r="I11" s="251"/>
      <c r="J11" s="251"/>
      <c r="K11" s="251"/>
      <c r="L11" s="253">
        <f t="shared" ref="L11:L17" si="0">+J11+K11</f>
        <v>0</v>
      </c>
      <c r="M11" s="254" t="str">
        <f>IF((C11&lt;&gt;0),ROUND((L11/C11)*100,1),"")</f>
        <v/>
      </c>
      <c r="N11" s="788"/>
    </row>
    <row r="12" spans="1:14" x14ac:dyDescent="0.2">
      <c r="A12" s="255" t="s">
        <v>436</v>
      </c>
      <c r="B12" s="256"/>
      <c r="C12" s="257"/>
      <c r="D12" s="257"/>
      <c r="E12" s="257"/>
      <c r="F12" s="257"/>
      <c r="G12" s="257"/>
      <c r="H12" s="257"/>
      <c r="I12" s="257"/>
      <c r="J12" s="257"/>
      <c r="K12" s="257"/>
      <c r="L12" s="258">
        <f t="shared" si="0"/>
        <v>0</v>
      </c>
      <c r="M12" s="259" t="str">
        <f t="shared" ref="M12:M17" si="1">IF((C12&lt;&gt;0),ROUND((L12/C12)*100,1),"")</f>
        <v/>
      </c>
      <c r="N12" s="788"/>
    </row>
    <row r="13" spans="1:14" x14ac:dyDescent="0.2">
      <c r="A13" s="260" t="s">
        <v>437</v>
      </c>
      <c r="B13" s="261"/>
      <c r="C13" s="262"/>
      <c r="D13" s="263"/>
      <c r="E13" s="263"/>
      <c r="F13" s="263"/>
      <c r="G13" s="263"/>
      <c r="H13" s="263"/>
      <c r="I13" s="263"/>
      <c r="J13" s="263"/>
      <c r="K13" s="263"/>
      <c r="L13" s="258">
        <f t="shared" si="0"/>
        <v>0</v>
      </c>
      <c r="M13" s="259" t="str">
        <f t="shared" si="1"/>
        <v/>
      </c>
      <c r="N13" s="788"/>
    </row>
    <row r="14" spans="1:14" x14ac:dyDescent="0.2">
      <c r="A14" s="260" t="s">
        <v>438</v>
      </c>
      <c r="B14" s="261"/>
      <c r="C14" s="263"/>
      <c r="D14" s="263"/>
      <c r="E14" s="263"/>
      <c r="F14" s="263"/>
      <c r="G14" s="263"/>
      <c r="H14" s="263"/>
      <c r="I14" s="263"/>
      <c r="J14" s="263"/>
      <c r="K14" s="263"/>
      <c r="L14" s="258">
        <f t="shared" si="0"/>
        <v>0</v>
      </c>
      <c r="M14" s="259" t="str">
        <f t="shared" si="1"/>
        <v/>
      </c>
      <c r="N14" s="788"/>
    </row>
    <row r="15" spans="1:14" x14ac:dyDescent="0.2">
      <c r="A15" s="260" t="s">
        <v>439</v>
      </c>
      <c r="B15" s="261"/>
      <c r="C15" s="263"/>
      <c r="D15" s="263"/>
      <c r="E15" s="263"/>
      <c r="F15" s="263"/>
      <c r="G15" s="263"/>
      <c r="H15" s="263"/>
      <c r="I15" s="263"/>
      <c r="J15" s="263"/>
      <c r="K15" s="263"/>
      <c r="L15" s="258">
        <f t="shared" si="0"/>
        <v>0</v>
      </c>
      <c r="M15" s="259" t="str">
        <f t="shared" si="1"/>
        <v/>
      </c>
      <c r="N15" s="788"/>
    </row>
    <row r="16" spans="1:14" x14ac:dyDescent="0.2">
      <c r="A16" s="260" t="s">
        <v>440</v>
      </c>
      <c r="B16" s="261"/>
      <c r="C16" s="263"/>
      <c r="D16" s="263"/>
      <c r="E16" s="263"/>
      <c r="F16" s="263"/>
      <c r="G16" s="263"/>
      <c r="H16" s="263"/>
      <c r="I16" s="263"/>
      <c r="J16" s="263"/>
      <c r="K16" s="263"/>
      <c r="L16" s="258">
        <f t="shared" si="0"/>
        <v>0</v>
      </c>
      <c r="M16" s="259" t="str">
        <f t="shared" si="1"/>
        <v/>
      </c>
      <c r="N16" s="788"/>
    </row>
    <row r="17" spans="1:14" ht="15.2" customHeight="1" thickBot="1" x14ac:dyDescent="0.25">
      <c r="A17" s="264"/>
      <c r="B17" s="265"/>
      <c r="C17" s="266"/>
      <c r="D17" s="266"/>
      <c r="E17" s="266"/>
      <c r="F17" s="266"/>
      <c r="G17" s="266"/>
      <c r="H17" s="266"/>
      <c r="I17" s="266"/>
      <c r="J17" s="266"/>
      <c r="K17" s="266"/>
      <c r="L17" s="258">
        <f t="shared" si="0"/>
        <v>0</v>
      </c>
      <c r="M17" s="267" t="str">
        <f t="shared" si="1"/>
        <v/>
      </c>
      <c r="N17" s="788"/>
    </row>
    <row r="18" spans="1:14" ht="13.5" thickBot="1" x14ac:dyDescent="0.25">
      <c r="A18" s="268" t="s">
        <v>441</v>
      </c>
      <c r="B18" s="269">
        <f>B11+SUM(B13:B17)</f>
        <v>0</v>
      </c>
      <c r="C18" s="269">
        <f t="shared" ref="C18:L18" si="2">C11+SUM(C13:C17)</f>
        <v>0</v>
      </c>
      <c r="D18" s="269">
        <f t="shared" si="2"/>
        <v>0</v>
      </c>
      <c r="E18" s="269">
        <f t="shared" si="2"/>
        <v>0</v>
      </c>
      <c r="F18" s="269">
        <f t="shared" si="2"/>
        <v>0</v>
      </c>
      <c r="G18" s="269">
        <f t="shared" si="2"/>
        <v>0</v>
      </c>
      <c r="H18" s="269">
        <f t="shared" si="2"/>
        <v>0</v>
      </c>
      <c r="I18" s="269">
        <f t="shared" si="2"/>
        <v>0</v>
      </c>
      <c r="J18" s="269">
        <f t="shared" si="2"/>
        <v>0</v>
      </c>
      <c r="K18" s="269">
        <f t="shared" si="2"/>
        <v>0</v>
      </c>
      <c r="L18" s="269">
        <f t="shared" si="2"/>
        <v>0</v>
      </c>
      <c r="M18" s="270" t="str">
        <f>IF((C18&lt;&gt;0),ROUND((L18/C18)*100,1),"")</f>
        <v/>
      </c>
      <c r="N18" s="788"/>
    </row>
    <row r="19" spans="1:14" x14ac:dyDescent="0.2">
      <c r="A19" s="271"/>
      <c r="B19" s="272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788"/>
    </row>
    <row r="20" spans="1:14" ht="13.5" thickBot="1" x14ac:dyDescent="0.25">
      <c r="A20" s="274" t="s">
        <v>442</v>
      </c>
      <c r="B20" s="275"/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788"/>
    </row>
    <row r="21" spans="1:14" x14ac:dyDescent="0.2">
      <c r="A21" s="277" t="s">
        <v>443</v>
      </c>
      <c r="B21" s="278"/>
      <c r="C21" s="279"/>
      <c r="D21" s="279"/>
      <c r="E21" s="280"/>
      <c r="F21" s="279"/>
      <c r="G21" s="279"/>
      <c r="H21" s="279"/>
      <c r="I21" s="279"/>
      <c r="J21" s="279"/>
      <c r="K21" s="279"/>
      <c r="L21" s="281">
        <f t="shared" ref="L21:L26" si="3">+J21+K21</f>
        <v>0</v>
      </c>
      <c r="M21" s="282" t="str">
        <f t="shared" ref="M21:M27" si="4">IF((C21&lt;&gt;0),ROUND((L21/C21)*100,1),"")</f>
        <v/>
      </c>
      <c r="N21" s="788"/>
    </row>
    <row r="22" spans="1:14" x14ac:dyDescent="0.2">
      <c r="A22" s="283" t="s">
        <v>444</v>
      </c>
      <c r="B22" s="284"/>
      <c r="C22" s="262"/>
      <c r="D22" s="262"/>
      <c r="E22" s="262"/>
      <c r="F22" s="262"/>
      <c r="G22" s="262"/>
      <c r="H22" s="262"/>
      <c r="I22" s="262"/>
      <c r="J22" s="262"/>
      <c r="K22" s="262"/>
      <c r="L22" s="285">
        <f t="shared" si="3"/>
        <v>0</v>
      </c>
      <c r="M22" s="286" t="str">
        <f t="shared" si="4"/>
        <v/>
      </c>
      <c r="N22" s="788"/>
    </row>
    <row r="23" spans="1:14" x14ac:dyDescent="0.2">
      <c r="A23" s="283" t="s">
        <v>445</v>
      </c>
      <c r="B23" s="287"/>
      <c r="C23" s="262"/>
      <c r="D23" s="262"/>
      <c r="E23" s="262"/>
      <c r="F23" s="262"/>
      <c r="G23" s="262"/>
      <c r="H23" s="262"/>
      <c r="I23" s="262"/>
      <c r="J23" s="262"/>
      <c r="K23" s="262"/>
      <c r="L23" s="285">
        <f t="shared" si="3"/>
        <v>0</v>
      </c>
      <c r="M23" s="286" t="str">
        <f t="shared" si="4"/>
        <v/>
      </c>
      <c r="N23" s="788"/>
    </row>
    <row r="24" spans="1:14" x14ac:dyDescent="0.2">
      <c r="A24" s="283" t="s">
        <v>446</v>
      </c>
      <c r="B24" s="287"/>
      <c r="C24" s="262"/>
      <c r="D24" s="262"/>
      <c r="E24" s="262"/>
      <c r="F24" s="262"/>
      <c r="G24" s="262"/>
      <c r="H24" s="262"/>
      <c r="I24" s="262"/>
      <c r="J24" s="262"/>
      <c r="K24" s="262"/>
      <c r="L24" s="285">
        <f t="shared" si="3"/>
        <v>0</v>
      </c>
      <c r="M24" s="286" t="str">
        <f t="shared" si="4"/>
        <v/>
      </c>
      <c r="N24" s="788"/>
    </row>
    <row r="25" spans="1:14" x14ac:dyDescent="0.2">
      <c r="A25" s="288"/>
      <c r="B25" s="287"/>
      <c r="C25" s="262"/>
      <c r="D25" s="262"/>
      <c r="E25" s="262"/>
      <c r="F25" s="262"/>
      <c r="G25" s="262"/>
      <c r="H25" s="262"/>
      <c r="I25" s="262"/>
      <c r="J25" s="262"/>
      <c r="K25" s="262"/>
      <c r="L25" s="285">
        <f t="shared" si="3"/>
        <v>0</v>
      </c>
      <c r="M25" s="286" t="str">
        <f t="shared" si="4"/>
        <v/>
      </c>
      <c r="N25" s="788"/>
    </row>
    <row r="26" spans="1:14" ht="13.5" thickBot="1" x14ac:dyDescent="0.25">
      <c r="A26" s="289"/>
      <c r="B26" s="290"/>
      <c r="C26" s="291"/>
      <c r="D26" s="291"/>
      <c r="E26" s="291"/>
      <c r="F26" s="291"/>
      <c r="G26" s="291"/>
      <c r="H26" s="291"/>
      <c r="I26" s="291"/>
      <c r="J26" s="291"/>
      <c r="K26" s="291"/>
      <c r="L26" s="285">
        <f t="shared" si="3"/>
        <v>0</v>
      </c>
      <c r="M26" s="292" t="str">
        <f t="shared" si="4"/>
        <v/>
      </c>
      <c r="N26" s="788"/>
    </row>
    <row r="27" spans="1:14" ht="13.5" thickBot="1" x14ac:dyDescent="0.25">
      <c r="A27" s="293" t="s">
        <v>447</v>
      </c>
      <c r="B27" s="294">
        <f t="shared" ref="B27:L27" si="5">SUM(B21:B26)</f>
        <v>0</v>
      </c>
      <c r="C27" s="294">
        <f t="shared" si="5"/>
        <v>0</v>
      </c>
      <c r="D27" s="294">
        <f t="shared" si="5"/>
        <v>0</v>
      </c>
      <c r="E27" s="294">
        <f t="shared" si="5"/>
        <v>0</v>
      </c>
      <c r="F27" s="294">
        <f t="shared" si="5"/>
        <v>0</v>
      </c>
      <c r="G27" s="294">
        <f t="shared" si="5"/>
        <v>0</v>
      </c>
      <c r="H27" s="294">
        <f t="shared" si="5"/>
        <v>0</v>
      </c>
      <c r="I27" s="294">
        <f t="shared" si="5"/>
        <v>0</v>
      </c>
      <c r="J27" s="294">
        <f t="shared" si="5"/>
        <v>0</v>
      </c>
      <c r="K27" s="294">
        <f t="shared" si="5"/>
        <v>0</v>
      </c>
      <c r="L27" s="294">
        <f t="shared" si="5"/>
        <v>0</v>
      </c>
      <c r="M27" s="295" t="str">
        <f t="shared" si="4"/>
        <v/>
      </c>
      <c r="N27" s="788"/>
    </row>
    <row r="28" spans="1:14" x14ac:dyDescent="0.2">
      <c r="A28" s="771" t="s">
        <v>448</v>
      </c>
      <c r="B28" s="771"/>
      <c r="C28" s="771"/>
      <c r="D28" s="771"/>
      <c r="E28" s="771"/>
      <c r="F28" s="771"/>
      <c r="G28" s="771"/>
      <c r="H28" s="771"/>
      <c r="I28" s="771"/>
      <c r="J28" s="771"/>
      <c r="K28" s="771"/>
      <c r="L28" s="771"/>
      <c r="M28" s="771"/>
      <c r="N28" s="788"/>
    </row>
    <row r="29" spans="1:14" ht="5.25" customHeight="1" x14ac:dyDescent="0.2">
      <c r="A29" s="296"/>
      <c r="B29" s="296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788"/>
    </row>
    <row r="30" spans="1:14" ht="15.75" x14ac:dyDescent="0.2">
      <c r="A30" s="772" t="str">
        <f>+CONCATENATE("Önkormányzaton kívüli EU-s projekthez történő hozzájárulás ",LEFT(Z_ÖSSZEFÜGGÉSEK!A6,4),". XII. 31.  előirányzata és teljesítése")</f>
        <v>Önkormányzaton kívüli EU-s projekthez történő hozzájárulás 2019. XII. 31.  előirányzata és teljesítése</v>
      </c>
      <c r="B30" s="772"/>
      <c r="C30" s="772"/>
      <c r="D30" s="772"/>
      <c r="E30" s="772"/>
      <c r="F30" s="772"/>
      <c r="G30" s="772"/>
      <c r="H30" s="772"/>
      <c r="I30" s="772"/>
      <c r="J30" s="772"/>
      <c r="K30" s="772"/>
      <c r="L30" s="772"/>
      <c r="M30" s="772"/>
      <c r="N30" s="788"/>
    </row>
    <row r="31" spans="1:14" ht="12" customHeight="1" thickBot="1" x14ac:dyDescent="0.2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773" t="str">
        <f>L5</f>
        <v xml:space="preserve"> Forintban!</v>
      </c>
      <c r="M31" s="773"/>
      <c r="N31" s="788"/>
    </row>
    <row r="32" spans="1:14" ht="21.75" thickBot="1" x14ac:dyDescent="0.25">
      <c r="A32" s="774" t="s">
        <v>449</v>
      </c>
      <c r="B32" s="775"/>
      <c r="C32" s="775"/>
      <c r="D32" s="775"/>
      <c r="E32" s="775"/>
      <c r="F32" s="775"/>
      <c r="G32" s="775"/>
      <c r="H32" s="775"/>
      <c r="I32" s="775"/>
      <c r="J32" s="775"/>
      <c r="K32" s="297" t="s">
        <v>450</v>
      </c>
      <c r="L32" s="297" t="s">
        <v>451</v>
      </c>
      <c r="M32" s="297" t="s">
        <v>425</v>
      </c>
      <c r="N32" s="788"/>
    </row>
    <row r="33" spans="1:14" x14ac:dyDescent="0.2">
      <c r="A33" s="776"/>
      <c r="B33" s="777"/>
      <c r="C33" s="777"/>
      <c r="D33" s="777"/>
      <c r="E33" s="777"/>
      <c r="F33" s="777"/>
      <c r="G33" s="777"/>
      <c r="H33" s="777"/>
      <c r="I33" s="777"/>
      <c r="J33" s="777"/>
      <c r="K33" s="298"/>
      <c r="L33" s="299"/>
      <c r="M33" s="299"/>
      <c r="N33" s="788"/>
    </row>
    <row r="34" spans="1:14" ht="13.5" thickBot="1" x14ac:dyDescent="0.25">
      <c r="A34" s="778"/>
      <c r="B34" s="779"/>
      <c r="C34" s="779"/>
      <c r="D34" s="779"/>
      <c r="E34" s="779"/>
      <c r="F34" s="779"/>
      <c r="G34" s="779"/>
      <c r="H34" s="779"/>
      <c r="I34" s="779"/>
      <c r="J34" s="779"/>
      <c r="K34" s="300"/>
      <c r="L34" s="301"/>
      <c r="M34" s="301"/>
      <c r="N34" s="788"/>
    </row>
    <row r="35" spans="1:14" ht="13.5" thickBot="1" x14ac:dyDescent="0.25">
      <c r="A35" s="769" t="s">
        <v>452</v>
      </c>
      <c r="B35" s="770"/>
      <c r="C35" s="770"/>
      <c r="D35" s="770"/>
      <c r="E35" s="770"/>
      <c r="F35" s="770"/>
      <c r="G35" s="770"/>
      <c r="H35" s="770"/>
      <c r="I35" s="770"/>
      <c r="J35" s="770"/>
      <c r="K35" s="302">
        <f>SUM(K33:K34)</f>
        <v>0</v>
      </c>
      <c r="L35" s="302">
        <f>SUM(L33:L34)</f>
        <v>0</v>
      </c>
      <c r="M35" s="302">
        <f>SUM(M33:M34)</f>
        <v>0</v>
      </c>
      <c r="N35" s="788"/>
    </row>
    <row r="36" spans="1:14" x14ac:dyDescent="0.2">
      <c r="N36" s="788"/>
    </row>
  </sheetData>
  <sheetProtection sheet="1"/>
  <mergeCells count="24">
    <mergeCell ref="N4:N36"/>
    <mergeCell ref="L5:M5"/>
    <mergeCell ref="A6:A9"/>
    <mergeCell ref="B6:I6"/>
    <mergeCell ref="J6:M8"/>
    <mergeCell ref="A1:M1"/>
    <mergeCell ref="A2:M2"/>
    <mergeCell ref="A3:M3"/>
    <mergeCell ref="A4:C4"/>
    <mergeCell ref="D4:M4"/>
    <mergeCell ref="B7:B8"/>
    <mergeCell ref="C7:C8"/>
    <mergeCell ref="D7:I7"/>
    <mergeCell ref="B9:C9"/>
    <mergeCell ref="D9:E9"/>
    <mergeCell ref="F9:G9"/>
    <mergeCell ref="H9:I9"/>
    <mergeCell ref="A35:J35"/>
    <mergeCell ref="A28:M28"/>
    <mergeCell ref="A30:M30"/>
    <mergeCell ref="L31:M31"/>
    <mergeCell ref="A32:J32"/>
    <mergeCell ref="A33:J33"/>
    <mergeCell ref="A34:J34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2E89C-3305-40DD-9C34-D1CD08BE2C49}">
  <sheetPr>
    <tabColor theme="5"/>
  </sheetPr>
  <dimension ref="A1:K158"/>
  <sheetViews>
    <sheetView topLeftCell="A123" zoomScale="120" zoomScaleNormal="120" zoomScaleSheetLayoutView="100" workbookViewId="0">
      <selection activeCell="E5" sqref="E5:E6"/>
    </sheetView>
  </sheetViews>
  <sheetFormatPr defaultRowHeight="12.75" x14ac:dyDescent="0.2"/>
  <cols>
    <col min="1" max="1" width="16.1640625" style="351" customWidth="1"/>
    <col min="2" max="2" width="63.83203125" style="352" customWidth="1"/>
    <col min="3" max="3" width="14.1640625" style="354" customWidth="1"/>
    <col min="4" max="5" width="14.1640625" style="317" customWidth="1"/>
    <col min="6" max="256" width="9.33203125" style="317"/>
    <col min="257" max="257" width="16.1640625" style="317" customWidth="1"/>
    <col min="258" max="258" width="63.83203125" style="317" customWidth="1"/>
    <col min="259" max="261" width="14.1640625" style="317" customWidth="1"/>
    <col min="262" max="512" width="9.33203125" style="317"/>
    <col min="513" max="513" width="16.1640625" style="317" customWidth="1"/>
    <col min="514" max="514" width="63.83203125" style="317" customWidth="1"/>
    <col min="515" max="517" width="14.1640625" style="317" customWidth="1"/>
    <col min="518" max="768" width="9.33203125" style="317"/>
    <col min="769" max="769" width="16.1640625" style="317" customWidth="1"/>
    <col min="770" max="770" width="63.83203125" style="317" customWidth="1"/>
    <col min="771" max="773" width="14.1640625" style="317" customWidth="1"/>
    <col min="774" max="1024" width="9.33203125" style="317"/>
    <col min="1025" max="1025" width="16.1640625" style="317" customWidth="1"/>
    <col min="1026" max="1026" width="63.83203125" style="317" customWidth="1"/>
    <col min="1027" max="1029" width="14.1640625" style="317" customWidth="1"/>
    <col min="1030" max="1280" width="9.33203125" style="317"/>
    <col min="1281" max="1281" width="16.1640625" style="317" customWidth="1"/>
    <col min="1282" max="1282" width="63.83203125" style="317" customWidth="1"/>
    <col min="1283" max="1285" width="14.1640625" style="317" customWidth="1"/>
    <col min="1286" max="1536" width="9.33203125" style="317"/>
    <col min="1537" max="1537" width="16.1640625" style="317" customWidth="1"/>
    <col min="1538" max="1538" width="63.83203125" style="317" customWidth="1"/>
    <col min="1539" max="1541" width="14.1640625" style="317" customWidth="1"/>
    <col min="1542" max="1792" width="9.33203125" style="317"/>
    <col min="1793" max="1793" width="16.1640625" style="317" customWidth="1"/>
    <col min="1794" max="1794" width="63.83203125" style="317" customWidth="1"/>
    <col min="1795" max="1797" width="14.1640625" style="317" customWidth="1"/>
    <col min="1798" max="2048" width="9.33203125" style="317"/>
    <col min="2049" max="2049" width="16.1640625" style="317" customWidth="1"/>
    <col min="2050" max="2050" width="63.83203125" style="317" customWidth="1"/>
    <col min="2051" max="2053" width="14.1640625" style="317" customWidth="1"/>
    <col min="2054" max="2304" width="9.33203125" style="317"/>
    <col min="2305" max="2305" width="16.1640625" style="317" customWidth="1"/>
    <col min="2306" max="2306" width="63.83203125" style="317" customWidth="1"/>
    <col min="2307" max="2309" width="14.1640625" style="317" customWidth="1"/>
    <col min="2310" max="2560" width="9.33203125" style="317"/>
    <col min="2561" max="2561" width="16.1640625" style="317" customWidth="1"/>
    <col min="2562" max="2562" width="63.83203125" style="317" customWidth="1"/>
    <col min="2563" max="2565" width="14.1640625" style="317" customWidth="1"/>
    <col min="2566" max="2816" width="9.33203125" style="317"/>
    <col min="2817" max="2817" width="16.1640625" style="317" customWidth="1"/>
    <col min="2818" max="2818" width="63.83203125" style="317" customWidth="1"/>
    <col min="2819" max="2821" width="14.1640625" style="317" customWidth="1"/>
    <col min="2822" max="3072" width="9.33203125" style="317"/>
    <col min="3073" max="3073" width="16.1640625" style="317" customWidth="1"/>
    <col min="3074" max="3074" width="63.83203125" style="317" customWidth="1"/>
    <col min="3075" max="3077" width="14.1640625" style="317" customWidth="1"/>
    <col min="3078" max="3328" width="9.33203125" style="317"/>
    <col min="3329" max="3329" width="16.1640625" style="317" customWidth="1"/>
    <col min="3330" max="3330" width="63.83203125" style="317" customWidth="1"/>
    <col min="3331" max="3333" width="14.1640625" style="317" customWidth="1"/>
    <col min="3334" max="3584" width="9.33203125" style="317"/>
    <col min="3585" max="3585" width="16.1640625" style="317" customWidth="1"/>
    <col min="3586" max="3586" width="63.83203125" style="317" customWidth="1"/>
    <col min="3587" max="3589" width="14.1640625" style="317" customWidth="1"/>
    <col min="3590" max="3840" width="9.33203125" style="317"/>
    <col min="3841" max="3841" width="16.1640625" style="317" customWidth="1"/>
    <col min="3842" max="3842" width="63.83203125" style="317" customWidth="1"/>
    <col min="3843" max="3845" width="14.1640625" style="317" customWidth="1"/>
    <col min="3846" max="4096" width="9.33203125" style="317"/>
    <col min="4097" max="4097" width="16.1640625" style="317" customWidth="1"/>
    <col min="4098" max="4098" width="63.83203125" style="317" customWidth="1"/>
    <col min="4099" max="4101" width="14.1640625" style="317" customWidth="1"/>
    <col min="4102" max="4352" width="9.33203125" style="317"/>
    <col min="4353" max="4353" width="16.1640625" style="317" customWidth="1"/>
    <col min="4354" max="4354" width="63.83203125" style="317" customWidth="1"/>
    <col min="4355" max="4357" width="14.1640625" style="317" customWidth="1"/>
    <col min="4358" max="4608" width="9.33203125" style="317"/>
    <col min="4609" max="4609" width="16.1640625" style="317" customWidth="1"/>
    <col min="4610" max="4610" width="63.83203125" style="317" customWidth="1"/>
    <col min="4611" max="4613" width="14.1640625" style="317" customWidth="1"/>
    <col min="4614" max="4864" width="9.33203125" style="317"/>
    <col min="4865" max="4865" width="16.1640625" style="317" customWidth="1"/>
    <col min="4866" max="4866" width="63.83203125" style="317" customWidth="1"/>
    <col min="4867" max="4869" width="14.1640625" style="317" customWidth="1"/>
    <col min="4870" max="5120" width="9.33203125" style="317"/>
    <col min="5121" max="5121" width="16.1640625" style="317" customWidth="1"/>
    <col min="5122" max="5122" width="63.83203125" style="317" customWidth="1"/>
    <col min="5123" max="5125" width="14.1640625" style="317" customWidth="1"/>
    <col min="5126" max="5376" width="9.33203125" style="317"/>
    <col min="5377" max="5377" width="16.1640625" style="317" customWidth="1"/>
    <col min="5378" max="5378" width="63.83203125" style="317" customWidth="1"/>
    <col min="5379" max="5381" width="14.1640625" style="317" customWidth="1"/>
    <col min="5382" max="5632" width="9.33203125" style="317"/>
    <col min="5633" max="5633" width="16.1640625" style="317" customWidth="1"/>
    <col min="5634" max="5634" width="63.83203125" style="317" customWidth="1"/>
    <col min="5635" max="5637" width="14.1640625" style="317" customWidth="1"/>
    <col min="5638" max="5888" width="9.33203125" style="317"/>
    <col min="5889" max="5889" width="16.1640625" style="317" customWidth="1"/>
    <col min="5890" max="5890" width="63.83203125" style="317" customWidth="1"/>
    <col min="5891" max="5893" width="14.1640625" style="317" customWidth="1"/>
    <col min="5894" max="6144" width="9.33203125" style="317"/>
    <col min="6145" max="6145" width="16.1640625" style="317" customWidth="1"/>
    <col min="6146" max="6146" width="63.83203125" style="317" customWidth="1"/>
    <col min="6147" max="6149" width="14.1640625" style="317" customWidth="1"/>
    <col min="6150" max="6400" width="9.33203125" style="317"/>
    <col min="6401" max="6401" width="16.1640625" style="317" customWidth="1"/>
    <col min="6402" max="6402" width="63.83203125" style="317" customWidth="1"/>
    <col min="6403" max="6405" width="14.1640625" style="317" customWidth="1"/>
    <col min="6406" max="6656" width="9.33203125" style="317"/>
    <col min="6657" max="6657" width="16.1640625" style="317" customWidth="1"/>
    <col min="6658" max="6658" width="63.83203125" style="317" customWidth="1"/>
    <col min="6659" max="6661" width="14.1640625" style="317" customWidth="1"/>
    <col min="6662" max="6912" width="9.33203125" style="317"/>
    <col min="6913" max="6913" width="16.1640625" style="317" customWidth="1"/>
    <col min="6914" max="6914" width="63.83203125" style="317" customWidth="1"/>
    <col min="6915" max="6917" width="14.1640625" style="317" customWidth="1"/>
    <col min="6918" max="7168" width="9.33203125" style="317"/>
    <col min="7169" max="7169" width="16.1640625" style="317" customWidth="1"/>
    <col min="7170" max="7170" width="63.83203125" style="317" customWidth="1"/>
    <col min="7171" max="7173" width="14.1640625" style="317" customWidth="1"/>
    <col min="7174" max="7424" width="9.33203125" style="317"/>
    <col min="7425" max="7425" width="16.1640625" style="317" customWidth="1"/>
    <col min="7426" max="7426" width="63.83203125" style="317" customWidth="1"/>
    <col min="7427" max="7429" width="14.1640625" style="317" customWidth="1"/>
    <col min="7430" max="7680" width="9.33203125" style="317"/>
    <col min="7681" max="7681" width="16.1640625" style="317" customWidth="1"/>
    <col min="7682" max="7682" width="63.83203125" style="317" customWidth="1"/>
    <col min="7683" max="7685" width="14.1640625" style="317" customWidth="1"/>
    <col min="7686" max="7936" width="9.33203125" style="317"/>
    <col min="7937" max="7937" width="16.1640625" style="317" customWidth="1"/>
    <col min="7938" max="7938" width="63.83203125" style="317" customWidth="1"/>
    <col min="7939" max="7941" width="14.1640625" style="317" customWidth="1"/>
    <col min="7942" max="8192" width="9.33203125" style="317"/>
    <col min="8193" max="8193" width="16.1640625" style="317" customWidth="1"/>
    <col min="8194" max="8194" width="63.83203125" style="317" customWidth="1"/>
    <col min="8195" max="8197" width="14.1640625" style="317" customWidth="1"/>
    <col min="8198" max="8448" width="9.33203125" style="317"/>
    <col min="8449" max="8449" width="16.1640625" style="317" customWidth="1"/>
    <col min="8450" max="8450" width="63.83203125" style="317" customWidth="1"/>
    <col min="8451" max="8453" width="14.1640625" style="317" customWidth="1"/>
    <col min="8454" max="8704" width="9.33203125" style="317"/>
    <col min="8705" max="8705" width="16.1640625" style="317" customWidth="1"/>
    <col min="8706" max="8706" width="63.83203125" style="317" customWidth="1"/>
    <col min="8707" max="8709" width="14.1640625" style="317" customWidth="1"/>
    <col min="8710" max="8960" width="9.33203125" style="317"/>
    <col min="8961" max="8961" width="16.1640625" style="317" customWidth="1"/>
    <col min="8962" max="8962" width="63.83203125" style="317" customWidth="1"/>
    <col min="8963" max="8965" width="14.1640625" style="317" customWidth="1"/>
    <col min="8966" max="9216" width="9.33203125" style="317"/>
    <col min="9217" max="9217" width="16.1640625" style="317" customWidth="1"/>
    <col min="9218" max="9218" width="63.83203125" style="317" customWidth="1"/>
    <col min="9219" max="9221" width="14.1640625" style="317" customWidth="1"/>
    <col min="9222" max="9472" width="9.33203125" style="317"/>
    <col min="9473" max="9473" width="16.1640625" style="317" customWidth="1"/>
    <col min="9474" max="9474" width="63.83203125" style="317" customWidth="1"/>
    <col min="9475" max="9477" width="14.1640625" style="317" customWidth="1"/>
    <col min="9478" max="9728" width="9.33203125" style="317"/>
    <col min="9729" max="9729" width="16.1640625" style="317" customWidth="1"/>
    <col min="9730" max="9730" width="63.83203125" style="317" customWidth="1"/>
    <col min="9731" max="9733" width="14.1640625" style="317" customWidth="1"/>
    <col min="9734" max="9984" width="9.33203125" style="317"/>
    <col min="9985" max="9985" width="16.1640625" style="317" customWidth="1"/>
    <col min="9986" max="9986" width="63.83203125" style="317" customWidth="1"/>
    <col min="9987" max="9989" width="14.1640625" style="317" customWidth="1"/>
    <col min="9990" max="10240" width="9.33203125" style="317"/>
    <col min="10241" max="10241" width="16.1640625" style="317" customWidth="1"/>
    <col min="10242" max="10242" width="63.83203125" style="317" customWidth="1"/>
    <col min="10243" max="10245" width="14.1640625" style="317" customWidth="1"/>
    <col min="10246" max="10496" width="9.33203125" style="317"/>
    <col min="10497" max="10497" width="16.1640625" style="317" customWidth="1"/>
    <col min="10498" max="10498" width="63.83203125" style="317" customWidth="1"/>
    <col min="10499" max="10501" width="14.1640625" style="317" customWidth="1"/>
    <col min="10502" max="10752" width="9.33203125" style="317"/>
    <col min="10753" max="10753" width="16.1640625" style="317" customWidth="1"/>
    <col min="10754" max="10754" width="63.83203125" style="317" customWidth="1"/>
    <col min="10755" max="10757" width="14.1640625" style="317" customWidth="1"/>
    <col min="10758" max="11008" width="9.33203125" style="317"/>
    <col min="11009" max="11009" width="16.1640625" style="317" customWidth="1"/>
    <col min="11010" max="11010" width="63.83203125" style="317" customWidth="1"/>
    <col min="11011" max="11013" width="14.1640625" style="317" customWidth="1"/>
    <col min="11014" max="11264" width="9.33203125" style="317"/>
    <col min="11265" max="11265" width="16.1640625" style="317" customWidth="1"/>
    <col min="11266" max="11266" width="63.83203125" style="317" customWidth="1"/>
    <col min="11267" max="11269" width="14.1640625" style="317" customWidth="1"/>
    <col min="11270" max="11520" width="9.33203125" style="317"/>
    <col min="11521" max="11521" width="16.1640625" style="317" customWidth="1"/>
    <col min="11522" max="11522" width="63.83203125" style="317" customWidth="1"/>
    <col min="11523" max="11525" width="14.1640625" style="317" customWidth="1"/>
    <col min="11526" max="11776" width="9.33203125" style="317"/>
    <col min="11777" max="11777" width="16.1640625" style="317" customWidth="1"/>
    <col min="11778" max="11778" width="63.83203125" style="317" customWidth="1"/>
    <col min="11779" max="11781" width="14.1640625" style="317" customWidth="1"/>
    <col min="11782" max="12032" width="9.33203125" style="317"/>
    <col min="12033" max="12033" width="16.1640625" style="317" customWidth="1"/>
    <col min="12034" max="12034" width="63.83203125" style="317" customWidth="1"/>
    <col min="12035" max="12037" width="14.1640625" style="317" customWidth="1"/>
    <col min="12038" max="12288" width="9.33203125" style="317"/>
    <col min="12289" max="12289" width="16.1640625" style="317" customWidth="1"/>
    <col min="12290" max="12290" width="63.83203125" style="317" customWidth="1"/>
    <col min="12291" max="12293" width="14.1640625" style="317" customWidth="1"/>
    <col min="12294" max="12544" width="9.33203125" style="317"/>
    <col min="12545" max="12545" width="16.1640625" style="317" customWidth="1"/>
    <col min="12546" max="12546" width="63.83203125" style="317" customWidth="1"/>
    <col min="12547" max="12549" width="14.1640625" style="317" customWidth="1"/>
    <col min="12550" max="12800" width="9.33203125" style="317"/>
    <col min="12801" max="12801" width="16.1640625" style="317" customWidth="1"/>
    <col min="12802" max="12802" width="63.83203125" style="317" customWidth="1"/>
    <col min="12803" max="12805" width="14.1640625" style="317" customWidth="1"/>
    <col min="12806" max="13056" width="9.33203125" style="317"/>
    <col min="13057" max="13057" width="16.1640625" style="317" customWidth="1"/>
    <col min="13058" max="13058" width="63.83203125" style="317" customWidth="1"/>
    <col min="13059" max="13061" width="14.1640625" style="317" customWidth="1"/>
    <col min="13062" max="13312" width="9.33203125" style="317"/>
    <col min="13313" max="13313" width="16.1640625" style="317" customWidth="1"/>
    <col min="13314" max="13314" width="63.83203125" style="317" customWidth="1"/>
    <col min="13315" max="13317" width="14.1640625" style="317" customWidth="1"/>
    <col min="13318" max="13568" width="9.33203125" style="317"/>
    <col min="13569" max="13569" width="16.1640625" style="317" customWidth="1"/>
    <col min="13570" max="13570" width="63.83203125" style="317" customWidth="1"/>
    <col min="13571" max="13573" width="14.1640625" style="317" customWidth="1"/>
    <col min="13574" max="13824" width="9.33203125" style="317"/>
    <col min="13825" max="13825" width="16.1640625" style="317" customWidth="1"/>
    <col min="13826" max="13826" width="63.83203125" style="317" customWidth="1"/>
    <col min="13827" max="13829" width="14.1640625" style="317" customWidth="1"/>
    <col min="13830" max="14080" width="9.33203125" style="317"/>
    <col min="14081" max="14081" width="16.1640625" style="317" customWidth="1"/>
    <col min="14082" max="14082" width="63.83203125" style="317" customWidth="1"/>
    <col min="14083" max="14085" width="14.1640625" style="317" customWidth="1"/>
    <col min="14086" max="14336" width="9.33203125" style="317"/>
    <col min="14337" max="14337" width="16.1640625" style="317" customWidth="1"/>
    <col min="14338" max="14338" width="63.83203125" style="317" customWidth="1"/>
    <col min="14339" max="14341" width="14.1640625" style="317" customWidth="1"/>
    <col min="14342" max="14592" width="9.33203125" style="317"/>
    <col min="14593" max="14593" width="16.1640625" style="317" customWidth="1"/>
    <col min="14594" max="14594" width="63.83203125" style="317" customWidth="1"/>
    <col min="14595" max="14597" width="14.1640625" style="317" customWidth="1"/>
    <col min="14598" max="14848" width="9.33203125" style="317"/>
    <col min="14849" max="14849" width="16.1640625" style="317" customWidth="1"/>
    <col min="14850" max="14850" width="63.83203125" style="317" customWidth="1"/>
    <col min="14851" max="14853" width="14.1640625" style="317" customWidth="1"/>
    <col min="14854" max="15104" width="9.33203125" style="317"/>
    <col min="15105" max="15105" width="16.1640625" style="317" customWidth="1"/>
    <col min="15106" max="15106" width="63.83203125" style="317" customWidth="1"/>
    <col min="15107" max="15109" width="14.1640625" style="317" customWidth="1"/>
    <col min="15110" max="15360" width="9.33203125" style="317"/>
    <col min="15361" max="15361" width="16.1640625" style="317" customWidth="1"/>
    <col min="15362" max="15362" width="63.83203125" style="317" customWidth="1"/>
    <col min="15363" max="15365" width="14.1640625" style="317" customWidth="1"/>
    <col min="15366" max="15616" width="9.33203125" style="317"/>
    <col min="15617" max="15617" width="16.1640625" style="317" customWidth="1"/>
    <col min="15618" max="15618" width="63.83203125" style="317" customWidth="1"/>
    <col min="15619" max="15621" width="14.1640625" style="317" customWidth="1"/>
    <col min="15622" max="15872" width="9.33203125" style="317"/>
    <col min="15873" max="15873" width="16.1640625" style="317" customWidth="1"/>
    <col min="15874" max="15874" width="63.83203125" style="317" customWidth="1"/>
    <col min="15875" max="15877" width="14.1640625" style="317" customWidth="1"/>
    <col min="15878" max="16128" width="9.33203125" style="317"/>
    <col min="16129" max="16129" width="16.1640625" style="317" customWidth="1"/>
    <col min="16130" max="16130" width="63.83203125" style="317" customWidth="1"/>
    <col min="16131" max="16133" width="14.1640625" style="317" customWidth="1"/>
    <col min="16134" max="16384" width="9.33203125" style="317"/>
  </cols>
  <sheetData>
    <row r="1" spans="1:5" s="304" customFormat="1" ht="16.5" customHeight="1" thickBot="1" x14ac:dyDescent="0.3">
      <c r="A1" s="303"/>
      <c r="B1" s="796" t="str">
        <f>CONCATENATE("6.1. melléklet ",[1]Z_ALAPADATOK!A7," ",[1]Z_ALAPADATOK!B7," ",[1]Z_ALAPADATOK!C7," ",[1]Z_ALAPADATOK!D7," ",[1]Z_ALAPADATOK!E7," ",[1]Z_ALAPADATOK!F7," ",[1]Z_ALAPADATOK!G7," ",[1]Z_ALAPADATOK!H7)</f>
        <v>6.1. melléklet a …. / 2020 ( … ) önkormányzati rendelethez</v>
      </c>
      <c r="C1" s="797"/>
      <c r="D1" s="797"/>
      <c r="E1" s="797"/>
    </row>
    <row r="2" spans="1:5" s="307" customFormat="1" ht="21.2" customHeight="1" thickBot="1" x14ac:dyDescent="0.25">
      <c r="A2" s="305" t="s">
        <v>319</v>
      </c>
      <c r="B2" s="798" t="str">
        <f>CONCATENATE([1]Z_ALAPADATOK!A3)</f>
        <v>Jánoshida Községi Önkormányzat</v>
      </c>
      <c r="C2" s="798"/>
      <c r="D2" s="798"/>
      <c r="E2" s="306" t="s">
        <v>453</v>
      </c>
    </row>
    <row r="3" spans="1:5" s="307" customFormat="1" ht="24.75" thickBot="1" x14ac:dyDescent="0.25">
      <c r="A3" s="305" t="s">
        <v>454</v>
      </c>
      <c r="B3" s="798" t="s">
        <v>455</v>
      </c>
      <c r="C3" s="798"/>
      <c r="D3" s="798"/>
      <c r="E3" s="308" t="s">
        <v>453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'Z_4.sz.mell.'!G4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+CONCATENATE("Teljesítés",CHAR(10),LEFT(Z_ÖSSZEFÜGGÉSEK!A6,4),". XII. 31.")</f>
        <v>Teljesítés
2019. XII. 31.</v>
      </c>
    </row>
    <row r="6" spans="1:5" s="322" customFormat="1" ht="12.95" customHeight="1" thickBot="1" x14ac:dyDescent="0.25">
      <c r="A6" s="318" t="s">
        <v>46</v>
      </c>
      <c r="B6" s="319" t="s">
        <v>47</v>
      </c>
      <c r="C6" s="319" t="s">
        <v>48</v>
      </c>
      <c r="D6" s="320" t="s">
        <v>49</v>
      </c>
      <c r="E6" s="321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2" customFormat="1" ht="12" customHeight="1" thickBot="1" x14ac:dyDescent="0.25">
      <c r="A8" s="62" t="s">
        <v>51</v>
      </c>
      <c r="B8" s="19" t="s">
        <v>52</v>
      </c>
      <c r="C8" s="20">
        <f>'[1]IB_6.1.sz.mell'!C8</f>
        <v>245504517</v>
      </c>
      <c r="D8" s="94">
        <f>'[1]IB_6.1.sz.mell'!D8</f>
        <v>260976095</v>
      </c>
      <c r="E8" s="21">
        <f>+E9+E10+E11+E12+E13+E14</f>
        <v>260976095</v>
      </c>
    </row>
    <row r="9" spans="1:5" s="324" customFormat="1" ht="12" customHeight="1" x14ac:dyDescent="0.2">
      <c r="A9" s="323" t="s">
        <v>53</v>
      </c>
      <c r="B9" s="24" t="s">
        <v>54</v>
      </c>
      <c r="C9" s="25">
        <f>'[1]IB_6.1.sz.mell'!C9</f>
        <v>85950417</v>
      </c>
      <c r="D9" s="88">
        <f>'[1]IB_6.1.sz.mell'!D9</f>
        <v>87581819</v>
      </c>
      <c r="E9" s="26">
        <v>87581819</v>
      </c>
    </row>
    <row r="10" spans="1:5" s="326" customFormat="1" ht="12" customHeight="1" x14ac:dyDescent="0.2">
      <c r="A10" s="325" t="s">
        <v>55</v>
      </c>
      <c r="B10" s="28" t="s">
        <v>56</v>
      </c>
      <c r="C10" s="29">
        <f>'[1]IB_6.1.sz.mell'!C10</f>
        <v>69904083</v>
      </c>
      <c r="D10" s="90">
        <f>'[1]IB_6.1.sz.mell'!D10</f>
        <v>72515200</v>
      </c>
      <c r="E10" s="30">
        <v>72515200</v>
      </c>
    </row>
    <row r="11" spans="1:5" s="326" customFormat="1" ht="12" customHeight="1" x14ac:dyDescent="0.2">
      <c r="A11" s="325" t="s">
        <v>57</v>
      </c>
      <c r="B11" s="28" t="s">
        <v>58</v>
      </c>
      <c r="C11" s="29">
        <f>'[1]IB_6.1.sz.mell'!C11</f>
        <v>75065193</v>
      </c>
      <c r="D11" s="90">
        <f>'[1]IB_6.1.sz.mell'!D11</f>
        <v>85923820</v>
      </c>
      <c r="E11" s="30">
        <v>85923820</v>
      </c>
    </row>
    <row r="12" spans="1:5" s="326" customFormat="1" ht="12" customHeight="1" x14ac:dyDescent="0.2">
      <c r="A12" s="325" t="s">
        <v>59</v>
      </c>
      <c r="B12" s="28" t="s">
        <v>60</v>
      </c>
      <c r="C12" s="29">
        <f>'[1]IB_6.1.sz.mell'!C12</f>
        <v>3084290</v>
      </c>
      <c r="D12" s="90">
        <f>'[1]IB_6.1.sz.mell'!D12</f>
        <v>3189290</v>
      </c>
      <c r="E12" s="30">
        <v>3189290</v>
      </c>
    </row>
    <row r="13" spans="1:5" s="326" customFormat="1" ht="12" customHeight="1" x14ac:dyDescent="0.2">
      <c r="A13" s="325" t="s">
        <v>61</v>
      </c>
      <c r="B13" s="28" t="s">
        <v>460</v>
      </c>
      <c r="C13" s="29">
        <f>'[1]IB_6.1.sz.mell'!C13</f>
        <v>11500534</v>
      </c>
      <c r="D13" s="90">
        <f>'[1]IB_6.1.sz.mell'!D13</f>
        <v>10754820</v>
      </c>
      <c r="E13" s="30">
        <v>10754820</v>
      </c>
    </row>
    <row r="14" spans="1:5" s="324" customFormat="1" ht="12" customHeight="1" thickBot="1" x14ac:dyDescent="0.25">
      <c r="A14" s="327" t="s">
        <v>63</v>
      </c>
      <c r="B14" s="37" t="s">
        <v>64</v>
      </c>
      <c r="C14" s="29">
        <f>'[1]IB_6.1.sz.mell'!C14</f>
        <v>0</v>
      </c>
      <c r="D14" s="90">
        <f>'[1]IB_6.1.sz.mell'!D14</f>
        <v>1011146</v>
      </c>
      <c r="E14" s="30">
        <v>1011146</v>
      </c>
    </row>
    <row r="15" spans="1:5" s="324" customFormat="1" ht="12" customHeight="1" thickBot="1" x14ac:dyDescent="0.25">
      <c r="A15" s="62" t="s">
        <v>65</v>
      </c>
      <c r="B15" s="34" t="s">
        <v>66</v>
      </c>
      <c r="C15" s="20">
        <f>'[1]IB_6.1.sz.mell'!C15</f>
        <v>84196831</v>
      </c>
      <c r="D15" s="94">
        <f>'[1]IB_6.1.sz.mell'!D15</f>
        <v>167407387</v>
      </c>
      <c r="E15" s="21">
        <f>+E16+E17+E18+E19+E20</f>
        <v>111978103</v>
      </c>
    </row>
    <row r="16" spans="1:5" s="324" customFormat="1" ht="12" customHeight="1" x14ac:dyDescent="0.2">
      <c r="A16" s="323" t="s">
        <v>67</v>
      </c>
      <c r="B16" s="24" t="s">
        <v>68</v>
      </c>
      <c r="C16" s="25">
        <f>'[1]IB_6.1.sz.mell'!C16</f>
        <v>0</v>
      </c>
      <c r="D16" s="88">
        <f>'[1]IB_6.1.sz.mell'!D16</f>
        <v>0</v>
      </c>
      <c r="E16" s="26"/>
    </row>
    <row r="17" spans="1:5" s="324" customFormat="1" ht="12" customHeight="1" x14ac:dyDescent="0.2">
      <c r="A17" s="325" t="s">
        <v>69</v>
      </c>
      <c r="B17" s="28" t="s">
        <v>70</v>
      </c>
      <c r="C17" s="29">
        <f>'[1]IB_6.1.sz.mell'!C17</f>
        <v>0</v>
      </c>
      <c r="D17" s="90">
        <f>'[1]IB_6.1.sz.mell'!D17</f>
        <v>0</v>
      </c>
      <c r="E17" s="30"/>
    </row>
    <row r="18" spans="1:5" s="324" customFormat="1" ht="12" customHeight="1" x14ac:dyDescent="0.2">
      <c r="A18" s="325" t="s">
        <v>71</v>
      </c>
      <c r="B18" s="28" t="s">
        <v>72</v>
      </c>
      <c r="C18" s="29">
        <f>'[1]IB_6.1.sz.mell'!C18</f>
        <v>0</v>
      </c>
      <c r="D18" s="90">
        <f>'[1]IB_6.1.sz.mell'!D18</f>
        <v>0</v>
      </c>
      <c r="E18" s="30"/>
    </row>
    <row r="19" spans="1:5" s="324" customFormat="1" ht="12" customHeight="1" x14ac:dyDescent="0.2">
      <c r="A19" s="325" t="s">
        <v>73</v>
      </c>
      <c r="B19" s="28" t="s">
        <v>74</v>
      </c>
      <c r="C19" s="29">
        <f>'[1]IB_6.1.sz.mell'!C19</f>
        <v>0</v>
      </c>
      <c r="D19" s="90">
        <f>'[1]IB_6.1.sz.mell'!D19</f>
        <v>0</v>
      </c>
      <c r="E19" s="30"/>
    </row>
    <row r="20" spans="1:5" s="324" customFormat="1" ht="12" customHeight="1" x14ac:dyDescent="0.2">
      <c r="A20" s="325" t="s">
        <v>75</v>
      </c>
      <c r="B20" s="28" t="s">
        <v>76</v>
      </c>
      <c r="C20" s="29">
        <f>'[1]IB_6.1.sz.mell'!C20</f>
        <v>84196831</v>
      </c>
      <c r="D20" s="90">
        <f>'[1]IB_6.1.sz.mell'!D20</f>
        <v>167407387</v>
      </c>
      <c r="E20" s="30">
        <v>111978103</v>
      </c>
    </row>
    <row r="21" spans="1:5" s="326" customFormat="1" ht="12" customHeight="1" thickBot="1" x14ac:dyDescent="0.25">
      <c r="A21" s="327" t="s">
        <v>77</v>
      </c>
      <c r="B21" s="37" t="s">
        <v>78</v>
      </c>
      <c r="C21" s="35">
        <f>'[1]IB_6.1.sz.mell'!C21</f>
        <v>0</v>
      </c>
      <c r="D21" s="92">
        <f>'[1]IB_6.1.sz.mell'!D21</f>
        <v>0</v>
      </c>
      <c r="E21" s="36"/>
    </row>
    <row r="22" spans="1:5" s="326" customFormat="1" ht="12" customHeight="1" thickBot="1" x14ac:dyDescent="0.25">
      <c r="A22" s="62" t="s">
        <v>79</v>
      </c>
      <c r="B22" s="19" t="s">
        <v>80</v>
      </c>
      <c r="C22" s="20">
        <f>'[1]IB_6.1.sz.mell'!C22</f>
        <v>176896029</v>
      </c>
      <c r="D22" s="94">
        <f>'[1]IB_6.1.sz.mell'!D22</f>
        <v>195440263</v>
      </c>
      <c r="E22" s="21">
        <f>+E23+E24+E25+E26+E27</f>
        <v>22330266</v>
      </c>
    </row>
    <row r="23" spans="1:5" s="326" customFormat="1" ht="12" customHeight="1" x14ac:dyDescent="0.2">
      <c r="A23" s="323" t="s">
        <v>81</v>
      </c>
      <c r="B23" s="24" t="s">
        <v>82</v>
      </c>
      <c r="C23" s="25">
        <f>'[1]IB_6.1.sz.mell'!C23</f>
        <v>0</v>
      </c>
      <c r="D23" s="88">
        <f>'[1]IB_6.1.sz.mell'!D23</f>
        <v>0</v>
      </c>
      <c r="E23" s="26"/>
    </row>
    <row r="24" spans="1:5" s="324" customFormat="1" ht="12" customHeight="1" x14ac:dyDescent="0.2">
      <c r="A24" s="325" t="s">
        <v>83</v>
      </c>
      <c r="B24" s="28" t="s">
        <v>84</v>
      </c>
      <c r="C24" s="29">
        <f>'[1]IB_6.1.sz.mell'!C24</f>
        <v>0</v>
      </c>
      <c r="D24" s="90">
        <f>'[1]IB_6.1.sz.mell'!D24</f>
        <v>0</v>
      </c>
      <c r="E24" s="30"/>
    </row>
    <row r="25" spans="1:5" s="326" customFormat="1" ht="12" customHeight="1" x14ac:dyDescent="0.2">
      <c r="A25" s="325" t="s">
        <v>85</v>
      </c>
      <c r="B25" s="28" t="s">
        <v>86</v>
      </c>
      <c r="C25" s="29">
        <f>'[1]IB_6.1.sz.mell'!C25</f>
        <v>0</v>
      </c>
      <c r="D25" s="90">
        <f>'[1]IB_6.1.sz.mell'!D25</f>
        <v>0</v>
      </c>
      <c r="E25" s="30"/>
    </row>
    <row r="26" spans="1:5" s="326" customFormat="1" ht="12" customHeight="1" x14ac:dyDescent="0.2">
      <c r="A26" s="325" t="s">
        <v>87</v>
      </c>
      <c r="B26" s="28" t="s">
        <v>88</v>
      </c>
      <c r="C26" s="29">
        <f>'[1]IB_6.1.sz.mell'!C26</f>
        <v>0</v>
      </c>
      <c r="D26" s="90">
        <f>'[1]IB_6.1.sz.mell'!D26</f>
        <v>0</v>
      </c>
      <c r="E26" s="30"/>
    </row>
    <row r="27" spans="1:5" s="326" customFormat="1" ht="12" customHeight="1" x14ac:dyDescent="0.2">
      <c r="A27" s="325" t="s">
        <v>89</v>
      </c>
      <c r="B27" s="28" t="s">
        <v>90</v>
      </c>
      <c r="C27" s="29">
        <f>'[1]IB_6.1.sz.mell'!C27</f>
        <v>176896029</v>
      </c>
      <c r="D27" s="90">
        <f>'[1]IB_6.1.sz.mell'!D27</f>
        <v>195440263</v>
      </c>
      <c r="E27" s="30">
        <v>22330266</v>
      </c>
    </row>
    <row r="28" spans="1:5" s="326" customFormat="1" ht="12" customHeight="1" thickBot="1" x14ac:dyDescent="0.25">
      <c r="A28" s="327" t="s">
        <v>91</v>
      </c>
      <c r="B28" s="37" t="s">
        <v>92</v>
      </c>
      <c r="C28" s="35">
        <f>'[1]IB_6.1.sz.mell'!C28</f>
        <v>0</v>
      </c>
      <c r="D28" s="92">
        <f>'[1]IB_6.1.sz.mell'!D28</f>
        <v>0</v>
      </c>
      <c r="E28" s="36"/>
    </row>
    <row r="29" spans="1:5" s="326" customFormat="1" ht="12" customHeight="1" thickBot="1" x14ac:dyDescent="0.25">
      <c r="A29" s="62" t="s">
        <v>93</v>
      </c>
      <c r="B29" s="19" t="s">
        <v>94</v>
      </c>
      <c r="C29" s="38">
        <f>'[1]IB_6.1.sz.mell'!C29</f>
        <v>38000000</v>
      </c>
      <c r="D29" s="38">
        <f>'[1]IB_6.1.sz.mell'!D29</f>
        <v>40787551</v>
      </c>
      <c r="E29" s="39">
        <f>SUM(E30:E36)</f>
        <v>44847143</v>
      </c>
    </row>
    <row r="30" spans="1:5" s="326" customFormat="1" ht="12" customHeight="1" x14ac:dyDescent="0.2">
      <c r="A30" s="323" t="s">
        <v>95</v>
      </c>
      <c r="B30" s="24" t="s">
        <v>96</v>
      </c>
      <c r="C30" s="25">
        <f>'[1]IB_6.1.sz.mell'!C30</f>
        <v>0</v>
      </c>
      <c r="D30" s="25">
        <f>'[1]IB_6.1.sz.mell'!D30</f>
        <v>0</v>
      </c>
      <c r="E30" s="26"/>
    </row>
    <row r="31" spans="1:5" s="326" customFormat="1" ht="12" customHeight="1" x14ac:dyDescent="0.2">
      <c r="A31" s="325" t="s">
        <v>97</v>
      </c>
      <c r="B31" s="28" t="s">
        <v>98</v>
      </c>
      <c r="C31" s="29">
        <f>'[1]IB_6.1.sz.mell'!C31</f>
        <v>5300000</v>
      </c>
      <c r="D31" s="29">
        <f>'[1]IB_6.1.sz.mell'!D31</f>
        <v>4578816</v>
      </c>
      <c r="E31" s="30">
        <v>4578816</v>
      </c>
    </row>
    <row r="32" spans="1:5" s="326" customFormat="1" ht="12" customHeight="1" x14ac:dyDescent="0.2">
      <c r="A32" s="325" t="s">
        <v>99</v>
      </c>
      <c r="B32" s="28" t="s">
        <v>100</v>
      </c>
      <c r="C32" s="29">
        <f>'[1]IB_6.1.sz.mell'!C32</f>
        <v>25000000</v>
      </c>
      <c r="D32" s="29">
        <f>'[1]IB_6.1.sz.mell'!D32</f>
        <v>34771361</v>
      </c>
      <c r="E32" s="30">
        <v>34771361</v>
      </c>
    </row>
    <row r="33" spans="1:5" s="326" customFormat="1" ht="12" customHeight="1" x14ac:dyDescent="0.2">
      <c r="A33" s="325" t="s">
        <v>101</v>
      </c>
      <c r="B33" s="28" t="s">
        <v>102</v>
      </c>
      <c r="C33" s="29">
        <f>'[1]IB_6.1.sz.mell'!C33</f>
        <v>0</v>
      </c>
      <c r="D33" s="29">
        <f>'[1]IB_6.1.sz.mell'!D33</f>
        <v>0</v>
      </c>
      <c r="E33" s="30"/>
    </row>
    <row r="34" spans="1:5" s="326" customFormat="1" ht="12" customHeight="1" x14ac:dyDescent="0.2">
      <c r="A34" s="325" t="s">
        <v>103</v>
      </c>
      <c r="B34" s="28" t="s">
        <v>104</v>
      </c>
      <c r="C34" s="29">
        <f>'[1]IB_6.1.sz.mell'!C34</f>
        <v>4400000</v>
      </c>
      <c r="D34" s="29">
        <f>'[1]IB_6.1.sz.mell'!D34</f>
        <v>1247448</v>
      </c>
      <c r="E34" s="30">
        <v>5307040</v>
      </c>
    </row>
    <row r="35" spans="1:5" s="326" customFormat="1" ht="12" customHeight="1" x14ac:dyDescent="0.2">
      <c r="A35" s="325" t="s">
        <v>105</v>
      </c>
      <c r="B35" s="28" t="s">
        <v>106</v>
      </c>
      <c r="C35" s="29">
        <f>'[1]IB_6.1.sz.mell'!C35</f>
        <v>0</v>
      </c>
      <c r="D35" s="29">
        <f>'[1]IB_6.1.sz.mell'!D35</f>
        <v>0</v>
      </c>
      <c r="E35" s="30"/>
    </row>
    <row r="36" spans="1:5" s="326" customFormat="1" ht="12" customHeight="1" thickBot="1" x14ac:dyDescent="0.25">
      <c r="A36" s="327" t="s">
        <v>107</v>
      </c>
      <c r="B36" s="40" t="s">
        <v>108</v>
      </c>
      <c r="C36" s="35">
        <f>'[1]IB_6.1.sz.mell'!C36</f>
        <v>3300000</v>
      </c>
      <c r="D36" s="35">
        <f>'[1]IB_6.1.sz.mell'!D36</f>
        <v>189926</v>
      </c>
      <c r="E36" s="36">
        <v>189926</v>
      </c>
    </row>
    <row r="37" spans="1:5" s="326" customFormat="1" ht="12" customHeight="1" thickBot="1" x14ac:dyDescent="0.25">
      <c r="A37" s="62" t="s">
        <v>109</v>
      </c>
      <c r="B37" s="19" t="s">
        <v>110</v>
      </c>
      <c r="C37" s="20">
        <f>'[1]IB_6.1.sz.mell'!C37</f>
        <v>97525545</v>
      </c>
      <c r="D37" s="94">
        <f>'[1]IB_6.1.sz.mell'!D37</f>
        <v>114860800</v>
      </c>
      <c r="E37" s="21">
        <f>SUM(E38:E48)</f>
        <v>91226607</v>
      </c>
    </row>
    <row r="38" spans="1:5" s="326" customFormat="1" ht="12" customHeight="1" x14ac:dyDescent="0.2">
      <c r="A38" s="323" t="s">
        <v>111</v>
      </c>
      <c r="B38" s="24" t="s">
        <v>112</v>
      </c>
      <c r="C38" s="25">
        <f>'[1]IB_6.1.sz.mell'!C38</f>
        <v>27090859</v>
      </c>
      <c r="D38" s="88">
        <f>'[1]IB_6.1.sz.mell'!D38</f>
        <v>28513564</v>
      </c>
      <c r="E38" s="26">
        <v>28502074</v>
      </c>
    </row>
    <row r="39" spans="1:5" s="326" customFormat="1" ht="12" customHeight="1" x14ac:dyDescent="0.2">
      <c r="A39" s="325" t="s">
        <v>113</v>
      </c>
      <c r="B39" s="28" t="s">
        <v>114</v>
      </c>
      <c r="C39" s="29">
        <f>'[1]IB_6.1.sz.mell'!C39</f>
        <v>11916214</v>
      </c>
      <c r="D39" s="90">
        <f>'[1]IB_6.1.sz.mell'!D39</f>
        <v>17109777</v>
      </c>
      <c r="E39" s="30">
        <v>14591570</v>
      </c>
    </row>
    <row r="40" spans="1:5" s="326" customFormat="1" ht="12" customHeight="1" x14ac:dyDescent="0.2">
      <c r="A40" s="325" t="s">
        <v>115</v>
      </c>
      <c r="B40" s="28" t="s">
        <v>116</v>
      </c>
      <c r="C40" s="29">
        <f>'[1]IB_6.1.sz.mell'!C40</f>
        <v>1015000</v>
      </c>
      <c r="D40" s="90">
        <f>'[1]IB_6.1.sz.mell'!D40</f>
        <v>2718789</v>
      </c>
      <c r="E40" s="30">
        <v>1545922</v>
      </c>
    </row>
    <row r="41" spans="1:5" s="326" customFormat="1" ht="12" customHeight="1" x14ac:dyDescent="0.2">
      <c r="A41" s="325" t="s">
        <v>117</v>
      </c>
      <c r="B41" s="28" t="s">
        <v>118</v>
      </c>
      <c r="C41" s="29">
        <f>'[1]IB_6.1.sz.mell'!C41</f>
        <v>20224346</v>
      </c>
      <c r="D41" s="90">
        <f>'[1]IB_6.1.sz.mell'!D41</f>
        <v>17642920</v>
      </c>
      <c r="E41" s="30">
        <v>11650135</v>
      </c>
    </row>
    <row r="42" spans="1:5" s="326" customFormat="1" ht="12" customHeight="1" x14ac:dyDescent="0.2">
      <c r="A42" s="325" t="s">
        <v>119</v>
      </c>
      <c r="B42" s="28" t="s">
        <v>120</v>
      </c>
      <c r="C42" s="29">
        <f>'[1]IB_6.1.sz.mell'!C42</f>
        <v>11200000</v>
      </c>
      <c r="D42" s="90">
        <f>'[1]IB_6.1.sz.mell'!D42</f>
        <v>11527307</v>
      </c>
      <c r="E42" s="30">
        <v>10118939</v>
      </c>
    </row>
    <row r="43" spans="1:5" s="326" customFormat="1" ht="12" customHeight="1" x14ac:dyDescent="0.2">
      <c r="A43" s="325" t="s">
        <v>121</v>
      </c>
      <c r="B43" s="28" t="s">
        <v>122</v>
      </c>
      <c r="C43" s="29">
        <f>'[1]IB_6.1.sz.mell'!C43</f>
        <v>16953625</v>
      </c>
      <c r="D43" s="90">
        <f>'[1]IB_6.1.sz.mell'!D43</f>
        <v>17548274</v>
      </c>
      <c r="E43" s="30">
        <v>14675800</v>
      </c>
    </row>
    <row r="44" spans="1:5" s="326" customFormat="1" ht="12" customHeight="1" x14ac:dyDescent="0.2">
      <c r="A44" s="325" t="s">
        <v>123</v>
      </c>
      <c r="B44" s="28" t="s">
        <v>124</v>
      </c>
      <c r="C44" s="29">
        <f>'[1]IB_6.1.sz.mell'!C44</f>
        <v>9000000</v>
      </c>
      <c r="D44" s="90">
        <f>'[1]IB_6.1.sz.mell'!D44</f>
        <v>18777653</v>
      </c>
      <c r="E44" s="30">
        <v>9299000</v>
      </c>
    </row>
    <row r="45" spans="1:5" s="326" customFormat="1" ht="12" customHeight="1" x14ac:dyDescent="0.2">
      <c r="A45" s="325" t="s">
        <v>125</v>
      </c>
      <c r="B45" s="28" t="s">
        <v>126</v>
      </c>
      <c r="C45" s="29">
        <f>'[1]IB_6.1.sz.mell'!C45</f>
        <v>75000</v>
      </c>
      <c r="D45" s="90">
        <f>'[1]IB_6.1.sz.mell'!D45</f>
        <v>4640</v>
      </c>
      <c r="E45" s="30">
        <v>4640</v>
      </c>
    </row>
    <row r="46" spans="1:5" s="326" customFormat="1" ht="12" customHeight="1" x14ac:dyDescent="0.2">
      <c r="A46" s="325" t="s">
        <v>127</v>
      </c>
      <c r="B46" s="28" t="s">
        <v>128</v>
      </c>
      <c r="C46" s="41">
        <f>'[1]IB_6.1.sz.mell'!C46</f>
        <v>500</v>
      </c>
      <c r="D46" s="328">
        <f>'[1]IB_6.1.sz.mell'!D46</f>
        <v>0</v>
      </c>
      <c r="E46" s="42"/>
    </row>
    <row r="47" spans="1:5" s="326" customFormat="1" ht="12" customHeight="1" x14ac:dyDescent="0.2">
      <c r="A47" s="327" t="s">
        <v>129</v>
      </c>
      <c r="B47" s="37" t="s">
        <v>130</v>
      </c>
      <c r="C47" s="43">
        <f>'[1]IB_6.1.sz.mell'!C47</f>
        <v>0</v>
      </c>
      <c r="D47" s="329">
        <f>'[1]IB_6.1.sz.mell'!D47</f>
        <v>236392</v>
      </c>
      <c r="E47" s="44">
        <v>118196</v>
      </c>
    </row>
    <row r="48" spans="1:5" s="326" customFormat="1" ht="12" customHeight="1" thickBot="1" x14ac:dyDescent="0.25">
      <c r="A48" s="327" t="s">
        <v>131</v>
      </c>
      <c r="B48" s="37" t="s">
        <v>132</v>
      </c>
      <c r="C48" s="43">
        <f>'[1]IB_6.1.sz.mell'!C48</f>
        <v>50001</v>
      </c>
      <c r="D48" s="329">
        <f>'[1]IB_6.1.sz.mell'!D48</f>
        <v>781484</v>
      </c>
      <c r="E48" s="44">
        <v>720331</v>
      </c>
    </row>
    <row r="49" spans="1:5" s="326" customFormat="1" ht="12" customHeight="1" thickBot="1" x14ac:dyDescent="0.25">
      <c r="A49" s="62" t="s">
        <v>133</v>
      </c>
      <c r="B49" s="19" t="s">
        <v>134</v>
      </c>
      <c r="C49" s="20">
        <f>'[1]IB_6.1.sz.mell'!C49</f>
        <v>0</v>
      </c>
      <c r="D49" s="94">
        <f>'[1]IB_6.1.sz.mell'!D49</f>
        <v>2244424</v>
      </c>
      <c r="E49" s="21">
        <f>SUM(E50:E54)</f>
        <v>2244424</v>
      </c>
    </row>
    <row r="50" spans="1:5" s="326" customFormat="1" ht="12" customHeight="1" x14ac:dyDescent="0.2">
      <c r="A50" s="323" t="s">
        <v>135</v>
      </c>
      <c r="B50" s="24" t="s">
        <v>136</v>
      </c>
      <c r="C50" s="45">
        <f>'[1]IB_6.1.sz.mell'!C50</f>
        <v>0</v>
      </c>
      <c r="D50" s="330">
        <f>'[1]IB_6.1.sz.mell'!D50</f>
        <v>0</v>
      </c>
      <c r="E50" s="46"/>
    </row>
    <row r="51" spans="1:5" s="326" customFormat="1" ht="12" customHeight="1" x14ac:dyDescent="0.2">
      <c r="A51" s="325" t="s">
        <v>137</v>
      </c>
      <c r="B51" s="28" t="s">
        <v>138</v>
      </c>
      <c r="C51" s="41">
        <f>'[1]IB_6.1.sz.mell'!C51</f>
        <v>0</v>
      </c>
      <c r="D51" s="328">
        <f>'[1]IB_6.1.sz.mell'!D51</f>
        <v>1814900</v>
      </c>
      <c r="E51" s="42">
        <v>1814900</v>
      </c>
    </row>
    <row r="52" spans="1:5" s="326" customFormat="1" ht="12" customHeight="1" x14ac:dyDescent="0.2">
      <c r="A52" s="325" t="s">
        <v>139</v>
      </c>
      <c r="B52" s="28" t="s">
        <v>140</v>
      </c>
      <c r="C52" s="41">
        <f>'[1]IB_6.1.sz.mell'!C52</f>
        <v>0</v>
      </c>
      <c r="D52" s="328">
        <f>'[1]IB_6.1.sz.mell'!D52</f>
        <v>429524</v>
      </c>
      <c r="E52" s="42">
        <v>429524</v>
      </c>
    </row>
    <row r="53" spans="1:5" s="326" customFormat="1" ht="12" customHeight="1" x14ac:dyDescent="0.2">
      <c r="A53" s="325" t="s">
        <v>141</v>
      </c>
      <c r="B53" s="28" t="s">
        <v>142</v>
      </c>
      <c r="C53" s="41">
        <f>'[1]IB_6.1.sz.mell'!C53</f>
        <v>0</v>
      </c>
      <c r="D53" s="328">
        <f>'[1]IB_6.1.sz.mell'!D53</f>
        <v>0</v>
      </c>
      <c r="E53" s="42"/>
    </row>
    <row r="54" spans="1:5" s="326" customFormat="1" ht="12" customHeight="1" thickBot="1" x14ac:dyDescent="0.25">
      <c r="A54" s="327" t="s">
        <v>143</v>
      </c>
      <c r="B54" s="37" t="s">
        <v>144</v>
      </c>
      <c r="C54" s="43">
        <f>'[1]IB_6.1.sz.mell'!C54</f>
        <v>0</v>
      </c>
      <c r="D54" s="329">
        <f>'[1]IB_6.1.sz.mell'!D54</f>
        <v>0</v>
      </c>
      <c r="E54" s="44"/>
    </row>
    <row r="55" spans="1:5" s="326" customFormat="1" ht="12" customHeight="1" thickBot="1" x14ac:dyDescent="0.25">
      <c r="A55" s="62" t="s">
        <v>145</v>
      </c>
      <c r="B55" s="19" t="s">
        <v>146</v>
      </c>
      <c r="C55" s="20">
        <f>'[1]IB_6.1.sz.mell'!C55</f>
        <v>824000</v>
      </c>
      <c r="D55" s="94">
        <f>'[1]IB_6.1.sz.mell'!D55</f>
        <v>980700</v>
      </c>
      <c r="E55" s="21">
        <f>SUM(E56:E58)</f>
        <v>674500</v>
      </c>
    </row>
    <row r="56" spans="1:5" s="326" customFormat="1" ht="12" customHeight="1" x14ac:dyDescent="0.2">
      <c r="A56" s="323" t="s">
        <v>147</v>
      </c>
      <c r="B56" s="24" t="s">
        <v>148</v>
      </c>
      <c r="C56" s="25">
        <f>'[1]IB_6.1.sz.mell'!C56</f>
        <v>0</v>
      </c>
      <c r="D56" s="88">
        <f>'[1]IB_6.1.sz.mell'!D56</f>
        <v>0</v>
      </c>
      <c r="E56" s="26"/>
    </row>
    <row r="57" spans="1:5" s="326" customFormat="1" ht="12" customHeight="1" x14ac:dyDescent="0.2">
      <c r="A57" s="325" t="s">
        <v>149</v>
      </c>
      <c r="B57" s="28" t="s">
        <v>150</v>
      </c>
      <c r="C57" s="29">
        <f>'[1]IB_6.1.sz.mell'!C57</f>
        <v>300000</v>
      </c>
      <c r="D57" s="90">
        <f>'[1]IB_6.1.sz.mell'!D57</f>
        <v>300000</v>
      </c>
      <c r="E57" s="30">
        <v>130500</v>
      </c>
    </row>
    <row r="58" spans="1:5" s="326" customFormat="1" ht="12" customHeight="1" x14ac:dyDescent="0.2">
      <c r="A58" s="325" t="s">
        <v>151</v>
      </c>
      <c r="B58" s="28" t="s">
        <v>152</v>
      </c>
      <c r="C58" s="29">
        <f>'[1]IB_6.1.sz.mell'!C58</f>
        <v>524000</v>
      </c>
      <c r="D58" s="90">
        <f>'[1]IB_6.1.sz.mell'!D58</f>
        <v>680700</v>
      </c>
      <c r="E58" s="30">
        <v>544000</v>
      </c>
    </row>
    <row r="59" spans="1:5" s="326" customFormat="1" ht="12" customHeight="1" thickBot="1" x14ac:dyDescent="0.25">
      <c r="A59" s="327" t="s">
        <v>153</v>
      </c>
      <c r="B59" s="37" t="s">
        <v>154</v>
      </c>
      <c r="C59" s="35">
        <f>'[1]IB_6.1.sz.mell'!C59</f>
        <v>0</v>
      </c>
      <c r="D59" s="92">
        <f>'[1]IB_6.1.sz.mell'!D59</f>
        <v>0</v>
      </c>
      <c r="E59" s="36"/>
    </row>
    <row r="60" spans="1:5" s="326" customFormat="1" ht="12" customHeight="1" thickBot="1" x14ac:dyDescent="0.25">
      <c r="A60" s="62" t="s">
        <v>155</v>
      </c>
      <c r="B60" s="34" t="s">
        <v>156</v>
      </c>
      <c r="C60" s="20">
        <f>'[1]IB_6.1.sz.mell'!C60</f>
        <v>1050000</v>
      </c>
      <c r="D60" s="94">
        <f>'[1]IB_6.1.sz.mell'!D60</f>
        <v>3252851</v>
      </c>
      <c r="E60" s="21">
        <f>SUM(E61:E63)</f>
        <v>1490847</v>
      </c>
    </row>
    <row r="61" spans="1:5" s="326" customFormat="1" ht="12" customHeight="1" x14ac:dyDescent="0.2">
      <c r="A61" s="323" t="s">
        <v>157</v>
      </c>
      <c r="B61" s="24" t="s">
        <v>158</v>
      </c>
      <c r="C61" s="41">
        <f>'[1]IB_6.1.sz.mell'!C61</f>
        <v>0</v>
      </c>
      <c r="D61" s="328">
        <f>'[1]IB_6.1.sz.mell'!D61</f>
        <v>0</v>
      </c>
      <c r="E61" s="42"/>
    </row>
    <row r="62" spans="1:5" s="326" customFormat="1" ht="12" customHeight="1" x14ac:dyDescent="0.2">
      <c r="A62" s="325" t="s">
        <v>159</v>
      </c>
      <c r="B62" s="28" t="s">
        <v>160</v>
      </c>
      <c r="C62" s="41">
        <f>'[1]IB_6.1.sz.mell'!C62</f>
        <v>1000000</v>
      </c>
      <c r="D62" s="328">
        <f>'[1]IB_6.1.sz.mell'!D62</f>
        <v>2296570</v>
      </c>
      <c r="E62" s="42">
        <v>923619</v>
      </c>
    </row>
    <row r="63" spans="1:5" s="326" customFormat="1" ht="12" customHeight="1" x14ac:dyDescent="0.2">
      <c r="A63" s="325" t="s">
        <v>161</v>
      </c>
      <c r="B63" s="28" t="s">
        <v>162</v>
      </c>
      <c r="C63" s="41">
        <f>'[1]IB_6.1.sz.mell'!C63</f>
        <v>50000</v>
      </c>
      <c r="D63" s="328">
        <f>'[1]IB_6.1.sz.mell'!D63</f>
        <v>956281</v>
      </c>
      <c r="E63" s="42">
        <v>567228</v>
      </c>
    </row>
    <row r="64" spans="1:5" s="326" customFormat="1" ht="12" customHeight="1" thickBot="1" x14ac:dyDescent="0.25">
      <c r="A64" s="327" t="s">
        <v>163</v>
      </c>
      <c r="B64" s="37" t="s">
        <v>164</v>
      </c>
      <c r="C64" s="41">
        <f>'[1]IB_6.1.sz.mell'!C64</f>
        <v>0</v>
      </c>
      <c r="D64" s="328">
        <f>'[1]IB_6.1.sz.mell'!D64</f>
        <v>0</v>
      </c>
      <c r="E64" s="42"/>
    </row>
    <row r="65" spans="1:5" s="326" customFormat="1" ht="12" customHeight="1" thickBot="1" x14ac:dyDescent="0.25">
      <c r="A65" s="62" t="s">
        <v>302</v>
      </c>
      <c r="B65" s="19" t="s">
        <v>166</v>
      </c>
      <c r="C65" s="38">
        <f>'[1]IB_6.1.sz.mell'!C65</f>
        <v>643996922</v>
      </c>
      <c r="D65" s="98">
        <f>'[1]IB_6.1.sz.mell'!D65</f>
        <v>785950071</v>
      </c>
      <c r="E65" s="39">
        <f>+E8+E15+E22+E29+E37+E49+E55+E60</f>
        <v>535767985</v>
      </c>
    </row>
    <row r="66" spans="1:5" s="326" customFormat="1" ht="12" customHeight="1" thickBot="1" x14ac:dyDescent="0.2">
      <c r="A66" s="331" t="s">
        <v>461</v>
      </c>
      <c r="B66" s="34" t="s">
        <v>168</v>
      </c>
      <c r="C66" s="20">
        <f>'[1]IB_6.1.sz.mell'!C66</f>
        <v>108000000</v>
      </c>
      <c r="D66" s="94">
        <f>'[1]IB_6.1.sz.mell'!D66</f>
        <v>108000000</v>
      </c>
      <c r="E66" s="21">
        <f>SUM(E67:E69)</f>
        <v>108000000</v>
      </c>
    </row>
    <row r="67" spans="1:5" s="326" customFormat="1" ht="12" customHeight="1" x14ac:dyDescent="0.2">
      <c r="A67" s="323" t="s">
        <v>169</v>
      </c>
      <c r="B67" s="24" t="s">
        <v>170</v>
      </c>
      <c r="C67" s="41">
        <f>'[1]IB_6.1.sz.mell'!C67</f>
        <v>0</v>
      </c>
      <c r="D67" s="328">
        <f>'[1]IB_6.1.sz.mell'!D67</f>
        <v>0</v>
      </c>
      <c r="E67" s="42"/>
    </row>
    <row r="68" spans="1:5" s="326" customFormat="1" ht="12" customHeight="1" x14ac:dyDescent="0.2">
      <c r="A68" s="325" t="s">
        <v>171</v>
      </c>
      <c r="B68" s="28" t="s">
        <v>172</v>
      </c>
      <c r="C68" s="41">
        <f>'[1]IB_6.1.sz.mell'!C68</f>
        <v>108000000</v>
      </c>
      <c r="D68" s="328">
        <f>'[1]IB_6.1.sz.mell'!D68</f>
        <v>108000000</v>
      </c>
      <c r="E68" s="42">
        <v>108000000</v>
      </c>
    </row>
    <row r="69" spans="1:5" s="326" customFormat="1" ht="12" customHeight="1" thickBot="1" x14ac:dyDescent="0.25">
      <c r="A69" s="332" t="s">
        <v>173</v>
      </c>
      <c r="B69" s="333" t="s">
        <v>174</v>
      </c>
      <c r="C69" s="334">
        <f>'[1]IB_6.1.sz.mell'!C69</f>
        <v>0</v>
      </c>
      <c r="D69" s="335">
        <f>'[1]IB_6.1.sz.mell'!D69</f>
        <v>0</v>
      </c>
      <c r="E69" s="336"/>
    </row>
    <row r="70" spans="1:5" s="326" customFormat="1" ht="12" customHeight="1" thickBot="1" x14ac:dyDescent="0.2">
      <c r="A70" s="331" t="s">
        <v>175</v>
      </c>
      <c r="B70" s="34" t="s">
        <v>176</v>
      </c>
      <c r="C70" s="20">
        <f>'[1]IB_6.1.sz.mell'!C70</f>
        <v>0</v>
      </c>
      <c r="D70" s="20">
        <f>'[1]IB_6.1.sz.mell'!D70</f>
        <v>0</v>
      </c>
      <c r="E70" s="21">
        <f>SUM(E71:E74)</f>
        <v>0</v>
      </c>
    </row>
    <row r="71" spans="1:5" s="326" customFormat="1" ht="12" customHeight="1" x14ac:dyDescent="0.2">
      <c r="A71" s="323" t="s">
        <v>177</v>
      </c>
      <c r="B71" s="24" t="s">
        <v>178</v>
      </c>
      <c r="C71" s="41">
        <f>'[1]IB_6.1.sz.mell'!C71</f>
        <v>0</v>
      </c>
      <c r="D71" s="41">
        <f>'[1]IB_6.1.sz.mell'!D71</f>
        <v>0</v>
      </c>
      <c r="E71" s="42"/>
    </row>
    <row r="72" spans="1:5" s="326" customFormat="1" ht="12" customHeight="1" x14ac:dyDescent="0.2">
      <c r="A72" s="325" t="s">
        <v>179</v>
      </c>
      <c r="B72" s="24" t="s">
        <v>180</v>
      </c>
      <c r="C72" s="41">
        <f>'[1]IB_6.1.sz.mell'!C72</f>
        <v>0</v>
      </c>
      <c r="D72" s="41">
        <f>'[1]IB_6.1.sz.mell'!D72</f>
        <v>0</v>
      </c>
      <c r="E72" s="42"/>
    </row>
    <row r="73" spans="1:5" s="326" customFormat="1" ht="12" customHeight="1" x14ac:dyDescent="0.2">
      <c r="A73" s="325" t="s">
        <v>181</v>
      </c>
      <c r="B73" s="24" t="s">
        <v>182</v>
      </c>
      <c r="C73" s="41">
        <f>'[1]IB_6.1.sz.mell'!C73</f>
        <v>0</v>
      </c>
      <c r="D73" s="41">
        <f>'[1]IB_6.1.sz.mell'!D73</f>
        <v>0</v>
      </c>
      <c r="E73" s="42"/>
    </row>
    <row r="74" spans="1:5" s="326" customFormat="1" ht="12" customHeight="1" thickBot="1" x14ac:dyDescent="0.25">
      <c r="A74" s="327" t="s">
        <v>183</v>
      </c>
      <c r="B74" s="50" t="s">
        <v>184</v>
      </c>
      <c r="C74" s="41">
        <f>'[1]IB_6.1.sz.mell'!C74</f>
        <v>0</v>
      </c>
      <c r="D74" s="41">
        <f>'[1]IB_6.1.sz.mell'!D74</f>
        <v>0</v>
      </c>
      <c r="E74" s="42"/>
    </row>
    <row r="75" spans="1:5" s="326" customFormat="1" ht="12" customHeight="1" thickBot="1" x14ac:dyDescent="0.2">
      <c r="A75" s="331" t="s">
        <v>185</v>
      </c>
      <c r="B75" s="34" t="s">
        <v>186</v>
      </c>
      <c r="C75" s="20">
        <f>'[1]IB_6.1.sz.mell'!C75</f>
        <v>360062772</v>
      </c>
      <c r="D75" s="20">
        <f>'[1]IB_6.1.sz.mell'!D75</f>
        <v>374140636</v>
      </c>
      <c r="E75" s="21">
        <f>SUM(E76:E77)</f>
        <v>374140636</v>
      </c>
    </row>
    <row r="76" spans="1:5" s="326" customFormat="1" ht="12" customHeight="1" x14ac:dyDescent="0.2">
      <c r="A76" s="323" t="s">
        <v>187</v>
      </c>
      <c r="B76" s="24" t="s">
        <v>188</v>
      </c>
      <c r="C76" s="41">
        <f>'[1]IB_6.1.sz.mell'!C76</f>
        <v>360062772</v>
      </c>
      <c r="D76" s="41">
        <f>'[1]IB_6.1.sz.mell'!D76</f>
        <v>374140636</v>
      </c>
      <c r="E76" s="42">
        <v>374140636</v>
      </c>
    </row>
    <row r="77" spans="1:5" s="326" customFormat="1" ht="12" customHeight="1" thickBot="1" x14ac:dyDescent="0.25">
      <c r="A77" s="327" t="s">
        <v>189</v>
      </c>
      <c r="B77" s="37" t="s">
        <v>190</v>
      </c>
      <c r="C77" s="41">
        <f>'[1]IB_6.1.sz.mell'!C77</f>
        <v>0</v>
      </c>
      <c r="D77" s="41">
        <f>'[1]IB_6.1.sz.mell'!D77</f>
        <v>0</v>
      </c>
      <c r="E77" s="42"/>
    </row>
    <row r="78" spans="1:5" s="324" customFormat="1" ht="12" customHeight="1" thickBot="1" x14ac:dyDescent="0.2">
      <c r="A78" s="331" t="s">
        <v>191</v>
      </c>
      <c r="B78" s="34" t="s">
        <v>192</v>
      </c>
      <c r="C78" s="20">
        <f>'[1]IB_6.1.sz.mell'!C78</f>
        <v>0</v>
      </c>
      <c r="D78" s="20">
        <f>'[1]IB_6.1.sz.mell'!D78</f>
        <v>9642857</v>
      </c>
      <c r="E78" s="21">
        <f>SUM(E79:E81)</f>
        <v>9642857</v>
      </c>
    </row>
    <row r="79" spans="1:5" s="326" customFormat="1" ht="12" customHeight="1" x14ac:dyDescent="0.2">
      <c r="A79" s="323" t="s">
        <v>193</v>
      </c>
      <c r="B79" s="24" t="s">
        <v>194</v>
      </c>
      <c r="C79" s="41">
        <f>'[1]IB_6.1.sz.mell'!C79</f>
        <v>0</v>
      </c>
      <c r="D79" s="41">
        <f>'[1]IB_6.1.sz.mell'!D79</f>
        <v>9642857</v>
      </c>
      <c r="E79" s="42">
        <v>9642857</v>
      </c>
    </row>
    <row r="80" spans="1:5" s="326" customFormat="1" ht="12" customHeight="1" x14ac:dyDescent="0.2">
      <c r="A80" s="325" t="s">
        <v>195</v>
      </c>
      <c r="B80" s="28" t="s">
        <v>196</v>
      </c>
      <c r="C80" s="41">
        <f>'[1]IB_6.1.sz.mell'!C80</f>
        <v>0</v>
      </c>
      <c r="D80" s="41">
        <f>'[1]IB_6.1.sz.mell'!D80</f>
        <v>0</v>
      </c>
      <c r="E80" s="42"/>
    </row>
    <row r="81" spans="1:5" s="326" customFormat="1" ht="12" customHeight="1" thickBot="1" x14ac:dyDescent="0.25">
      <c r="A81" s="327" t="s">
        <v>197</v>
      </c>
      <c r="B81" s="37" t="s">
        <v>198</v>
      </c>
      <c r="C81" s="41">
        <f>'[1]IB_6.1.sz.mell'!C81</f>
        <v>0</v>
      </c>
      <c r="D81" s="41">
        <f>'[1]IB_6.1.sz.mell'!D81</f>
        <v>0</v>
      </c>
      <c r="E81" s="42"/>
    </row>
    <row r="82" spans="1:5" s="326" customFormat="1" ht="12" customHeight="1" thickBot="1" x14ac:dyDescent="0.2">
      <c r="A82" s="331" t="s">
        <v>199</v>
      </c>
      <c r="B82" s="34" t="s">
        <v>200</v>
      </c>
      <c r="C82" s="20">
        <f>'[1]IB_6.1.sz.mell'!C82</f>
        <v>0</v>
      </c>
      <c r="D82" s="20">
        <f>'[1]IB_6.1.sz.mell'!D82</f>
        <v>0</v>
      </c>
      <c r="E82" s="21">
        <f>SUM(E83:E86)</f>
        <v>0</v>
      </c>
    </row>
    <row r="83" spans="1:5" s="326" customFormat="1" ht="12" customHeight="1" x14ac:dyDescent="0.2">
      <c r="A83" s="337" t="s">
        <v>201</v>
      </c>
      <c r="B83" s="24" t="s">
        <v>202</v>
      </c>
      <c r="C83" s="41">
        <f>'[1]IB_6.1.sz.mell'!C83</f>
        <v>0</v>
      </c>
      <c r="D83" s="41">
        <f>'[1]IB_6.1.sz.mell'!D83</f>
        <v>0</v>
      </c>
      <c r="E83" s="42"/>
    </row>
    <row r="84" spans="1:5" s="326" customFormat="1" ht="12" customHeight="1" x14ac:dyDescent="0.2">
      <c r="A84" s="338" t="s">
        <v>203</v>
      </c>
      <c r="B84" s="28" t="s">
        <v>204</v>
      </c>
      <c r="C84" s="41">
        <f>'[1]IB_6.1.sz.mell'!C84</f>
        <v>0</v>
      </c>
      <c r="D84" s="41">
        <f>'[1]IB_6.1.sz.mell'!D84</f>
        <v>0</v>
      </c>
      <c r="E84" s="42"/>
    </row>
    <row r="85" spans="1:5" s="326" customFormat="1" ht="12" customHeight="1" x14ac:dyDescent="0.2">
      <c r="A85" s="338" t="s">
        <v>205</v>
      </c>
      <c r="B85" s="28" t="s">
        <v>206</v>
      </c>
      <c r="C85" s="41">
        <f>'[1]IB_6.1.sz.mell'!C85</f>
        <v>0</v>
      </c>
      <c r="D85" s="41">
        <f>'[1]IB_6.1.sz.mell'!D85</f>
        <v>0</v>
      </c>
      <c r="E85" s="42"/>
    </row>
    <row r="86" spans="1:5" s="324" customFormat="1" ht="12" customHeight="1" thickBot="1" x14ac:dyDescent="0.25">
      <c r="A86" s="339" t="s">
        <v>207</v>
      </c>
      <c r="B86" s="37" t="s">
        <v>208</v>
      </c>
      <c r="C86" s="41">
        <f>'[1]IB_6.1.sz.mell'!C86</f>
        <v>0</v>
      </c>
      <c r="D86" s="41">
        <f>'[1]IB_6.1.sz.mell'!D86</f>
        <v>0</v>
      </c>
      <c r="E86" s="42"/>
    </row>
    <row r="87" spans="1:5" s="324" customFormat="1" ht="12" customHeight="1" thickBot="1" x14ac:dyDescent="0.2">
      <c r="A87" s="331" t="s">
        <v>209</v>
      </c>
      <c r="B87" s="34" t="s">
        <v>210</v>
      </c>
      <c r="C87" s="20">
        <f>'[1]IB_6.1.sz.mell'!C87</f>
        <v>0</v>
      </c>
      <c r="D87" s="20">
        <f>'[1]IB_6.1.sz.mell'!D87</f>
        <v>0</v>
      </c>
      <c r="E87" s="54"/>
    </row>
    <row r="88" spans="1:5" s="324" customFormat="1" ht="12" customHeight="1" thickBot="1" x14ac:dyDescent="0.2">
      <c r="A88" s="331" t="s">
        <v>462</v>
      </c>
      <c r="B88" s="34" t="s">
        <v>212</v>
      </c>
      <c r="C88" s="20">
        <f>'[1]IB_6.1.sz.mell'!C88</f>
        <v>0</v>
      </c>
      <c r="D88" s="20">
        <f>'[1]IB_6.1.sz.mell'!D88</f>
        <v>0</v>
      </c>
      <c r="E88" s="54"/>
    </row>
    <row r="89" spans="1:5" s="324" customFormat="1" ht="12" customHeight="1" thickBot="1" x14ac:dyDescent="0.2">
      <c r="A89" s="331" t="s">
        <v>463</v>
      </c>
      <c r="B89" s="55" t="s">
        <v>214</v>
      </c>
      <c r="C89" s="38">
        <f>'[1]IB_6.1.sz.mell'!C89</f>
        <v>468062772</v>
      </c>
      <c r="D89" s="38">
        <f>'[1]IB_6.1.sz.mell'!D89</f>
        <v>491783493</v>
      </c>
      <c r="E89" s="39">
        <f>+E66+E70+E75+E78+E82+E88+E87</f>
        <v>491783493</v>
      </c>
    </row>
    <row r="90" spans="1:5" s="324" customFormat="1" ht="12" customHeight="1" thickBot="1" x14ac:dyDescent="0.2">
      <c r="A90" s="340" t="s">
        <v>464</v>
      </c>
      <c r="B90" s="57" t="s">
        <v>465</v>
      </c>
      <c r="C90" s="38">
        <f>'[1]IB_6.1.sz.mell'!C90</f>
        <v>1112059694</v>
      </c>
      <c r="D90" s="38">
        <f>'[1]IB_6.1.sz.mell'!D90</f>
        <v>1277733564</v>
      </c>
      <c r="E90" s="39">
        <f>+E65+E89</f>
        <v>1027551478</v>
      </c>
    </row>
    <row r="91" spans="1:5" s="326" customFormat="1" ht="15.2" customHeight="1" thickBot="1" x14ac:dyDescent="0.25">
      <c r="A91" s="341"/>
      <c r="B91" s="342"/>
      <c r="C91" s="343"/>
    </row>
    <row r="92" spans="1:5" s="322" customFormat="1" ht="16.5" customHeight="1" thickBot="1" x14ac:dyDescent="0.25">
      <c r="A92" s="799" t="s">
        <v>318</v>
      </c>
      <c r="B92" s="800"/>
      <c r="C92" s="800"/>
      <c r="D92" s="800"/>
      <c r="E92" s="801"/>
    </row>
    <row r="93" spans="1:5" s="344" customFormat="1" ht="12" customHeight="1" thickBot="1" x14ac:dyDescent="0.25">
      <c r="A93" s="14" t="s">
        <v>51</v>
      </c>
      <c r="B93" s="66" t="s">
        <v>466</v>
      </c>
      <c r="C93" s="67">
        <f>'[1]IB_6.1.sz.mell'!C93</f>
        <v>357397191</v>
      </c>
      <c r="D93" s="67">
        <f>'[1]IB_6.1.sz.mell'!D93</f>
        <v>474276846</v>
      </c>
      <c r="E93" s="68">
        <f>+E94+E95+E96+E97+E98+E111</f>
        <v>348189969</v>
      </c>
    </row>
    <row r="94" spans="1:5" ht="12" customHeight="1" x14ac:dyDescent="0.2">
      <c r="A94" s="345" t="s">
        <v>53</v>
      </c>
      <c r="B94" s="70" t="s">
        <v>221</v>
      </c>
      <c r="C94" s="71">
        <f>'[1]IB_6.1.sz.mell'!C94</f>
        <v>74095263</v>
      </c>
      <c r="D94" s="71">
        <f>'[1]IB_6.1.sz.mell'!D94</f>
        <v>119439031</v>
      </c>
      <c r="E94" s="72">
        <v>111886376</v>
      </c>
    </row>
    <row r="95" spans="1:5" ht="12" customHeight="1" x14ac:dyDescent="0.2">
      <c r="A95" s="325" t="s">
        <v>55</v>
      </c>
      <c r="B95" s="73" t="s">
        <v>222</v>
      </c>
      <c r="C95" s="29">
        <f>'[1]IB_6.1.sz.mell'!C95</f>
        <v>13652367</v>
      </c>
      <c r="D95" s="29">
        <f>'[1]IB_6.1.sz.mell'!D95</f>
        <v>18315733</v>
      </c>
      <c r="E95" s="30">
        <v>16627382</v>
      </c>
    </row>
    <row r="96" spans="1:5" ht="12" customHeight="1" x14ac:dyDescent="0.2">
      <c r="A96" s="325" t="s">
        <v>57</v>
      </c>
      <c r="B96" s="73" t="s">
        <v>223</v>
      </c>
      <c r="C96" s="35">
        <f>'[1]IB_6.1.sz.mell'!C96</f>
        <v>229206151</v>
      </c>
      <c r="D96" s="29">
        <f>'[1]IB_6.1.sz.mell'!D96</f>
        <v>273445688</v>
      </c>
      <c r="E96" s="36">
        <v>195286447</v>
      </c>
    </row>
    <row r="97" spans="1:5" ht="12" customHeight="1" x14ac:dyDescent="0.2">
      <c r="A97" s="325" t="s">
        <v>59</v>
      </c>
      <c r="B97" s="74" t="s">
        <v>224</v>
      </c>
      <c r="C97" s="35">
        <f>'[1]IB_6.1.sz.mell'!C97</f>
        <v>23795400</v>
      </c>
      <c r="D97" s="92">
        <f>'[1]IB_6.1.sz.mell'!D97</f>
        <v>20488435</v>
      </c>
      <c r="E97" s="36">
        <v>8659278</v>
      </c>
    </row>
    <row r="98" spans="1:5" ht="12" customHeight="1" x14ac:dyDescent="0.2">
      <c r="A98" s="325" t="s">
        <v>225</v>
      </c>
      <c r="B98" s="75" t="s">
        <v>226</v>
      </c>
      <c r="C98" s="35">
        <f>'[1]IB_6.1.sz.mell'!C98</f>
        <v>13699032</v>
      </c>
      <c r="D98" s="92">
        <f>'[1]IB_6.1.sz.mell'!D98</f>
        <v>16110114</v>
      </c>
      <c r="E98" s="36">
        <v>15730486</v>
      </c>
    </row>
    <row r="99" spans="1:5" ht="12" customHeight="1" x14ac:dyDescent="0.2">
      <c r="A99" s="325" t="s">
        <v>63</v>
      </c>
      <c r="B99" s="73" t="s">
        <v>467</v>
      </c>
      <c r="C99" s="35">
        <f>'[1]IB_6.1.sz.mell'!C99</f>
        <v>0</v>
      </c>
      <c r="D99" s="92">
        <f>'[1]IB_6.1.sz.mell'!D99</f>
        <v>383285</v>
      </c>
      <c r="E99" s="36">
        <v>383285</v>
      </c>
    </row>
    <row r="100" spans="1:5" ht="12" customHeight="1" x14ac:dyDescent="0.2">
      <c r="A100" s="325" t="s">
        <v>228</v>
      </c>
      <c r="B100" s="77" t="s">
        <v>229</v>
      </c>
      <c r="C100" s="35">
        <f>'[1]IB_6.1.sz.mell'!C100</f>
        <v>0</v>
      </c>
      <c r="D100" s="92">
        <f>'[1]IB_6.1.sz.mell'!D100</f>
        <v>0</v>
      </c>
      <c r="E100" s="36"/>
    </row>
    <row r="101" spans="1:5" ht="12" customHeight="1" x14ac:dyDescent="0.2">
      <c r="A101" s="325" t="s">
        <v>230</v>
      </c>
      <c r="B101" s="77" t="s">
        <v>231</v>
      </c>
      <c r="C101" s="35">
        <f>'[1]IB_6.1.sz.mell'!C101</f>
        <v>0</v>
      </c>
      <c r="D101" s="92">
        <f>'[1]IB_6.1.sz.mell'!D101</f>
        <v>189628</v>
      </c>
      <c r="E101" s="36"/>
    </row>
    <row r="102" spans="1:5" ht="12" customHeight="1" x14ac:dyDescent="0.2">
      <c r="A102" s="325" t="s">
        <v>232</v>
      </c>
      <c r="B102" s="77" t="s">
        <v>233</v>
      </c>
      <c r="C102" s="35">
        <f>'[1]IB_6.1.sz.mell'!C102</f>
        <v>0</v>
      </c>
      <c r="D102" s="92">
        <f>'[1]IB_6.1.sz.mell'!D102</f>
        <v>0</v>
      </c>
      <c r="E102" s="36"/>
    </row>
    <row r="103" spans="1:5" ht="12" customHeight="1" x14ac:dyDescent="0.2">
      <c r="A103" s="325" t="s">
        <v>234</v>
      </c>
      <c r="B103" s="78" t="s">
        <v>235</v>
      </c>
      <c r="C103" s="35">
        <f>'[1]IB_6.1.sz.mell'!C103</f>
        <v>0</v>
      </c>
      <c r="D103" s="92">
        <f>'[1]IB_6.1.sz.mell'!D103</f>
        <v>0</v>
      </c>
      <c r="E103" s="36"/>
    </row>
    <row r="104" spans="1:5" ht="12" customHeight="1" x14ac:dyDescent="0.2">
      <c r="A104" s="325" t="s">
        <v>236</v>
      </c>
      <c r="B104" s="78" t="s">
        <v>237</v>
      </c>
      <c r="C104" s="35">
        <f>'[1]IB_6.1.sz.mell'!C104</f>
        <v>0</v>
      </c>
      <c r="D104" s="92">
        <f>'[1]IB_6.1.sz.mell'!D104</f>
        <v>0</v>
      </c>
      <c r="E104" s="36"/>
    </row>
    <row r="105" spans="1:5" ht="12" customHeight="1" x14ac:dyDescent="0.2">
      <c r="A105" s="325" t="s">
        <v>238</v>
      </c>
      <c r="B105" s="77" t="s">
        <v>239</v>
      </c>
      <c r="C105" s="35">
        <f>'[1]IB_6.1.sz.mell'!C105</f>
        <v>230000</v>
      </c>
      <c r="D105" s="92">
        <f>'[1]IB_6.1.sz.mell'!D105</f>
        <v>140000</v>
      </c>
      <c r="E105" s="36">
        <v>140000</v>
      </c>
    </row>
    <row r="106" spans="1:5" ht="12" customHeight="1" x14ac:dyDescent="0.2">
      <c r="A106" s="325" t="s">
        <v>240</v>
      </c>
      <c r="B106" s="77" t="s">
        <v>241</v>
      </c>
      <c r="C106" s="35">
        <f>'[1]IB_6.1.sz.mell'!C106</f>
        <v>0</v>
      </c>
      <c r="D106" s="92">
        <f>'[1]IB_6.1.sz.mell'!D106</f>
        <v>0</v>
      </c>
      <c r="E106" s="36"/>
    </row>
    <row r="107" spans="1:5" ht="12" customHeight="1" x14ac:dyDescent="0.2">
      <c r="A107" s="325" t="s">
        <v>242</v>
      </c>
      <c r="B107" s="78" t="s">
        <v>243</v>
      </c>
      <c r="C107" s="29">
        <f>'[1]IB_6.1.sz.mell'!C107</f>
        <v>300000</v>
      </c>
      <c r="D107" s="92">
        <f>'[1]IB_6.1.sz.mell'!D107</f>
        <v>300000</v>
      </c>
      <c r="E107" s="36">
        <v>110000</v>
      </c>
    </row>
    <row r="108" spans="1:5" ht="12" customHeight="1" x14ac:dyDescent="0.2">
      <c r="A108" s="346" t="s">
        <v>244</v>
      </c>
      <c r="B108" s="76" t="s">
        <v>245</v>
      </c>
      <c r="C108" s="35">
        <f>'[1]IB_6.1.sz.mell'!C108</f>
        <v>0</v>
      </c>
      <c r="D108" s="92">
        <f>'[1]IB_6.1.sz.mell'!D108</f>
        <v>0</v>
      </c>
      <c r="E108" s="36"/>
    </row>
    <row r="109" spans="1:5" ht="12" customHeight="1" x14ac:dyDescent="0.2">
      <c r="A109" s="325" t="s">
        <v>246</v>
      </c>
      <c r="B109" s="76" t="s">
        <v>247</v>
      </c>
      <c r="C109" s="35">
        <f>'[1]IB_6.1.sz.mell'!C109</f>
        <v>0</v>
      </c>
      <c r="D109" s="92">
        <f>'[1]IB_6.1.sz.mell'!D109</f>
        <v>0</v>
      </c>
      <c r="E109" s="36"/>
    </row>
    <row r="110" spans="1:5" ht="12" customHeight="1" x14ac:dyDescent="0.2">
      <c r="A110" s="325" t="s">
        <v>248</v>
      </c>
      <c r="B110" s="78" t="s">
        <v>249</v>
      </c>
      <c r="C110" s="29">
        <f>'[1]IB_6.1.sz.mell'!C110</f>
        <v>13169032</v>
      </c>
      <c r="D110" s="90">
        <f>'[1]IB_6.1.sz.mell'!D110</f>
        <v>15097201</v>
      </c>
      <c r="E110" s="30">
        <v>15097201</v>
      </c>
    </row>
    <row r="111" spans="1:5" ht="12" customHeight="1" x14ac:dyDescent="0.2">
      <c r="A111" s="325" t="s">
        <v>250</v>
      </c>
      <c r="B111" s="74" t="s">
        <v>251</v>
      </c>
      <c r="C111" s="29">
        <f>'[1]IB_6.1.sz.mell'!C111</f>
        <v>2948978</v>
      </c>
      <c r="D111" s="90">
        <v>26477845</v>
      </c>
      <c r="E111" s="30"/>
    </row>
    <row r="112" spans="1:5" ht="12" customHeight="1" x14ac:dyDescent="0.2">
      <c r="A112" s="327" t="s">
        <v>252</v>
      </c>
      <c r="B112" s="73" t="s">
        <v>468</v>
      </c>
      <c r="C112" s="35">
        <f>'[1]IB_6.1.sz.mell'!C112</f>
        <v>0</v>
      </c>
      <c r="D112" s="92">
        <f>'[1]IB_6.1.sz.mell'!D112</f>
        <v>0</v>
      </c>
      <c r="E112" s="36"/>
    </row>
    <row r="113" spans="1:5" ht="12" customHeight="1" thickBot="1" x14ac:dyDescent="0.25">
      <c r="A113" s="332" t="s">
        <v>254</v>
      </c>
      <c r="B113" s="347" t="s">
        <v>469</v>
      </c>
      <c r="C113" s="82">
        <f>'[1]IB_6.1.sz.mell'!C113</f>
        <v>2948978</v>
      </c>
      <c r="D113" s="97">
        <v>26477845</v>
      </c>
      <c r="E113" s="83"/>
    </row>
    <row r="114" spans="1:5" ht="12" customHeight="1" thickBot="1" x14ac:dyDescent="0.25">
      <c r="A114" s="62" t="s">
        <v>65</v>
      </c>
      <c r="B114" s="113" t="s">
        <v>256</v>
      </c>
      <c r="C114" s="20">
        <f>'[1]IB_6.1.sz.mell'!C114</f>
        <v>478075406</v>
      </c>
      <c r="D114" s="94">
        <f>'[1]IB_6.1.sz.mell'!D114</f>
        <v>518565903</v>
      </c>
      <c r="E114" s="21">
        <f>+E115+E117+E119</f>
        <v>61700595</v>
      </c>
    </row>
    <row r="115" spans="1:5" ht="12" customHeight="1" x14ac:dyDescent="0.2">
      <c r="A115" s="323" t="s">
        <v>67</v>
      </c>
      <c r="B115" s="73" t="s">
        <v>257</v>
      </c>
      <c r="C115" s="25">
        <f>'[1]IB_6.1.sz.mell'!C115</f>
        <v>49039605</v>
      </c>
      <c r="D115" s="88">
        <f>'[1]IB_6.1.sz.mell'!D115</f>
        <v>88873430</v>
      </c>
      <c r="E115" s="26">
        <v>48170078</v>
      </c>
    </row>
    <row r="116" spans="1:5" ht="12" customHeight="1" x14ac:dyDescent="0.2">
      <c r="A116" s="323" t="s">
        <v>69</v>
      </c>
      <c r="B116" s="89" t="s">
        <v>258</v>
      </c>
      <c r="C116" s="25">
        <f>'[1]IB_6.1.sz.mell'!C116</f>
        <v>0</v>
      </c>
      <c r="D116" s="88">
        <f>'[1]IB_6.1.sz.mell'!D116</f>
        <v>0</v>
      </c>
      <c r="E116" s="26"/>
    </row>
    <row r="117" spans="1:5" ht="12" customHeight="1" x14ac:dyDescent="0.2">
      <c r="A117" s="323" t="s">
        <v>71</v>
      </c>
      <c r="B117" s="89" t="s">
        <v>259</v>
      </c>
      <c r="C117" s="29">
        <f>'[1]IB_6.1.sz.mell'!C117</f>
        <v>427035801</v>
      </c>
      <c r="D117" s="90">
        <f>'[1]IB_6.1.sz.mell'!D117</f>
        <v>426392473</v>
      </c>
      <c r="E117" s="30">
        <v>10330517</v>
      </c>
    </row>
    <row r="118" spans="1:5" ht="12" customHeight="1" x14ac:dyDescent="0.2">
      <c r="A118" s="323" t="s">
        <v>73</v>
      </c>
      <c r="B118" s="89" t="s">
        <v>260</v>
      </c>
      <c r="C118" s="29">
        <f>'[1]IB_6.1.sz.mell'!C118</f>
        <v>427035801</v>
      </c>
      <c r="D118" s="90">
        <f>'[1]IB_6.1.sz.mell'!D118</f>
        <v>426392473</v>
      </c>
      <c r="E118" s="30">
        <v>10330517</v>
      </c>
    </row>
    <row r="119" spans="1:5" ht="12" customHeight="1" x14ac:dyDescent="0.2">
      <c r="A119" s="323" t="s">
        <v>75</v>
      </c>
      <c r="B119" s="33" t="s">
        <v>261</v>
      </c>
      <c r="C119" s="29">
        <f>'[1]IB_6.1.sz.mell'!C119</f>
        <v>2000000</v>
      </c>
      <c r="D119" s="90">
        <f>'[1]IB_6.1.sz.mell'!D119</f>
        <v>3300000</v>
      </c>
      <c r="E119" s="30">
        <v>3200000</v>
      </c>
    </row>
    <row r="120" spans="1:5" ht="12" customHeight="1" x14ac:dyDescent="0.2">
      <c r="A120" s="323" t="s">
        <v>77</v>
      </c>
      <c r="B120" s="31" t="s">
        <v>262</v>
      </c>
      <c r="C120" s="29">
        <f>'[1]IB_6.1.sz.mell'!C120</f>
        <v>0</v>
      </c>
      <c r="D120" s="90">
        <f>'[1]IB_6.1.sz.mell'!D120</f>
        <v>0</v>
      </c>
      <c r="E120" s="30"/>
    </row>
    <row r="121" spans="1:5" ht="12" customHeight="1" x14ac:dyDescent="0.2">
      <c r="A121" s="323" t="s">
        <v>263</v>
      </c>
      <c r="B121" s="91" t="s">
        <v>264</v>
      </c>
      <c r="C121" s="29">
        <f>'[1]IB_6.1.sz.mell'!C121</f>
        <v>0</v>
      </c>
      <c r="D121" s="90">
        <f>'[1]IB_6.1.sz.mell'!D121</f>
        <v>0</v>
      </c>
      <c r="E121" s="30"/>
    </row>
    <row r="122" spans="1:5" ht="12" customHeight="1" x14ac:dyDescent="0.2">
      <c r="A122" s="323" t="s">
        <v>265</v>
      </c>
      <c r="B122" s="78" t="s">
        <v>237</v>
      </c>
      <c r="C122" s="29">
        <f>'[1]IB_6.1.sz.mell'!C122</f>
        <v>0</v>
      </c>
      <c r="D122" s="90">
        <f>'[1]IB_6.1.sz.mell'!D122</f>
        <v>0</v>
      </c>
      <c r="E122" s="30"/>
    </row>
    <row r="123" spans="1:5" ht="12" customHeight="1" x14ac:dyDescent="0.2">
      <c r="A123" s="323" t="s">
        <v>266</v>
      </c>
      <c r="B123" s="78" t="s">
        <v>267</v>
      </c>
      <c r="C123" s="29">
        <f>'[1]IB_6.1.sz.mell'!C123</f>
        <v>0</v>
      </c>
      <c r="D123" s="90">
        <f>'[1]IB_6.1.sz.mell'!D123</f>
        <v>0</v>
      </c>
      <c r="E123" s="30"/>
    </row>
    <row r="124" spans="1:5" ht="12" customHeight="1" x14ac:dyDescent="0.2">
      <c r="A124" s="323" t="s">
        <v>268</v>
      </c>
      <c r="B124" s="78" t="s">
        <v>269</v>
      </c>
      <c r="C124" s="29">
        <f>'[1]IB_6.1.sz.mell'!C124</f>
        <v>0</v>
      </c>
      <c r="D124" s="90">
        <f>'[1]IB_6.1.sz.mell'!D124</f>
        <v>0</v>
      </c>
      <c r="E124" s="30"/>
    </row>
    <row r="125" spans="1:5" ht="12" customHeight="1" x14ac:dyDescent="0.2">
      <c r="A125" s="323" t="s">
        <v>270</v>
      </c>
      <c r="B125" s="78" t="s">
        <v>243</v>
      </c>
      <c r="C125" s="29">
        <f>'[1]IB_6.1.sz.mell'!C125</f>
        <v>1000000</v>
      </c>
      <c r="D125" s="90">
        <f>'[1]IB_6.1.sz.mell'!D125</f>
        <v>1600000</v>
      </c>
      <c r="E125" s="30">
        <v>1600000</v>
      </c>
    </row>
    <row r="126" spans="1:5" ht="12" customHeight="1" x14ac:dyDescent="0.2">
      <c r="A126" s="323" t="s">
        <v>271</v>
      </c>
      <c r="B126" s="78" t="s">
        <v>272</v>
      </c>
      <c r="C126" s="29">
        <f>'[1]IB_6.1.sz.mell'!C126</f>
        <v>0</v>
      </c>
      <c r="D126" s="90">
        <f>'[1]IB_6.1.sz.mell'!D126</f>
        <v>0</v>
      </c>
      <c r="E126" s="30"/>
    </row>
    <row r="127" spans="1:5" ht="12" customHeight="1" thickBot="1" x14ac:dyDescent="0.25">
      <c r="A127" s="346" t="s">
        <v>273</v>
      </c>
      <c r="B127" s="78" t="s">
        <v>274</v>
      </c>
      <c r="C127" s="35">
        <f>'[1]IB_6.1.sz.mell'!C127</f>
        <v>1000000</v>
      </c>
      <c r="D127" s="92">
        <f>'[1]IB_6.1.sz.mell'!D127</f>
        <v>1700000</v>
      </c>
      <c r="E127" s="36">
        <v>1600000</v>
      </c>
    </row>
    <row r="128" spans="1:5" ht="12" customHeight="1" thickBot="1" x14ac:dyDescent="0.25">
      <c r="A128" s="62" t="s">
        <v>79</v>
      </c>
      <c r="B128" s="93" t="s">
        <v>275</v>
      </c>
      <c r="C128" s="20">
        <f>'[1]IB_6.1.sz.mell'!C128</f>
        <v>835472597</v>
      </c>
      <c r="D128" s="94">
        <v>992842749</v>
      </c>
      <c r="E128" s="21">
        <f>+E93+E114</f>
        <v>409890564</v>
      </c>
    </row>
    <row r="129" spans="1:11" ht="12" customHeight="1" thickBot="1" x14ac:dyDescent="0.25">
      <c r="A129" s="62" t="s">
        <v>276</v>
      </c>
      <c r="B129" s="93" t="s">
        <v>470</v>
      </c>
      <c r="C129" s="20">
        <f>'[1]IB_6.1.sz.mell'!C129</f>
        <v>109620000</v>
      </c>
      <c r="D129" s="94">
        <f>'[1]IB_6.1.sz.mell'!D129</f>
        <v>109620000</v>
      </c>
      <c r="E129" s="21">
        <f>+E130+E131+E132</f>
        <v>109620000</v>
      </c>
    </row>
    <row r="130" spans="1:11" s="344" customFormat="1" ht="12" customHeight="1" x14ac:dyDescent="0.2">
      <c r="A130" s="323" t="s">
        <v>95</v>
      </c>
      <c r="B130" s="95" t="s">
        <v>471</v>
      </c>
      <c r="C130" s="29">
        <f>'[1]IB_6.1.sz.mell'!C130</f>
        <v>1620000</v>
      </c>
      <c r="D130" s="90">
        <f>'[1]IB_6.1.sz.mell'!D130</f>
        <v>1620000</v>
      </c>
      <c r="E130" s="30">
        <v>1620000</v>
      </c>
    </row>
    <row r="131" spans="1:11" ht="12" customHeight="1" x14ac:dyDescent="0.2">
      <c r="A131" s="323" t="s">
        <v>97</v>
      </c>
      <c r="B131" s="95" t="s">
        <v>279</v>
      </c>
      <c r="C131" s="29">
        <f>'[1]IB_6.1.sz.mell'!C131</f>
        <v>108000000</v>
      </c>
      <c r="D131" s="90">
        <f>'[1]IB_6.1.sz.mell'!D131</f>
        <v>108000000</v>
      </c>
      <c r="E131" s="30">
        <v>108000000</v>
      </c>
    </row>
    <row r="132" spans="1:11" ht="12" customHeight="1" thickBot="1" x14ac:dyDescent="0.25">
      <c r="A132" s="346" t="s">
        <v>99</v>
      </c>
      <c r="B132" s="99" t="s">
        <v>472</v>
      </c>
      <c r="C132" s="29">
        <f>'[1]IB_6.1.sz.mell'!C132</f>
        <v>0</v>
      </c>
      <c r="D132" s="90">
        <f>'[1]IB_6.1.sz.mell'!D132</f>
        <v>0</v>
      </c>
      <c r="E132" s="30"/>
    </row>
    <row r="133" spans="1:11" ht="12" customHeight="1" thickBot="1" x14ac:dyDescent="0.25">
      <c r="A133" s="62" t="s">
        <v>109</v>
      </c>
      <c r="B133" s="93" t="s">
        <v>281</v>
      </c>
      <c r="C133" s="20">
        <f>'[1]IB_6.1.sz.mell'!C133</f>
        <v>0</v>
      </c>
      <c r="D133" s="94">
        <f>'[1]IB_6.1.sz.mell'!D133</f>
        <v>0</v>
      </c>
      <c r="E133" s="21">
        <f>+E134+E135+E136+E137+E138+E139</f>
        <v>0</v>
      </c>
    </row>
    <row r="134" spans="1:11" ht="12" customHeight="1" x14ac:dyDescent="0.2">
      <c r="A134" s="323" t="s">
        <v>111</v>
      </c>
      <c r="B134" s="95" t="s">
        <v>282</v>
      </c>
      <c r="C134" s="29">
        <f>'[1]IB_6.1.sz.mell'!C134</f>
        <v>0</v>
      </c>
      <c r="D134" s="90">
        <f>'[1]IB_6.1.sz.mell'!D134</f>
        <v>0</v>
      </c>
      <c r="E134" s="30"/>
    </row>
    <row r="135" spans="1:11" ht="12" customHeight="1" x14ac:dyDescent="0.2">
      <c r="A135" s="323" t="s">
        <v>113</v>
      </c>
      <c r="B135" s="95" t="s">
        <v>283</v>
      </c>
      <c r="C135" s="29">
        <f>'[1]IB_6.1.sz.mell'!C135</f>
        <v>0</v>
      </c>
      <c r="D135" s="90">
        <f>'[1]IB_6.1.sz.mell'!D135</f>
        <v>0</v>
      </c>
      <c r="E135" s="30"/>
    </row>
    <row r="136" spans="1:11" ht="12" customHeight="1" x14ac:dyDescent="0.2">
      <c r="A136" s="323" t="s">
        <v>115</v>
      </c>
      <c r="B136" s="95" t="s">
        <v>284</v>
      </c>
      <c r="C136" s="29">
        <f>'[1]IB_6.1.sz.mell'!C136</f>
        <v>0</v>
      </c>
      <c r="D136" s="90">
        <f>'[1]IB_6.1.sz.mell'!D136</f>
        <v>0</v>
      </c>
      <c r="E136" s="30"/>
    </row>
    <row r="137" spans="1:11" ht="12" customHeight="1" x14ac:dyDescent="0.2">
      <c r="A137" s="323" t="s">
        <v>117</v>
      </c>
      <c r="B137" s="95" t="s">
        <v>473</v>
      </c>
      <c r="C137" s="29">
        <f>'[1]IB_6.1.sz.mell'!C137</f>
        <v>0</v>
      </c>
      <c r="D137" s="90">
        <f>'[1]IB_6.1.sz.mell'!D137</f>
        <v>0</v>
      </c>
      <c r="E137" s="30"/>
    </row>
    <row r="138" spans="1:11" ht="12" customHeight="1" x14ac:dyDescent="0.2">
      <c r="A138" s="323" t="s">
        <v>119</v>
      </c>
      <c r="B138" s="95" t="s">
        <v>286</v>
      </c>
      <c r="C138" s="29">
        <f>'[1]IB_6.1.sz.mell'!C138</f>
        <v>0</v>
      </c>
      <c r="D138" s="90">
        <f>'[1]IB_6.1.sz.mell'!D138</f>
        <v>0</v>
      </c>
      <c r="E138" s="30"/>
    </row>
    <row r="139" spans="1:11" s="344" customFormat="1" ht="12" customHeight="1" thickBot="1" x14ac:dyDescent="0.25">
      <c r="A139" s="346" t="s">
        <v>121</v>
      </c>
      <c r="B139" s="99" t="s">
        <v>287</v>
      </c>
      <c r="C139" s="29">
        <f>'[1]IB_6.1.sz.mell'!C139</f>
        <v>0</v>
      </c>
      <c r="D139" s="90">
        <f>'[1]IB_6.1.sz.mell'!D139</f>
        <v>0</v>
      </c>
      <c r="E139" s="30"/>
    </row>
    <row r="140" spans="1:11" ht="12" customHeight="1" thickBot="1" x14ac:dyDescent="0.25">
      <c r="A140" s="62" t="s">
        <v>133</v>
      </c>
      <c r="B140" s="93" t="s">
        <v>474</v>
      </c>
      <c r="C140" s="38">
        <f>'[1]IB_6.1.sz.mell'!C140</f>
        <v>166967097</v>
      </c>
      <c r="D140" s="98">
        <f>'[1]IB_6.1.sz.mell'!D140</f>
        <v>175270815</v>
      </c>
      <c r="E140" s="39">
        <f>+E141+E142+E144+E145+E143</f>
        <v>175270815</v>
      </c>
      <c r="K140" s="348"/>
    </row>
    <row r="141" spans="1:11" x14ac:dyDescent="0.2">
      <c r="A141" s="323" t="s">
        <v>135</v>
      </c>
      <c r="B141" s="95" t="s">
        <v>289</v>
      </c>
      <c r="C141" s="29">
        <f>'[1]IB_6.1.sz.mell'!C141</f>
        <v>0</v>
      </c>
      <c r="D141" s="90">
        <f>'[1]IB_6.1.sz.mell'!D141</f>
        <v>0</v>
      </c>
      <c r="E141" s="30"/>
    </row>
    <row r="142" spans="1:11" ht="12" customHeight="1" x14ac:dyDescent="0.2">
      <c r="A142" s="323" t="s">
        <v>137</v>
      </c>
      <c r="B142" s="95" t="s">
        <v>290</v>
      </c>
      <c r="C142" s="29">
        <f>'[1]IB_6.1.sz.mell'!C142</f>
        <v>8368992</v>
      </c>
      <c r="D142" s="90">
        <v>8368992</v>
      </c>
      <c r="E142" s="30">
        <v>8368992</v>
      </c>
    </row>
    <row r="143" spans="1:11" ht="12" customHeight="1" x14ac:dyDescent="0.2">
      <c r="A143" s="323" t="s">
        <v>139</v>
      </c>
      <c r="B143" s="95" t="s">
        <v>475</v>
      </c>
      <c r="C143" s="29">
        <f>'[1]IB_6.1.sz.mell'!C143</f>
        <v>157847714</v>
      </c>
      <c r="D143" s="90">
        <f>'[1]IB_6.1.sz.mell'!D143</f>
        <v>166134917</v>
      </c>
      <c r="E143" s="30">
        <v>166134917</v>
      </c>
    </row>
    <row r="144" spans="1:11" s="344" customFormat="1" ht="12" customHeight="1" x14ac:dyDescent="0.2">
      <c r="A144" s="323" t="s">
        <v>141</v>
      </c>
      <c r="B144" s="95" t="s">
        <v>291</v>
      </c>
      <c r="C144" s="29">
        <f>'[1]IB_6.1.sz.mell'!C144</f>
        <v>0</v>
      </c>
      <c r="D144" s="90">
        <f>'[1]IB_6.1.sz.mell'!D144</f>
        <v>0</v>
      </c>
      <c r="E144" s="30"/>
    </row>
    <row r="145" spans="1:5" s="344" customFormat="1" ht="12" customHeight="1" thickBot="1" x14ac:dyDescent="0.25">
      <c r="A145" s="346" t="s">
        <v>143</v>
      </c>
      <c r="B145" s="99" t="s">
        <v>292</v>
      </c>
      <c r="C145" s="29">
        <f>'[1]IB_6.1.sz.mell'!C145</f>
        <v>750391</v>
      </c>
      <c r="D145" s="90">
        <f>'[1]IB_6.1.sz.mell'!D145</f>
        <v>766906</v>
      </c>
      <c r="E145" s="30">
        <v>766906</v>
      </c>
    </row>
    <row r="146" spans="1:5" s="344" customFormat="1" ht="12" customHeight="1" thickBot="1" x14ac:dyDescent="0.25">
      <c r="A146" s="62" t="s">
        <v>293</v>
      </c>
      <c r="B146" s="93" t="s">
        <v>294</v>
      </c>
      <c r="C146" s="100">
        <f>'[1]IB_6.1.sz.mell'!C146</f>
        <v>0</v>
      </c>
      <c r="D146" s="101">
        <f>'[1]IB_6.1.sz.mell'!D146</f>
        <v>0</v>
      </c>
      <c r="E146" s="102">
        <f>+E147+E148+E149+E150+E151</f>
        <v>0</v>
      </c>
    </row>
    <row r="147" spans="1:5" s="344" customFormat="1" ht="12" customHeight="1" x14ac:dyDescent="0.2">
      <c r="A147" s="323" t="s">
        <v>147</v>
      </c>
      <c r="B147" s="95" t="s">
        <v>295</v>
      </c>
      <c r="C147" s="29">
        <f>'[1]IB_6.1.sz.mell'!C147</f>
        <v>0</v>
      </c>
      <c r="D147" s="90">
        <f>'[1]IB_6.1.sz.mell'!D147</f>
        <v>0</v>
      </c>
      <c r="E147" s="30"/>
    </row>
    <row r="148" spans="1:5" s="344" customFormat="1" ht="12" customHeight="1" x14ac:dyDescent="0.2">
      <c r="A148" s="323" t="s">
        <v>149</v>
      </c>
      <c r="B148" s="95" t="s">
        <v>296</v>
      </c>
      <c r="C148" s="29">
        <f>'[1]IB_6.1.sz.mell'!C148</f>
        <v>0</v>
      </c>
      <c r="D148" s="90">
        <f>'[1]IB_6.1.sz.mell'!D148</f>
        <v>0</v>
      </c>
      <c r="E148" s="30"/>
    </row>
    <row r="149" spans="1:5" s="344" customFormat="1" ht="12" customHeight="1" x14ac:dyDescent="0.2">
      <c r="A149" s="323" t="s">
        <v>151</v>
      </c>
      <c r="B149" s="95" t="s">
        <v>297</v>
      </c>
      <c r="C149" s="29">
        <f>'[1]IB_6.1.sz.mell'!C149</f>
        <v>0</v>
      </c>
      <c r="D149" s="90">
        <f>'[1]IB_6.1.sz.mell'!D149</f>
        <v>0</v>
      </c>
      <c r="E149" s="30"/>
    </row>
    <row r="150" spans="1:5" s="344" customFormat="1" ht="12" customHeight="1" x14ac:dyDescent="0.2">
      <c r="A150" s="323" t="s">
        <v>153</v>
      </c>
      <c r="B150" s="95" t="s">
        <v>476</v>
      </c>
      <c r="C150" s="29">
        <f>'[1]IB_6.1.sz.mell'!C150</f>
        <v>0</v>
      </c>
      <c r="D150" s="90">
        <f>'[1]IB_6.1.sz.mell'!D150</f>
        <v>0</v>
      </c>
      <c r="E150" s="30"/>
    </row>
    <row r="151" spans="1:5" ht="12.75" customHeight="1" thickBot="1" x14ac:dyDescent="0.25">
      <c r="A151" s="346" t="s">
        <v>299</v>
      </c>
      <c r="B151" s="99" t="s">
        <v>300</v>
      </c>
      <c r="C151" s="35">
        <f>'[1]IB_6.1.sz.mell'!C151</f>
        <v>0</v>
      </c>
      <c r="D151" s="92">
        <f>'[1]IB_6.1.sz.mell'!D151</f>
        <v>0</v>
      </c>
      <c r="E151" s="36"/>
    </row>
    <row r="152" spans="1:5" ht="12.75" customHeight="1" thickBot="1" x14ac:dyDescent="0.25">
      <c r="A152" s="349" t="s">
        <v>155</v>
      </c>
      <c r="B152" s="93" t="s">
        <v>301</v>
      </c>
      <c r="C152" s="100">
        <f>'[1]IB_6.1.sz.mell'!C152</f>
        <v>0</v>
      </c>
      <c r="D152" s="101">
        <f>'[1]IB_6.1.sz.mell'!D152</f>
        <v>0</v>
      </c>
      <c r="E152" s="102"/>
    </row>
    <row r="153" spans="1:5" ht="12.75" customHeight="1" thickBot="1" x14ac:dyDescent="0.25">
      <c r="A153" s="349" t="s">
        <v>302</v>
      </c>
      <c r="B153" s="93" t="s">
        <v>303</v>
      </c>
      <c r="C153" s="100">
        <f>'[1]IB_6.1.sz.mell'!C153</f>
        <v>0</v>
      </c>
      <c r="D153" s="101">
        <f>'[1]IB_6.1.sz.mell'!D153</f>
        <v>0</v>
      </c>
      <c r="E153" s="102"/>
    </row>
    <row r="154" spans="1:5" ht="12" customHeight="1" thickBot="1" x14ac:dyDescent="0.25">
      <c r="A154" s="62" t="s">
        <v>304</v>
      </c>
      <c r="B154" s="93" t="s">
        <v>305</v>
      </c>
      <c r="C154" s="104">
        <f>'[1]IB_6.1.sz.mell'!C154</f>
        <v>276587097</v>
      </c>
      <c r="D154" s="105">
        <v>284890815</v>
      </c>
      <c r="E154" s="106">
        <f>+E129+E133+E140+E146+E152+E153</f>
        <v>284890815</v>
      </c>
    </row>
    <row r="155" spans="1:5" ht="15.2" customHeight="1" thickBot="1" x14ac:dyDescent="0.25">
      <c r="A155" s="350" t="s">
        <v>306</v>
      </c>
      <c r="B155" s="110" t="s">
        <v>307</v>
      </c>
      <c r="C155" s="104">
        <f>'[1]IB_6.1.sz.mell'!C155</f>
        <v>1112059694</v>
      </c>
      <c r="D155" s="105">
        <f>'[1]IB_6.1.sz.mell'!D155</f>
        <v>1277733564</v>
      </c>
      <c r="E155" s="106">
        <f>+E128+E154</f>
        <v>694781379</v>
      </c>
    </row>
    <row r="156" spans="1:5" ht="13.5" thickBot="1" x14ac:dyDescent="0.25">
      <c r="C156" s="353">
        <f>'[1]IB_6.1.sz.mell'!C156</f>
        <v>0</v>
      </c>
      <c r="D156" s="353">
        <f>'[1]IB_6.1.sz.mell'!D156</f>
        <v>0</v>
      </c>
      <c r="E156" s="354"/>
    </row>
    <row r="157" spans="1:5" ht="15.2" customHeight="1" thickBot="1" x14ac:dyDescent="0.25">
      <c r="A157" s="355" t="s">
        <v>477</v>
      </c>
      <c r="B157" s="356"/>
      <c r="C157" s="357">
        <f>'[1]IB_6.1.sz.mell'!C157</f>
        <v>9</v>
      </c>
      <c r="D157" s="357">
        <f>'[1]IB_6.1.sz.mell'!D157</f>
        <v>9</v>
      </c>
      <c r="E157" s="358">
        <v>9</v>
      </c>
    </row>
    <row r="158" spans="1:5" ht="14.45" customHeight="1" thickBot="1" x14ac:dyDescent="0.25">
      <c r="A158" s="355" t="s">
        <v>478</v>
      </c>
      <c r="B158" s="356"/>
      <c r="C158" s="357">
        <f>'[1]IB_6.1.sz.mell'!C158</f>
        <v>50</v>
      </c>
      <c r="D158" s="357">
        <f>'[1]IB_6.1.sz.mell'!D158</f>
        <v>50</v>
      </c>
      <c r="E158" s="358">
        <v>49</v>
      </c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4DCF2-96BB-476E-BA54-D013EFBA48F5}">
  <sheetPr>
    <tabColor theme="5"/>
  </sheetPr>
  <dimension ref="A1:K158"/>
  <sheetViews>
    <sheetView topLeftCell="A128" zoomScale="120" zoomScaleNormal="120" zoomScaleSheetLayoutView="100" workbookViewId="0">
      <selection activeCell="E5" sqref="E5:E6"/>
    </sheetView>
  </sheetViews>
  <sheetFormatPr defaultRowHeight="12.75" x14ac:dyDescent="0.2"/>
  <cols>
    <col min="1" max="1" width="16.1640625" style="351" customWidth="1"/>
    <col min="2" max="2" width="62" style="352" customWidth="1"/>
    <col min="3" max="3" width="14.1640625" style="354" customWidth="1"/>
    <col min="4" max="5" width="14.1640625" style="317" customWidth="1"/>
    <col min="6" max="256" width="9.33203125" style="317"/>
    <col min="257" max="257" width="16.1640625" style="317" customWidth="1"/>
    <col min="258" max="258" width="62" style="317" customWidth="1"/>
    <col min="259" max="261" width="14.1640625" style="317" customWidth="1"/>
    <col min="262" max="512" width="9.33203125" style="317"/>
    <col min="513" max="513" width="16.1640625" style="317" customWidth="1"/>
    <col min="514" max="514" width="62" style="317" customWidth="1"/>
    <col min="515" max="517" width="14.1640625" style="317" customWidth="1"/>
    <col min="518" max="768" width="9.33203125" style="317"/>
    <col min="769" max="769" width="16.1640625" style="317" customWidth="1"/>
    <col min="770" max="770" width="62" style="317" customWidth="1"/>
    <col min="771" max="773" width="14.1640625" style="317" customWidth="1"/>
    <col min="774" max="1024" width="9.33203125" style="317"/>
    <col min="1025" max="1025" width="16.1640625" style="317" customWidth="1"/>
    <col min="1026" max="1026" width="62" style="317" customWidth="1"/>
    <col min="1027" max="1029" width="14.1640625" style="317" customWidth="1"/>
    <col min="1030" max="1280" width="9.33203125" style="317"/>
    <col min="1281" max="1281" width="16.1640625" style="317" customWidth="1"/>
    <col min="1282" max="1282" width="62" style="317" customWidth="1"/>
    <col min="1283" max="1285" width="14.1640625" style="317" customWidth="1"/>
    <col min="1286" max="1536" width="9.33203125" style="317"/>
    <col min="1537" max="1537" width="16.1640625" style="317" customWidth="1"/>
    <col min="1538" max="1538" width="62" style="317" customWidth="1"/>
    <col min="1539" max="1541" width="14.1640625" style="317" customWidth="1"/>
    <col min="1542" max="1792" width="9.33203125" style="317"/>
    <col min="1793" max="1793" width="16.1640625" style="317" customWidth="1"/>
    <col min="1794" max="1794" width="62" style="317" customWidth="1"/>
    <col min="1795" max="1797" width="14.1640625" style="317" customWidth="1"/>
    <col min="1798" max="2048" width="9.33203125" style="317"/>
    <col min="2049" max="2049" width="16.1640625" style="317" customWidth="1"/>
    <col min="2050" max="2050" width="62" style="317" customWidth="1"/>
    <col min="2051" max="2053" width="14.1640625" style="317" customWidth="1"/>
    <col min="2054" max="2304" width="9.33203125" style="317"/>
    <col min="2305" max="2305" width="16.1640625" style="317" customWidth="1"/>
    <col min="2306" max="2306" width="62" style="317" customWidth="1"/>
    <col min="2307" max="2309" width="14.1640625" style="317" customWidth="1"/>
    <col min="2310" max="2560" width="9.33203125" style="317"/>
    <col min="2561" max="2561" width="16.1640625" style="317" customWidth="1"/>
    <col min="2562" max="2562" width="62" style="317" customWidth="1"/>
    <col min="2563" max="2565" width="14.1640625" style="317" customWidth="1"/>
    <col min="2566" max="2816" width="9.33203125" style="317"/>
    <col min="2817" max="2817" width="16.1640625" style="317" customWidth="1"/>
    <col min="2818" max="2818" width="62" style="317" customWidth="1"/>
    <col min="2819" max="2821" width="14.1640625" style="317" customWidth="1"/>
    <col min="2822" max="3072" width="9.33203125" style="317"/>
    <col min="3073" max="3073" width="16.1640625" style="317" customWidth="1"/>
    <col min="3074" max="3074" width="62" style="317" customWidth="1"/>
    <col min="3075" max="3077" width="14.1640625" style="317" customWidth="1"/>
    <col min="3078" max="3328" width="9.33203125" style="317"/>
    <col min="3329" max="3329" width="16.1640625" style="317" customWidth="1"/>
    <col min="3330" max="3330" width="62" style="317" customWidth="1"/>
    <col min="3331" max="3333" width="14.1640625" style="317" customWidth="1"/>
    <col min="3334" max="3584" width="9.33203125" style="317"/>
    <col min="3585" max="3585" width="16.1640625" style="317" customWidth="1"/>
    <col min="3586" max="3586" width="62" style="317" customWidth="1"/>
    <col min="3587" max="3589" width="14.1640625" style="317" customWidth="1"/>
    <col min="3590" max="3840" width="9.33203125" style="317"/>
    <col min="3841" max="3841" width="16.1640625" style="317" customWidth="1"/>
    <col min="3842" max="3842" width="62" style="317" customWidth="1"/>
    <col min="3843" max="3845" width="14.1640625" style="317" customWidth="1"/>
    <col min="3846" max="4096" width="9.33203125" style="317"/>
    <col min="4097" max="4097" width="16.1640625" style="317" customWidth="1"/>
    <col min="4098" max="4098" width="62" style="317" customWidth="1"/>
    <col min="4099" max="4101" width="14.1640625" style="317" customWidth="1"/>
    <col min="4102" max="4352" width="9.33203125" style="317"/>
    <col min="4353" max="4353" width="16.1640625" style="317" customWidth="1"/>
    <col min="4354" max="4354" width="62" style="317" customWidth="1"/>
    <col min="4355" max="4357" width="14.1640625" style="317" customWidth="1"/>
    <col min="4358" max="4608" width="9.33203125" style="317"/>
    <col min="4609" max="4609" width="16.1640625" style="317" customWidth="1"/>
    <col min="4610" max="4610" width="62" style="317" customWidth="1"/>
    <col min="4611" max="4613" width="14.1640625" style="317" customWidth="1"/>
    <col min="4614" max="4864" width="9.33203125" style="317"/>
    <col min="4865" max="4865" width="16.1640625" style="317" customWidth="1"/>
    <col min="4866" max="4866" width="62" style="317" customWidth="1"/>
    <col min="4867" max="4869" width="14.1640625" style="317" customWidth="1"/>
    <col min="4870" max="5120" width="9.33203125" style="317"/>
    <col min="5121" max="5121" width="16.1640625" style="317" customWidth="1"/>
    <col min="5122" max="5122" width="62" style="317" customWidth="1"/>
    <col min="5123" max="5125" width="14.1640625" style="317" customWidth="1"/>
    <col min="5126" max="5376" width="9.33203125" style="317"/>
    <col min="5377" max="5377" width="16.1640625" style="317" customWidth="1"/>
    <col min="5378" max="5378" width="62" style="317" customWidth="1"/>
    <col min="5379" max="5381" width="14.1640625" style="317" customWidth="1"/>
    <col min="5382" max="5632" width="9.33203125" style="317"/>
    <col min="5633" max="5633" width="16.1640625" style="317" customWidth="1"/>
    <col min="5634" max="5634" width="62" style="317" customWidth="1"/>
    <col min="5635" max="5637" width="14.1640625" style="317" customWidth="1"/>
    <col min="5638" max="5888" width="9.33203125" style="317"/>
    <col min="5889" max="5889" width="16.1640625" style="317" customWidth="1"/>
    <col min="5890" max="5890" width="62" style="317" customWidth="1"/>
    <col min="5891" max="5893" width="14.1640625" style="317" customWidth="1"/>
    <col min="5894" max="6144" width="9.33203125" style="317"/>
    <col min="6145" max="6145" width="16.1640625" style="317" customWidth="1"/>
    <col min="6146" max="6146" width="62" style="317" customWidth="1"/>
    <col min="6147" max="6149" width="14.1640625" style="317" customWidth="1"/>
    <col min="6150" max="6400" width="9.33203125" style="317"/>
    <col min="6401" max="6401" width="16.1640625" style="317" customWidth="1"/>
    <col min="6402" max="6402" width="62" style="317" customWidth="1"/>
    <col min="6403" max="6405" width="14.1640625" style="317" customWidth="1"/>
    <col min="6406" max="6656" width="9.33203125" style="317"/>
    <col min="6657" max="6657" width="16.1640625" style="317" customWidth="1"/>
    <col min="6658" max="6658" width="62" style="317" customWidth="1"/>
    <col min="6659" max="6661" width="14.1640625" style="317" customWidth="1"/>
    <col min="6662" max="6912" width="9.33203125" style="317"/>
    <col min="6913" max="6913" width="16.1640625" style="317" customWidth="1"/>
    <col min="6914" max="6914" width="62" style="317" customWidth="1"/>
    <col min="6915" max="6917" width="14.1640625" style="317" customWidth="1"/>
    <col min="6918" max="7168" width="9.33203125" style="317"/>
    <col min="7169" max="7169" width="16.1640625" style="317" customWidth="1"/>
    <col min="7170" max="7170" width="62" style="317" customWidth="1"/>
    <col min="7171" max="7173" width="14.1640625" style="317" customWidth="1"/>
    <col min="7174" max="7424" width="9.33203125" style="317"/>
    <col min="7425" max="7425" width="16.1640625" style="317" customWidth="1"/>
    <col min="7426" max="7426" width="62" style="317" customWidth="1"/>
    <col min="7427" max="7429" width="14.1640625" style="317" customWidth="1"/>
    <col min="7430" max="7680" width="9.33203125" style="317"/>
    <col min="7681" max="7681" width="16.1640625" style="317" customWidth="1"/>
    <col min="7682" max="7682" width="62" style="317" customWidth="1"/>
    <col min="7683" max="7685" width="14.1640625" style="317" customWidth="1"/>
    <col min="7686" max="7936" width="9.33203125" style="317"/>
    <col min="7937" max="7937" width="16.1640625" style="317" customWidth="1"/>
    <col min="7938" max="7938" width="62" style="317" customWidth="1"/>
    <col min="7939" max="7941" width="14.1640625" style="317" customWidth="1"/>
    <col min="7942" max="8192" width="9.33203125" style="317"/>
    <col min="8193" max="8193" width="16.1640625" style="317" customWidth="1"/>
    <col min="8194" max="8194" width="62" style="317" customWidth="1"/>
    <col min="8195" max="8197" width="14.1640625" style="317" customWidth="1"/>
    <col min="8198" max="8448" width="9.33203125" style="317"/>
    <col min="8449" max="8449" width="16.1640625" style="317" customWidth="1"/>
    <col min="8450" max="8450" width="62" style="317" customWidth="1"/>
    <col min="8451" max="8453" width="14.1640625" style="317" customWidth="1"/>
    <col min="8454" max="8704" width="9.33203125" style="317"/>
    <col min="8705" max="8705" width="16.1640625" style="317" customWidth="1"/>
    <col min="8706" max="8706" width="62" style="317" customWidth="1"/>
    <col min="8707" max="8709" width="14.1640625" style="317" customWidth="1"/>
    <col min="8710" max="8960" width="9.33203125" style="317"/>
    <col min="8961" max="8961" width="16.1640625" style="317" customWidth="1"/>
    <col min="8962" max="8962" width="62" style="317" customWidth="1"/>
    <col min="8963" max="8965" width="14.1640625" style="317" customWidth="1"/>
    <col min="8966" max="9216" width="9.33203125" style="317"/>
    <col min="9217" max="9217" width="16.1640625" style="317" customWidth="1"/>
    <col min="9218" max="9218" width="62" style="317" customWidth="1"/>
    <col min="9219" max="9221" width="14.1640625" style="317" customWidth="1"/>
    <col min="9222" max="9472" width="9.33203125" style="317"/>
    <col min="9473" max="9473" width="16.1640625" style="317" customWidth="1"/>
    <col min="9474" max="9474" width="62" style="317" customWidth="1"/>
    <col min="9475" max="9477" width="14.1640625" style="317" customWidth="1"/>
    <col min="9478" max="9728" width="9.33203125" style="317"/>
    <col min="9729" max="9729" width="16.1640625" style="317" customWidth="1"/>
    <col min="9730" max="9730" width="62" style="317" customWidth="1"/>
    <col min="9731" max="9733" width="14.1640625" style="317" customWidth="1"/>
    <col min="9734" max="9984" width="9.33203125" style="317"/>
    <col min="9985" max="9985" width="16.1640625" style="317" customWidth="1"/>
    <col min="9986" max="9986" width="62" style="317" customWidth="1"/>
    <col min="9987" max="9989" width="14.1640625" style="317" customWidth="1"/>
    <col min="9990" max="10240" width="9.33203125" style="317"/>
    <col min="10241" max="10241" width="16.1640625" style="317" customWidth="1"/>
    <col min="10242" max="10242" width="62" style="317" customWidth="1"/>
    <col min="10243" max="10245" width="14.1640625" style="317" customWidth="1"/>
    <col min="10246" max="10496" width="9.33203125" style="317"/>
    <col min="10497" max="10497" width="16.1640625" style="317" customWidth="1"/>
    <col min="10498" max="10498" width="62" style="317" customWidth="1"/>
    <col min="10499" max="10501" width="14.1640625" style="317" customWidth="1"/>
    <col min="10502" max="10752" width="9.33203125" style="317"/>
    <col min="10753" max="10753" width="16.1640625" style="317" customWidth="1"/>
    <col min="10754" max="10754" width="62" style="317" customWidth="1"/>
    <col min="10755" max="10757" width="14.1640625" style="317" customWidth="1"/>
    <col min="10758" max="11008" width="9.33203125" style="317"/>
    <col min="11009" max="11009" width="16.1640625" style="317" customWidth="1"/>
    <col min="11010" max="11010" width="62" style="317" customWidth="1"/>
    <col min="11011" max="11013" width="14.1640625" style="317" customWidth="1"/>
    <col min="11014" max="11264" width="9.33203125" style="317"/>
    <col min="11265" max="11265" width="16.1640625" style="317" customWidth="1"/>
    <col min="11266" max="11266" width="62" style="317" customWidth="1"/>
    <col min="11267" max="11269" width="14.1640625" style="317" customWidth="1"/>
    <col min="11270" max="11520" width="9.33203125" style="317"/>
    <col min="11521" max="11521" width="16.1640625" style="317" customWidth="1"/>
    <col min="11522" max="11522" width="62" style="317" customWidth="1"/>
    <col min="11523" max="11525" width="14.1640625" style="317" customWidth="1"/>
    <col min="11526" max="11776" width="9.33203125" style="317"/>
    <col min="11777" max="11777" width="16.1640625" style="317" customWidth="1"/>
    <col min="11778" max="11778" width="62" style="317" customWidth="1"/>
    <col min="11779" max="11781" width="14.1640625" style="317" customWidth="1"/>
    <col min="11782" max="12032" width="9.33203125" style="317"/>
    <col min="12033" max="12033" width="16.1640625" style="317" customWidth="1"/>
    <col min="12034" max="12034" width="62" style="317" customWidth="1"/>
    <col min="12035" max="12037" width="14.1640625" style="317" customWidth="1"/>
    <col min="12038" max="12288" width="9.33203125" style="317"/>
    <col min="12289" max="12289" width="16.1640625" style="317" customWidth="1"/>
    <col min="12290" max="12290" width="62" style="317" customWidth="1"/>
    <col min="12291" max="12293" width="14.1640625" style="317" customWidth="1"/>
    <col min="12294" max="12544" width="9.33203125" style="317"/>
    <col min="12545" max="12545" width="16.1640625" style="317" customWidth="1"/>
    <col min="12546" max="12546" width="62" style="317" customWidth="1"/>
    <col min="12547" max="12549" width="14.1640625" style="317" customWidth="1"/>
    <col min="12550" max="12800" width="9.33203125" style="317"/>
    <col min="12801" max="12801" width="16.1640625" style="317" customWidth="1"/>
    <col min="12802" max="12802" width="62" style="317" customWidth="1"/>
    <col min="12803" max="12805" width="14.1640625" style="317" customWidth="1"/>
    <col min="12806" max="13056" width="9.33203125" style="317"/>
    <col min="13057" max="13057" width="16.1640625" style="317" customWidth="1"/>
    <col min="13058" max="13058" width="62" style="317" customWidth="1"/>
    <col min="13059" max="13061" width="14.1640625" style="317" customWidth="1"/>
    <col min="13062" max="13312" width="9.33203125" style="317"/>
    <col min="13313" max="13313" width="16.1640625" style="317" customWidth="1"/>
    <col min="13314" max="13314" width="62" style="317" customWidth="1"/>
    <col min="13315" max="13317" width="14.1640625" style="317" customWidth="1"/>
    <col min="13318" max="13568" width="9.33203125" style="317"/>
    <col min="13569" max="13569" width="16.1640625" style="317" customWidth="1"/>
    <col min="13570" max="13570" width="62" style="317" customWidth="1"/>
    <col min="13571" max="13573" width="14.1640625" style="317" customWidth="1"/>
    <col min="13574" max="13824" width="9.33203125" style="317"/>
    <col min="13825" max="13825" width="16.1640625" style="317" customWidth="1"/>
    <col min="13826" max="13826" width="62" style="317" customWidth="1"/>
    <col min="13827" max="13829" width="14.1640625" style="317" customWidth="1"/>
    <col min="13830" max="14080" width="9.33203125" style="317"/>
    <col min="14081" max="14081" width="16.1640625" style="317" customWidth="1"/>
    <col min="14082" max="14082" width="62" style="317" customWidth="1"/>
    <col min="14083" max="14085" width="14.1640625" style="317" customWidth="1"/>
    <col min="14086" max="14336" width="9.33203125" style="317"/>
    <col min="14337" max="14337" width="16.1640625" style="317" customWidth="1"/>
    <col min="14338" max="14338" width="62" style="317" customWidth="1"/>
    <col min="14339" max="14341" width="14.1640625" style="317" customWidth="1"/>
    <col min="14342" max="14592" width="9.33203125" style="317"/>
    <col min="14593" max="14593" width="16.1640625" style="317" customWidth="1"/>
    <col min="14594" max="14594" width="62" style="317" customWidth="1"/>
    <col min="14595" max="14597" width="14.1640625" style="317" customWidth="1"/>
    <col min="14598" max="14848" width="9.33203125" style="317"/>
    <col min="14849" max="14849" width="16.1640625" style="317" customWidth="1"/>
    <col min="14850" max="14850" width="62" style="317" customWidth="1"/>
    <col min="14851" max="14853" width="14.1640625" style="317" customWidth="1"/>
    <col min="14854" max="15104" width="9.33203125" style="317"/>
    <col min="15105" max="15105" width="16.1640625" style="317" customWidth="1"/>
    <col min="15106" max="15106" width="62" style="317" customWidth="1"/>
    <col min="15107" max="15109" width="14.1640625" style="317" customWidth="1"/>
    <col min="15110" max="15360" width="9.33203125" style="317"/>
    <col min="15361" max="15361" width="16.1640625" style="317" customWidth="1"/>
    <col min="15362" max="15362" width="62" style="317" customWidth="1"/>
    <col min="15363" max="15365" width="14.1640625" style="317" customWidth="1"/>
    <col min="15366" max="15616" width="9.33203125" style="317"/>
    <col min="15617" max="15617" width="16.1640625" style="317" customWidth="1"/>
    <col min="15618" max="15618" width="62" style="317" customWidth="1"/>
    <col min="15619" max="15621" width="14.1640625" style="317" customWidth="1"/>
    <col min="15622" max="15872" width="9.33203125" style="317"/>
    <col min="15873" max="15873" width="16.1640625" style="317" customWidth="1"/>
    <col min="15874" max="15874" width="62" style="317" customWidth="1"/>
    <col min="15875" max="15877" width="14.1640625" style="317" customWidth="1"/>
    <col min="15878" max="16128" width="9.33203125" style="317"/>
    <col min="16129" max="16129" width="16.1640625" style="317" customWidth="1"/>
    <col min="16130" max="16130" width="62" style="317" customWidth="1"/>
    <col min="16131" max="16133" width="14.1640625" style="317" customWidth="1"/>
    <col min="16134" max="16384" width="9.33203125" style="317"/>
  </cols>
  <sheetData>
    <row r="1" spans="1:5" s="304" customFormat="1" ht="16.5" customHeight="1" thickBot="1" x14ac:dyDescent="0.3">
      <c r="A1" s="303"/>
      <c r="B1" s="796" t="str">
        <f>CONCATENATE("6.1.1. melléklet ",[1]Z_ALAPADATOK!A7," ",[1]Z_ALAPADATOK!B7," ",[1]Z_ALAPADATOK!C7," ",[1]Z_ALAPADATOK!D7," ",[1]Z_ALAPADATOK!E7," ",[1]Z_ALAPADATOK!F7," ",[1]Z_ALAPADATOK!G7," ",[1]Z_ALAPADATOK!H7)</f>
        <v>6.1.1. melléklet a …. / 2020 ( … ) önkormányzati rendelethez</v>
      </c>
      <c r="C1" s="797"/>
      <c r="D1" s="797"/>
      <c r="E1" s="797"/>
    </row>
    <row r="2" spans="1:5" s="307" customFormat="1" ht="21.2" customHeight="1" thickBot="1" x14ac:dyDescent="0.25">
      <c r="A2" s="305" t="s">
        <v>319</v>
      </c>
      <c r="B2" s="798" t="str">
        <f>CONCATENATE([1]Z_ALAPADATOK!A3)</f>
        <v>Jánoshida Községi Önkormányzat</v>
      </c>
      <c r="C2" s="798"/>
      <c r="D2" s="798"/>
      <c r="E2" s="306" t="s">
        <v>453</v>
      </c>
    </row>
    <row r="3" spans="1:5" s="307" customFormat="1" ht="24.75" thickBot="1" x14ac:dyDescent="0.25">
      <c r="A3" s="305" t="s">
        <v>454</v>
      </c>
      <c r="B3" s="798" t="s">
        <v>479</v>
      </c>
      <c r="C3" s="798"/>
      <c r="D3" s="798"/>
      <c r="E3" s="308" t="s">
        <v>480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'Z_6.1.sz.mell'!E4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CONCATENATE('Z_6.1.sz.mell'!E5)</f>
        <v>Teljesítés
2019. XII. 31.</v>
      </c>
    </row>
    <row r="6" spans="1:5" s="322" customFormat="1" ht="12.95" customHeight="1" thickBot="1" x14ac:dyDescent="0.25">
      <c r="A6" s="318" t="s">
        <v>46</v>
      </c>
      <c r="B6" s="319" t="s">
        <v>47</v>
      </c>
      <c r="C6" s="319" t="s">
        <v>48</v>
      </c>
      <c r="D6" s="320" t="s">
        <v>49</v>
      </c>
      <c r="E6" s="321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2" customFormat="1" ht="12" customHeight="1" thickBot="1" x14ac:dyDescent="0.25">
      <c r="A8" s="62" t="s">
        <v>51</v>
      </c>
      <c r="B8" s="19" t="s">
        <v>52</v>
      </c>
      <c r="C8" s="20">
        <f>'[1]IB_6.1.1.sz.mell'!C8</f>
        <v>245504517</v>
      </c>
      <c r="D8" s="94">
        <f>'[1]IB_6.1.1.sz.mell'!D8</f>
        <v>260976095</v>
      </c>
      <c r="E8" s="21">
        <f>+E9+E10+E11+E12+E13+E14</f>
        <v>260976095</v>
      </c>
    </row>
    <row r="9" spans="1:5" s="324" customFormat="1" ht="12" customHeight="1" x14ac:dyDescent="0.2">
      <c r="A9" s="323" t="s">
        <v>53</v>
      </c>
      <c r="B9" s="24" t="s">
        <v>54</v>
      </c>
      <c r="C9" s="25">
        <f>'[1]IB_6.1.1.sz.mell'!C9</f>
        <v>85950417</v>
      </c>
      <c r="D9" s="88">
        <f>'[1]IB_6.1.1.sz.mell'!D9</f>
        <v>87581819</v>
      </c>
      <c r="E9" s="26">
        <v>87581819</v>
      </c>
    </row>
    <row r="10" spans="1:5" s="326" customFormat="1" ht="12" customHeight="1" x14ac:dyDescent="0.2">
      <c r="A10" s="325" t="s">
        <v>55</v>
      </c>
      <c r="B10" s="28" t="s">
        <v>56</v>
      </c>
      <c r="C10" s="29">
        <f>'[1]IB_6.1.1.sz.mell'!C10</f>
        <v>69904083</v>
      </c>
      <c r="D10" s="90">
        <f>'[1]IB_6.1.1.sz.mell'!D10</f>
        <v>72515200</v>
      </c>
      <c r="E10" s="30">
        <v>72515200</v>
      </c>
    </row>
    <row r="11" spans="1:5" s="326" customFormat="1" ht="12" customHeight="1" x14ac:dyDescent="0.2">
      <c r="A11" s="325" t="s">
        <v>57</v>
      </c>
      <c r="B11" s="28" t="s">
        <v>58</v>
      </c>
      <c r="C11" s="29">
        <f>'[1]IB_6.1.1.sz.mell'!C11</f>
        <v>75065193</v>
      </c>
      <c r="D11" s="90">
        <f>'[1]IB_6.1.1.sz.mell'!D11</f>
        <v>85923820</v>
      </c>
      <c r="E11" s="30">
        <v>85923820</v>
      </c>
    </row>
    <row r="12" spans="1:5" s="326" customFormat="1" ht="12" customHeight="1" x14ac:dyDescent="0.2">
      <c r="A12" s="325" t="s">
        <v>59</v>
      </c>
      <c r="B12" s="28" t="s">
        <v>60</v>
      </c>
      <c r="C12" s="29">
        <f>'[1]IB_6.1.1.sz.mell'!C12</f>
        <v>3084290</v>
      </c>
      <c r="D12" s="90">
        <f>'[1]IB_6.1.1.sz.mell'!D12</f>
        <v>3189290</v>
      </c>
      <c r="E12" s="30">
        <v>3189290</v>
      </c>
    </row>
    <row r="13" spans="1:5" s="326" customFormat="1" ht="12" customHeight="1" x14ac:dyDescent="0.2">
      <c r="A13" s="325" t="s">
        <v>61</v>
      </c>
      <c r="B13" s="28" t="s">
        <v>460</v>
      </c>
      <c r="C13" s="29">
        <f>'[1]IB_6.1.1.sz.mell'!C13</f>
        <v>11500534</v>
      </c>
      <c r="D13" s="90">
        <f>'[1]IB_6.1.1.sz.mell'!D13</f>
        <v>10754820</v>
      </c>
      <c r="E13" s="30">
        <v>10754820</v>
      </c>
    </row>
    <row r="14" spans="1:5" s="324" customFormat="1" ht="12" customHeight="1" thickBot="1" x14ac:dyDescent="0.25">
      <c r="A14" s="327" t="s">
        <v>63</v>
      </c>
      <c r="B14" s="37" t="s">
        <v>64</v>
      </c>
      <c r="C14" s="29">
        <f>'[1]IB_6.1.1.sz.mell'!C14</f>
        <v>0</v>
      </c>
      <c r="D14" s="90">
        <f>'[1]IB_6.1.1.sz.mell'!D14</f>
        <v>1011146</v>
      </c>
      <c r="E14" s="30">
        <v>1011146</v>
      </c>
    </row>
    <row r="15" spans="1:5" s="324" customFormat="1" ht="12" customHeight="1" thickBot="1" x14ac:dyDescent="0.25">
      <c r="A15" s="62" t="s">
        <v>65</v>
      </c>
      <c r="B15" s="34" t="s">
        <v>66</v>
      </c>
      <c r="C15" s="20">
        <f>'[1]IB_6.1.1.sz.mell'!C15</f>
        <v>84196831</v>
      </c>
      <c r="D15" s="94">
        <f>'[1]IB_6.1.1.sz.mell'!D15</f>
        <v>167407387</v>
      </c>
      <c r="E15" s="21">
        <f>+E16+E17+E18+E19+E20</f>
        <v>111978103</v>
      </c>
    </row>
    <row r="16" spans="1:5" s="324" customFormat="1" ht="12" customHeight="1" x14ac:dyDescent="0.2">
      <c r="A16" s="323" t="s">
        <v>67</v>
      </c>
      <c r="B16" s="24" t="s">
        <v>68</v>
      </c>
      <c r="C16" s="25">
        <f>'[1]IB_6.1.1.sz.mell'!C16</f>
        <v>0</v>
      </c>
      <c r="D16" s="88">
        <f>'[1]IB_6.1.1.sz.mell'!D16</f>
        <v>0</v>
      </c>
      <c r="E16" s="26"/>
    </row>
    <row r="17" spans="1:5" s="324" customFormat="1" ht="12" customHeight="1" x14ac:dyDescent="0.2">
      <c r="A17" s="325" t="s">
        <v>69</v>
      </c>
      <c r="B17" s="28" t="s">
        <v>70</v>
      </c>
      <c r="C17" s="29">
        <f>'[1]IB_6.1.1.sz.mell'!C17</f>
        <v>0</v>
      </c>
      <c r="D17" s="90">
        <f>'[1]IB_6.1.1.sz.mell'!D17</f>
        <v>0</v>
      </c>
      <c r="E17" s="30"/>
    </row>
    <row r="18" spans="1:5" s="324" customFormat="1" ht="12" customHeight="1" x14ac:dyDescent="0.2">
      <c r="A18" s="325" t="s">
        <v>71</v>
      </c>
      <c r="B18" s="28" t="s">
        <v>72</v>
      </c>
      <c r="C18" s="29">
        <f>'[1]IB_6.1.1.sz.mell'!C18</f>
        <v>0</v>
      </c>
      <c r="D18" s="90">
        <f>'[1]IB_6.1.1.sz.mell'!D18</f>
        <v>0</v>
      </c>
      <c r="E18" s="30"/>
    </row>
    <row r="19" spans="1:5" s="324" customFormat="1" ht="12" customHeight="1" x14ac:dyDescent="0.2">
      <c r="A19" s="325" t="s">
        <v>73</v>
      </c>
      <c r="B19" s="28" t="s">
        <v>74</v>
      </c>
      <c r="C19" s="29">
        <f>'[1]IB_6.1.1.sz.mell'!C19</f>
        <v>0</v>
      </c>
      <c r="D19" s="90">
        <f>'[1]IB_6.1.1.sz.mell'!D19</f>
        <v>0</v>
      </c>
      <c r="E19" s="30"/>
    </row>
    <row r="20" spans="1:5" s="324" customFormat="1" ht="12" customHeight="1" x14ac:dyDescent="0.2">
      <c r="A20" s="325" t="s">
        <v>75</v>
      </c>
      <c r="B20" s="28" t="s">
        <v>76</v>
      </c>
      <c r="C20" s="29">
        <f>'[1]IB_6.1.1.sz.mell'!C20</f>
        <v>84196831</v>
      </c>
      <c r="D20" s="90">
        <f>'[1]IB_6.1.1.sz.mell'!D20</f>
        <v>167407387</v>
      </c>
      <c r="E20" s="30">
        <v>111978103</v>
      </c>
    </row>
    <row r="21" spans="1:5" s="326" customFormat="1" ht="12" customHeight="1" thickBot="1" x14ac:dyDescent="0.25">
      <c r="A21" s="327" t="s">
        <v>77</v>
      </c>
      <c r="B21" s="37" t="s">
        <v>78</v>
      </c>
      <c r="C21" s="35">
        <f>'[1]IB_6.1.1.sz.mell'!C21</f>
        <v>0</v>
      </c>
      <c r="D21" s="92">
        <f>'[1]IB_6.1.1.sz.mell'!D21</f>
        <v>0</v>
      </c>
      <c r="E21" s="36"/>
    </row>
    <row r="22" spans="1:5" s="326" customFormat="1" ht="12" customHeight="1" thickBot="1" x14ac:dyDescent="0.25">
      <c r="A22" s="62" t="s">
        <v>79</v>
      </c>
      <c r="B22" s="19" t="s">
        <v>80</v>
      </c>
      <c r="C22" s="20">
        <f>'[1]IB_6.1.1.sz.mell'!C22</f>
        <v>176896029</v>
      </c>
      <c r="D22" s="94">
        <f>'[1]IB_6.1.1.sz.mell'!D22</f>
        <v>195440263</v>
      </c>
      <c r="E22" s="21">
        <f>+E23+E24+E25+E26+E27</f>
        <v>22330266</v>
      </c>
    </row>
    <row r="23" spans="1:5" s="326" customFormat="1" ht="12" customHeight="1" x14ac:dyDescent="0.2">
      <c r="A23" s="323" t="s">
        <v>81</v>
      </c>
      <c r="B23" s="24" t="s">
        <v>82</v>
      </c>
      <c r="C23" s="25">
        <f>'[1]IB_6.1.1.sz.mell'!C23</f>
        <v>0</v>
      </c>
      <c r="D23" s="88">
        <f>'[1]IB_6.1.1.sz.mell'!D23</f>
        <v>0</v>
      </c>
      <c r="E23" s="26"/>
    </row>
    <row r="24" spans="1:5" s="324" customFormat="1" ht="12" customHeight="1" x14ac:dyDescent="0.2">
      <c r="A24" s="325" t="s">
        <v>83</v>
      </c>
      <c r="B24" s="28" t="s">
        <v>84</v>
      </c>
      <c r="C24" s="29">
        <f>'[1]IB_6.1.1.sz.mell'!C24</f>
        <v>0</v>
      </c>
      <c r="D24" s="90">
        <f>'[1]IB_6.1.1.sz.mell'!D24</f>
        <v>0</v>
      </c>
      <c r="E24" s="30"/>
    </row>
    <row r="25" spans="1:5" s="326" customFormat="1" ht="12" customHeight="1" x14ac:dyDescent="0.2">
      <c r="A25" s="325" t="s">
        <v>85</v>
      </c>
      <c r="B25" s="28" t="s">
        <v>86</v>
      </c>
      <c r="C25" s="29">
        <f>'[1]IB_6.1.1.sz.mell'!C25</f>
        <v>0</v>
      </c>
      <c r="D25" s="90">
        <f>'[1]IB_6.1.1.sz.mell'!D25</f>
        <v>0</v>
      </c>
      <c r="E25" s="30"/>
    </row>
    <row r="26" spans="1:5" s="326" customFormat="1" ht="12" customHeight="1" x14ac:dyDescent="0.2">
      <c r="A26" s="325" t="s">
        <v>87</v>
      </c>
      <c r="B26" s="28" t="s">
        <v>88</v>
      </c>
      <c r="C26" s="29">
        <f>'[1]IB_6.1.1.sz.mell'!C26</f>
        <v>0</v>
      </c>
      <c r="D26" s="90">
        <f>'[1]IB_6.1.1.sz.mell'!D26</f>
        <v>0</v>
      </c>
      <c r="E26" s="30"/>
    </row>
    <row r="27" spans="1:5" s="326" customFormat="1" ht="12" customHeight="1" x14ac:dyDescent="0.2">
      <c r="A27" s="325" t="s">
        <v>89</v>
      </c>
      <c r="B27" s="28" t="s">
        <v>90</v>
      </c>
      <c r="C27" s="29">
        <f>'[1]IB_6.1.1.sz.mell'!C27</f>
        <v>176896029</v>
      </c>
      <c r="D27" s="90">
        <f>'[1]IB_6.1.1.sz.mell'!D27</f>
        <v>195440263</v>
      </c>
      <c r="E27" s="30">
        <v>22330266</v>
      </c>
    </row>
    <row r="28" spans="1:5" s="326" customFormat="1" ht="12" customHeight="1" thickBot="1" x14ac:dyDescent="0.25">
      <c r="A28" s="327" t="s">
        <v>91</v>
      </c>
      <c r="B28" s="37" t="s">
        <v>92</v>
      </c>
      <c r="C28" s="35">
        <f>'[1]IB_6.1.1.sz.mell'!C28</f>
        <v>0</v>
      </c>
      <c r="D28" s="92">
        <f>'[1]IB_6.1.1.sz.mell'!D28</f>
        <v>0</v>
      </c>
      <c r="E28" s="36"/>
    </row>
    <row r="29" spans="1:5" s="326" customFormat="1" ht="12" customHeight="1" thickBot="1" x14ac:dyDescent="0.25">
      <c r="A29" s="62" t="s">
        <v>93</v>
      </c>
      <c r="B29" s="19" t="s">
        <v>94</v>
      </c>
      <c r="C29" s="38">
        <v>30882700</v>
      </c>
      <c r="D29" s="38">
        <v>33137261</v>
      </c>
      <c r="E29" s="39">
        <f>SUM(E30:E36)</f>
        <v>37121103</v>
      </c>
    </row>
    <row r="30" spans="1:5" s="326" customFormat="1" ht="12" customHeight="1" x14ac:dyDescent="0.2">
      <c r="A30" s="323" t="s">
        <v>95</v>
      </c>
      <c r="B30" s="24" t="s">
        <v>96</v>
      </c>
      <c r="C30" s="25">
        <f>'[1]IB_6.1.1.sz.mell'!C30</f>
        <v>0</v>
      </c>
      <c r="D30" s="25">
        <f>'[1]IB_6.1.1.sz.mell'!D30</f>
        <v>0</v>
      </c>
      <c r="E30" s="26"/>
    </row>
    <row r="31" spans="1:5" s="326" customFormat="1" ht="12" customHeight="1" x14ac:dyDescent="0.2">
      <c r="A31" s="325" t="s">
        <v>97</v>
      </c>
      <c r="B31" s="28" t="s">
        <v>314</v>
      </c>
      <c r="C31" s="29">
        <f>'[1]IB_6.1.1.sz.mell'!C31</f>
        <v>5300000</v>
      </c>
      <c r="D31" s="29">
        <f>'[1]IB_6.1.1.sz.mell'!D31</f>
        <v>4578816</v>
      </c>
      <c r="E31" s="30">
        <v>4578816</v>
      </c>
    </row>
    <row r="32" spans="1:5" s="326" customFormat="1" ht="12" customHeight="1" x14ac:dyDescent="0.2">
      <c r="A32" s="325" t="s">
        <v>99</v>
      </c>
      <c r="B32" s="28" t="s">
        <v>100</v>
      </c>
      <c r="C32" s="29">
        <v>17882700</v>
      </c>
      <c r="D32" s="29">
        <v>27121071</v>
      </c>
      <c r="E32" s="30">
        <v>27045321</v>
      </c>
    </row>
    <row r="33" spans="1:5" s="326" customFormat="1" ht="12" customHeight="1" x14ac:dyDescent="0.2">
      <c r="A33" s="325" t="s">
        <v>101</v>
      </c>
      <c r="B33" s="28" t="s">
        <v>102</v>
      </c>
      <c r="C33" s="29">
        <f>'[1]IB_6.1.1.sz.mell'!C33</f>
        <v>0</v>
      </c>
      <c r="D33" s="29">
        <f>'[1]IB_6.1.1.sz.mell'!D33</f>
        <v>0</v>
      </c>
      <c r="E33" s="30"/>
    </row>
    <row r="34" spans="1:5" s="326" customFormat="1" ht="12" customHeight="1" x14ac:dyDescent="0.2">
      <c r="A34" s="325" t="s">
        <v>103</v>
      </c>
      <c r="B34" s="28" t="s">
        <v>104</v>
      </c>
      <c r="C34" s="29">
        <f>'[1]IB_6.1.1.sz.mell'!C34</f>
        <v>4400000</v>
      </c>
      <c r="D34" s="29">
        <f>'[1]IB_6.1.1.sz.mell'!D34</f>
        <v>1247448</v>
      </c>
      <c r="E34" s="30">
        <v>5307040</v>
      </c>
    </row>
    <row r="35" spans="1:5" s="326" customFormat="1" ht="12" customHeight="1" x14ac:dyDescent="0.2">
      <c r="A35" s="325" t="s">
        <v>105</v>
      </c>
      <c r="B35" s="28" t="s">
        <v>106</v>
      </c>
      <c r="C35" s="29">
        <f>'[1]IB_6.1.1.sz.mell'!C35</f>
        <v>0</v>
      </c>
      <c r="D35" s="29">
        <f>'[1]IB_6.1.1.sz.mell'!D35</f>
        <v>0</v>
      </c>
      <c r="E35" s="30">
        <v>189926</v>
      </c>
    </row>
    <row r="36" spans="1:5" s="326" customFormat="1" ht="12" customHeight="1" thickBot="1" x14ac:dyDescent="0.25">
      <c r="A36" s="327" t="s">
        <v>107</v>
      </c>
      <c r="B36" s="40" t="s">
        <v>108</v>
      </c>
      <c r="C36" s="35">
        <f>'[1]IB_6.1.1.sz.mell'!C36</f>
        <v>3300000</v>
      </c>
      <c r="D36" s="35">
        <f>'[1]IB_6.1.1.sz.mell'!D36</f>
        <v>189926</v>
      </c>
      <c r="E36" s="36"/>
    </row>
    <row r="37" spans="1:5" s="326" customFormat="1" ht="12" customHeight="1" thickBot="1" x14ac:dyDescent="0.25">
      <c r="A37" s="62" t="s">
        <v>109</v>
      </c>
      <c r="B37" s="19" t="s">
        <v>110</v>
      </c>
      <c r="C37" s="20">
        <v>97271545</v>
      </c>
      <c r="D37" s="94">
        <v>114606800</v>
      </c>
      <c r="E37" s="21">
        <f>SUM(E38:E48)</f>
        <v>91048357</v>
      </c>
    </row>
    <row r="38" spans="1:5" s="326" customFormat="1" ht="12" customHeight="1" x14ac:dyDescent="0.2">
      <c r="A38" s="323" t="s">
        <v>111</v>
      </c>
      <c r="B38" s="24" t="s">
        <v>112</v>
      </c>
      <c r="C38" s="25">
        <f>'[1]IB_6.1.1.sz.mell'!C38</f>
        <v>27090859</v>
      </c>
      <c r="D38" s="88">
        <f>'[1]IB_6.1.1.sz.mell'!D38</f>
        <v>28513564</v>
      </c>
      <c r="E38" s="26">
        <v>28502074</v>
      </c>
    </row>
    <row r="39" spans="1:5" s="326" customFormat="1" ht="12" customHeight="1" x14ac:dyDescent="0.2">
      <c r="A39" s="325" t="s">
        <v>113</v>
      </c>
      <c r="B39" s="28" t="s">
        <v>114</v>
      </c>
      <c r="C39" s="29">
        <v>11716214</v>
      </c>
      <c r="D39" s="90">
        <v>16909777</v>
      </c>
      <c r="E39" s="30">
        <v>14445526</v>
      </c>
    </row>
    <row r="40" spans="1:5" s="326" customFormat="1" ht="12" customHeight="1" x14ac:dyDescent="0.2">
      <c r="A40" s="325" t="s">
        <v>115</v>
      </c>
      <c r="B40" s="28" t="s">
        <v>116</v>
      </c>
      <c r="C40" s="29">
        <f>'[1]IB_6.1.1.sz.mell'!C40</f>
        <v>1015000</v>
      </c>
      <c r="D40" s="90">
        <f>'[1]IB_6.1.1.sz.mell'!D40</f>
        <v>2718789</v>
      </c>
      <c r="E40" s="30">
        <v>1545922</v>
      </c>
    </row>
    <row r="41" spans="1:5" s="326" customFormat="1" ht="12" customHeight="1" x14ac:dyDescent="0.2">
      <c r="A41" s="325" t="s">
        <v>117</v>
      </c>
      <c r="B41" s="28" t="s">
        <v>118</v>
      </c>
      <c r="C41" s="29">
        <f>'[1]IB_6.1.1.sz.mell'!C41</f>
        <v>20224346</v>
      </c>
      <c r="D41" s="90">
        <f>'[1]IB_6.1.1.sz.mell'!D41</f>
        <v>17642920</v>
      </c>
      <c r="E41" s="30">
        <v>11650135</v>
      </c>
    </row>
    <row r="42" spans="1:5" s="326" customFormat="1" ht="12" customHeight="1" x14ac:dyDescent="0.2">
      <c r="A42" s="325" t="s">
        <v>119</v>
      </c>
      <c r="B42" s="28" t="s">
        <v>120</v>
      </c>
      <c r="C42" s="29">
        <f>'[1]IB_6.1.1.sz.mell'!C42</f>
        <v>11200000</v>
      </c>
      <c r="D42" s="90">
        <f>'[1]IB_6.1.1.sz.mell'!D42</f>
        <v>11527307</v>
      </c>
      <c r="E42" s="30">
        <v>10118939</v>
      </c>
    </row>
    <row r="43" spans="1:5" s="326" customFormat="1" ht="12" customHeight="1" x14ac:dyDescent="0.2">
      <c r="A43" s="325" t="s">
        <v>121</v>
      </c>
      <c r="B43" s="28" t="s">
        <v>122</v>
      </c>
      <c r="C43" s="29">
        <v>16899625</v>
      </c>
      <c r="D43" s="90">
        <v>17494274</v>
      </c>
      <c r="E43" s="30">
        <v>14643594</v>
      </c>
    </row>
    <row r="44" spans="1:5" s="326" customFormat="1" ht="12" customHeight="1" x14ac:dyDescent="0.2">
      <c r="A44" s="325" t="s">
        <v>123</v>
      </c>
      <c r="B44" s="28" t="s">
        <v>124</v>
      </c>
      <c r="C44" s="29">
        <f>'[1]IB_6.1.1.sz.mell'!C44</f>
        <v>9000000</v>
      </c>
      <c r="D44" s="90">
        <f>'[1]IB_6.1.1.sz.mell'!D44</f>
        <v>18777653</v>
      </c>
      <c r="E44" s="30">
        <v>9299000</v>
      </c>
    </row>
    <row r="45" spans="1:5" s="326" customFormat="1" ht="12" customHeight="1" x14ac:dyDescent="0.2">
      <c r="A45" s="325" t="s">
        <v>125</v>
      </c>
      <c r="B45" s="28" t="s">
        <v>126</v>
      </c>
      <c r="C45" s="29">
        <f>'[1]IB_6.1.1.sz.mell'!C45</f>
        <v>75000</v>
      </c>
      <c r="D45" s="90">
        <f>'[1]IB_6.1.1.sz.mell'!D45</f>
        <v>4640</v>
      </c>
      <c r="E45" s="30">
        <v>4640</v>
      </c>
    </row>
    <row r="46" spans="1:5" s="326" customFormat="1" ht="12" customHeight="1" x14ac:dyDescent="0.2">
      <c r="A46" s="325" t="s">
        <v>127</v>
      </c>
      <c r="B46" s="28" t="s">
        <v>128</v>
      </c>
      <c r="C46" s="41">
        <f>'[1]IB_6.1.1.sz.mell'!C46</f>
        <v>500</v>
      </c>
      <c r="D46" s="328">
        <f>'[1]IB_6.1.1.sz.mell'!D46</f>
        <v>0</v>
      </c>
      <c r="E46" s="42"/>
    </row>
    <row r="47" spans="1:5" s="326" customFormat="1" ht="12" customHeight="1" x14ac:dyDescent="0.2">
      <c r="A47" s="327" t="s">
        <v>129</v>
      </c>
      <c r="B47" s="37" t="s">
        <v>130</v>
      </c>
      <c r="C47" s="43">
        <f>'[1]IB_6.1.1.sz.mell'!C47</f>
        <v>0</v>
      </c>
      <c r="D47" s="329">
        <f>'[1]IB_6.1.1.sz.mell'!D47</f>
        <v>236392</v>
      </c>
      <c r="E47" s="44">
        <v>118196</v>
      </c>
    </row>
    <row r="48" spans="1:5" s="326" customFormat="1" ht="12" customHeight="1" thickBot="1" x14ac:dyDescent="0.25">
      <c r="A48" s="327" t="s">
        <v>131</v>
      </c>
      <c r="B48" s="37" t="s">
        <v>132</v>
      </c>
      <c r="C48" s="43">
        <f>'[1]IB_6.1.1.sz.mell'!C48</f>
        <v>50001</v>
      </c>
      <c r="D48" s="329">
        <f>'[1]IB_6.1.1.sz.mell'!D48</f>
        <v>781484</v>
      </c>
      <c r="E48" s="44">
        <v>720331</v>
      </c>
    </row>
    <row r="49" spans="1:5" s="326" customFormat="1" ht="12" customHeight="1" thickBot="1" x14ac:dyDescent="0.25">
      <c r="A49" s="62" t="s">
        <v>133</v>
      </c>
      <c r="B49" s="19" t="s">
        <v>134</v>
      </c>
      <c r="C49" s="20">
        <f>'[1]IB_6.1.1.sz.mell'!C49</f>
        <v>0</v>
      </c>
      <c r="D49" s="94">
        <f>'[1]IB_6.1.1.sz.mell'!D49</f>
        <v>2244424</v>
      </c>
      <c r="E49" s="21">
        <f>SUM(E50:E54)</f>
        <v>2244424</v>
      </c>
    </row>
    <row r="50" spans="1:5" s="326" customFormat="1" ht="12" customHeight="1" x14ac:dyDescent="0.2">
      <c r="A50" s="323" t="s">
        <v>135</v>
      </c>
      <c r="B50" s="24" t="s">
        <v>136</v>
      </c>
      <c r="C50" s="45">
        <f>'[1]IB_6.1.1.sz.mell'!C50</f>
        <v>0</v>
      </c>
      <c r="D50" s="330">
        <f>'[1]IB_6.1.1.sz.mell'!D50</f>
        <v>0</v>
      </c>
      <c r="E50" s="46"/>
    </row>
    <row r="51" spans="1:5" s="326" customFormat="1" ht="12" customHeight="1" x14ac:dyDescent="0.2">
      <c r="A51" s="325" t="s">
        <v>137</v>
      </c>
      <c r="B51" s="28" t="s">
        <v>138</v>
      </c>
      <c r="C51" s="41">
        <f>'[1]IB_6.1.1.sz.mell'!C51</f>
        <v>0</v>
      </c>
      <c r="D51" s="328">
        <f>'[1]IB_6.1.1.sz.mell'!D51</f>
        <v>1814900</v>
      </c>
      <c r="E51" s="42">
        <v>1814900</v>
      </c>
    </row>
    <row r="52" spans="1:5" s="326" customFormat="1" ht="12" customHeight="1" x14ac:dyDescent="0.2">
      <c r="A52" s="325" t="s">
        <v>139</v>
      </c>
      <c r="B52" s="28" t="s">
        <v>140</v>
      </c>
      <c r="C52" s="41">
        <f>'[1]IB_6.1.1.sz.mell'!C52</f>
        <v>0</v>
      </c>
      <c r="D52" s="328">
        <f>'[1]IB_6.1.1.sz.mell'!D52</f>
        <v>429524</v>
      </c>
      <c r="E52" s="42">
        <v>429524</v>
      </c>
    </row>
    <row r="53" spans="1:5" s="326" customFormat="1" ht="12" customHeight="1" x14ac:dyDescent="0.2">
      <c r="A53" s="325" t="s">
        <v>141</v>
      </c>
      <c r="B53" s="28" t="s">
        <v>142</v>
      </c>
      <c r="C53" s="41">
        <f>'[1]IB_6.1.1.sz.mell'!C53</f>
        <v>0</v>
      </c>
      <c r="D53" s="328">
        <f>'[1]IB_6.1.1.sz.mell'!D53</f>
        <v>0</v>
      </c>
      <c r="E53" s="42"/>
    </row>
    <row r="54" spans="1:5" s="326" customFormat="1" ht="12" customHeight="1" thickBot="1" x14ac:dyDescent="0.25">
      <c r="A54" s="327" t="s">
        <v>143</v>
      </c>
      <c r="B54" s="37" t="s">
        <v>144</v>
      </c>
      <c r="C54" s="43">
        <f>'[1]IB_6.1.1.sz.mell'!C54</f>
        <v>0</v>
      </c>
      <c r="D54" s="329">
        <f>'[1]IB_6.1.1.sz.mell'!D54</f>
        <v>0</v>
      </c>
      <c r="E54" s="44"/>
    </row>
    <row r="55" spans="1:5" s="326" customFormat="1" ht="12" customHeight="1" thickBot="1" x14ac:dyDescent="0.25">
      <c r="A55" s="62" t="s">
        <v>145</v>
      </c>
      <c r="B55" s="19" t="s">
        <v>146</v>
      </c>
      <c r="C55" s="20">
        <f>'[1]IB_6.1.1.sz.mell'!C55</f>
        <v>824000</v>
      </c>
      <c r="D55" s="94">
        <f>'[1]IB_6.1.1.sz.mell'!D55</f>
        <v>980700</v>
      </c>
      <c r="E55" s="21">
        <f>SUM(E56:E58)</f>
        <v>674500</v>
      </c>
    </row>
    <row r="56" spans="1:5" s="326" customFormat="1" ht="12" customHeight="1" x14ac:dyDescent="0.2">
      <c r="A56" s="323" t="s">
        <v>147</v>
      </c>
      <c r="B56" s="24" t="s">
        <v>148</v>
      </c>
      <c r="C56" s="25">
        <f>'[1]IB_6.1.1.sz.mell'!C56</f>
        <v>0</v>
      </c>
      <c r="D56" s="88">
        <f>'[1]IB_6.1.1.sz.mell'!D56</f>
        <v>0</v>
      </c>
      <c r="E56" s="26"/>
    </row>
    <row r="57" spans="1:5" s="326" customFormat="1" ht="12" customHeight="1" x14ac:dyDescent="0.2">
      <c r="A57" s="325" t="s">
        <v>149</v>
      </c>
      <c r="B57" s="28" t="s">
        <v>150</v>
      </c>
      <c r="C57" s="29">
        <f>'[1]IB_6.1.1.sz.mell'!C57</f>
        <v>300000</v>
      </c>
      <c r="D57" s="90">
        <f>'[1]IB_6.1.1.sz.mell'!D57</f>
        <v>300000</v>
      </c>
      <c r="E57" s="30">
        <v>130500</v>
      </c>
    </row>
    <row r="58" spans="1:5" s="326" customFormat="1" ht="12" customHeight="1" x14ac:dyDescent="0.2">
      <c r="A58" s="325" t="s">
        <v>151</v>
      </c>
      <c r="B58" s="28" t="s">
        <v>152</v>
      </c>
      <c r="C58" s="29">
        <f>'[1]IB_6.1.1.sz.mell'!C58</f>
        <v>524000</v>
      </c>
      <c r="D58" s="90">
        <f>'[1]IB_6.1.1.sz.mell'!D58</f>
        <v>680700</v>
      </c>
      <c r="E58" s="30">
        <v>544000</v>
      </c>
    </row>
    <row r="59" spans="1:5" s="326" customFormat="1" ht="12" customHeight="1" thickBot="1" x14ac:dyDescent="0.25">
      <c r="A59" s="327" t="s">
        <v>153</v>
      </c>
      <c r="B59" s="37" t="s">
        <v>154</v>
      </c>
      <c r="C59" s="35">
        <f>'[1]IB_6.1.1.sz.mell'!C59</f>
        <v>0</v>
      </c>
      <c r="D59" s="92">
        <f>'[1]IB_6.1.1.sz.mell'!D59</f>
        <v>0</v>
      </c>
      <c r="E59" s="36"/>
    </row>
    <row r="60" spans="1:5" s="326" customFormat="1" ht="12" customHeight="1" thickBot="1" x14ac:dyDescent="0.25">
      <c r="A60" s="62" t="s">
        <v>155</v>
      </c>
      <c r="B60" s="34" t="s">
        <v>156</v>
      </c>
      <c r="C60" s="20">
        <f>'[1]IB_6.1.1.sz.mell'!C60</f>
        <v>1050000</v>
      </c>
      <c r="D60" s="94">
        <f>'[1]IB_6.1.1.sz.mell'!D60</f>
        <v>3252851</v>
      </c>
      <c r="E60" s="21">
        <f>SUM(E61:E63)</f>
        <v>1490847</v>
      </c>
    </row>
    <row r="61" spans="1:5" s="326" customFormat="1" ht="12" customHeight="1" x14ac:dyDescent="0.2">
      <c r="A61" s="323" t="s">
        <v>157</v>
      </c>
      <c r="B61" s="24" t="s">
        <v>158</v>
      </c>
      <c r="C61" s="41">
        <f>'[1]IB_6.1.1.sz.mell'!C61</f>
        <v>0</v>
      </c>
      <c r="D61" s="328">
        <f>'[1]IB_6.1.1.sz.mell'!D61</f>
        <v>0</v>
      </c>
      <c r="E61" s="42"/>
    </row>
    <row r="62" spans="1:5" s="326" customFormat="1" ht="12" customHeight="1" x14ac:dyDescent="0.2">
      <c r="A62" s="325" t="s">
        <v>159</v>
      </c>
      <c r="B62" s="28" t="s">
        <v>160</v>
      </c>
      <c r="C62" s="41">
        <f>'[1]IB_6.1.1.sz.mell'!C62</f>
        <v>1000000</v>
      </c>
      <c r="D62" s="328">
        <f>'[1]IB_6.1.1.sz.mell'!D62</f>
        <v>2296570</v>
      </c>
      <c r="E62" s="42">
        <v>923619</v>
      </c>
    </row>
    <row r="63" spans="1:5" s="326" customFormat="1" ht="12" customHeight="1" x14ac:dyDescent="0.2">
      <c r="A63" s="325" t="s">
        <v>161</v>
      </c>
      <c r="B63" s="28" t="s">
        <v>162</v>
      </c>
      <c r="C63" s="41">
        <f>'[1]IB_6.1.1.sz.mell'!C63</f>
        <v>50000</v>
      </c>
      <c r="D63" s="328">
        <f>'[1]IB_6.1.1.sz.mell'!D63</f>
        <v>956281</v>
      </c>
      <c r="E63" s="42">
        <v>567228</v>
      </c>
    </row>
    <row r="64" spans="1:5" s="326" customFormat="1" ht="12" customHeight="1" thickBot="1" x14ac:dyDescent="0.25">
      <c r="A64" s="327" t="s">
        <v>163</v>
      </c>
      <c r="B64" s="37" t="s">
        <v>164</v>
      </c>
      <c r="C64" s="41">
        <f>'[1]IB_6.1.1.sz.mell'!C64</f>
        <v>0</v>
      </c>
      <c r="D64" s="328">
        <f>'[1]IB_6.1.1.sz.mell'!D64</f>
        <v>0</v>
      </c>
      <c r="E64" s="42"/>
    </row>
    <row r="65" spans="1:5" s="326" customFormat="1" ht="12" customHeight="1" thickBot="1" x14ac:dyDescent="0.25">
      <c r="A65" s="62" t="s">
        <v>302</v>
      </c>
      <c r="B65" s="19" t="s">
        <v>166</v>
      </c>
      <c r="C65" s="38">
        <f>'[1]IB_6.1.1.sz.mell'!C65</f>
        <v>636625622</v>
      </c>
      <c r="D65" s="98">
        <f>'[1]IB_6.1.1.sz.mell'!D65</f>
        <v>778045781</v>
      </c>
      <c r="E65" s="39">
        <f>+E8+E15+E22+E29+E37+E49+E55+E60</f>
        <v>527863695</v>
      </c>
    </row>
    <row r="66" spans="1:5" s="326" customFormat="1" ht="12" customHeight="1" thickBot="1" x14ac:dyDescent="0.2">
      <c r="A66" s="331" t="s">
        <v>461</v>
      </c>
      <c r="B66" s="34" t="s">
        <v>168</v>
      </c>
      <c r="C66" s="20">
        <f>'[1]IB_6.1.1.sz.mell'!C66</f>
        <v>108000000</v>
      </c>
      <c r="D66" s="94">
        <f>'[1]IB_6.1.1.sz.mell'!D66</f>
        <v>108000000</v>
      </c>
      <c r="E66" s="21">
        <f>SUM(E67:E69)</f>
        <v>108000000</v>
      </c>
    </row>
    <row r="67" spans="1:5" s="326" customFormat="1" ht="12" customHeight="1" x14ac:dyDescent="0.2">
      <c r="A67" s="323" t="s">
        <v>169</v>
      </c>
      <c r="B67" s="24" t="s">
        <v>170</v>
      </c>
      <c r="C67" s="41">
        <f>'[1]IB_6.1.1.sz.mell'!C67</f>
        <v>0</v>
      </c>
      <c r="D67" s="328">
        <f>'[1]IB_6.1.1.sz.mell'!D67</f>
        <v>0</v>
      </c>
      <c r="E67" s="42"/>
    </row>
    <row r="68" spans="1:5" s="326" customFormat="1" ht="12" customHeight="1" x14ac:dyDescent="0.2">
      <c r="A68" s="325" t="s">
        <v>171</v>
      </c>
      <c r="B68" s="28" t="s">
        <v>172</v>
      </c>
      <c r="C68" s="41">
        <f>'[1]IB_6.1.1.sz.mell'!C68</f>
        <v>108000000</v>
      </c>
      <c r="D68" s="328">
        <f>'[1]IB_6.1.1.sz.mell'!D68</f>
        <v>108000000</v>
      </c>
      <c r="E68" s="42">
        <v>108000000</v>
      </c>
    </row>
    <row r="69" spans="1:5" s="326" customFormat="1" ht="12" customHeight="1" thickBot="1" x14ac:dyDescent="0.25">
      <c r="A69" s="332" t="s">
        <v>173</v>
      </c>
      <c r="B69" s="333" t="s">
        <v>481</v>
      </c>
      <c r="C69" s="334">
        <f>'[1]IB_6.1.1.sz.mell'!C69</f>
        <v>0</v>
      </c>
      <c r="D69" s="335">
        <f>'[1]IB_6.1.1.sz.mell'!D69</f>
        <v>0</v>
      </c>
      <c r="E69" s="336"/>
    </row>
    <row r="70" spans="1:5" s="326" customFormat="1" ht="12" customHeight="1" thickBot="1" x14ac:dyDescent="0.2">
      <c r="A70" s="331" t="s">
        <v>175</v>
      </c>
      <c r="B70" s="34" t="s">
        <v>176</v>
      </c>
      <c r="C70" s="20">
        <f>'[1]IB_6.1.1.sz.mell'!C70</f>
        <v>0</v>
      </c>
      <c r="D70" s="20">
        <f>'[1]IB_6.1.1.sz.mell'!D70</f>
        <v>0</v>
      </c>
      <c r="E70" s="21">
        <f>SUM(E71:E74)</f>
        <v>0</v>
      </c>
    </row>
    <row r="71" spans="1:5" s="326" customFormat="1" ht="12" customHeight="1" x14ac:dyDescent="0.2">
      <c r="A71" s="323" t="s">
        <v>177</v>
      </c>
      <c r="B71" s="24" t="s">
        <v>178</v>
      </c>
      <c r="C71" s="41">
        <f>'[1]IB_6.1.1.sz.mell'!C71</f>
        <v>0</v>
      </c>
      <c r="D71" s="41">
        <f>'[1]IB_6.1.1.sz.mell'!D71</f>
        <v>0</v>
      </c>
      <c r="E71" s="42"/>
    </row>
    <row r="72" spans="1:5" s="326" customFormat="1" ht="12" customHeight="1" x14ac:dyDescent="0.2">
      <c r="A72" s="325" t="s">
        <v>179</v>
      </c>
      <c r="B72" s="24" t="s">
        <v>180</v>
      </c>
      <c r="C72" s="41">
        <f>'[1]IB_6.1.1.sz.mell'!C72</f>
        <v>0</v>
      </c>
      <c r="D72" s="41">
        <f>'[1]IB_6.1.1.sz.mell'!D72</f>
        <v>0</v>
      </c>
      <c r="E72" s="42"/>
    </row>
    <row r="73" spans="1:5" s="326" customFormat="1" ht="12" customHeight="1" x14ac:dyDescent="0.2">
      <c r="A73" s="325" t="s">
        <v>181</v>
      </c>
      <c r="B73" s="24" t="s">
        <v>182</v>
      </c>
      <c r="C73" s="41">
        <f>'[1]IB_6.1.1.sz.mell'!C73</f>
        <v>0</v>
      </c>
      <c r="D73" s="41">
        <f>'[1]IB_6.1.1.sz.mell'!D73</f>
        <v>0</v>
      </c>
      <c r="E73" s="42"/>
    </row>
    <row r="74" spans="1:5" s="326" customFormat="1" ht="12" customHeight="1" thickBot="1" x14ac:dyDescent="0.25">
      <c r="A74" s="327" t="s">
        <v>183</v>
      </c>
      <c r="B74" s="50" t="s">
        <v>184</v>
      </c>
      <c r="C74" s="41">
        <f>'[1]IB_6.1.1.sz.mell'!C74</f>
        <v>0</v>
      </c>
      <c r="D74" s="41">
        <f>'[1]IB_6.1.1.sz.mell'!D74</f>
        <v>0</v>
      </c>
      <c r="E74" s="42"/>
    </row>
    <row r="75" spans="1:5" s="326" customFormat="1" ht="12" customHeight="1" thickBot="1" x14ac:dyDescent="0.2">
      <c r="A75" s="331" t="s">
        <v>185</v>
      </c>
      <c r="B75" s="34" t="s">
        <v>186</v>
      </c>
      <c r="C75" s="20">
        <f>'[1]IB_6.1.1.sz.mell'!C75</f>
        <v>360062772</v>
      </c>
      <c r="D75" s="20">
        <f>'[1]IB_6.1.1.sz.mell'!D75</f>
        <v>374140636</v>
      </c>
      <c r="E75" s="21">
        <f>SUM(E76:E77)</f>
        <v>374140636</v>
      </c>
    </row>
    <row r="76" spans="1:5" s="326" customFormat="1" ht="12" customHeight="1" x14ac:dyDescent="0.2">
      <c r="A76" s="323" t="s">
        <v>187</v>
      </c>
      <c r="B76" s="24" t="s">
        <v>188</v>
      </c>
      <c r="C76" s="41">
        <f>'[1]IB_6.1.1.sz.mell'!C76</f>
        <v>360062772</v>
      </c>
      <c r="D76" s="41">
        <f>'[1]IB_6.1.1.sz.mell'!D76</f>
        <v>374140636</v>
      </c>
      <c r="E76" s="42">
        <v>374140636</v>
      </c>
    </row>
    <row r="77" spans="1:5" s="326" customFormat="1" ht="12" customHeight="1" thickBot="1" x14ac:dyDescent="0.25">
      <c r="A77" s="327" t="s">
        <v>189</v>
      </c>
      <c r="B77" s="37" t="s">
        <v>190</v>
      </c>
      <c r="C77" s="41">
        <f>'[1]IB_6.1.1.sz.mell'!C77</f>
        <v>0</v>
      </c>
      <c r="D77" s="41">
        <f>'[1]IB_6.1.1.sz.mell'!D77</f>
        <v>0</v>
      </c>
      <c r="E77" s="42"/>
    </row>
    <row r="78" spans="1:5" s="324" customFormat="1" ht="12" customHeight="1" thickBot="1" x14ac:dyDescent="0.2">
      <c r="A78" s="331" t="s">
        <v>191</v>
      </c>
      <c r="B78" s="34" t="s">
        <v>192</v>
      </c>
      <c r="C78" s="20">
        <f>'[1]IB_6.1.1.sz.mell'!C78</f>
        <v>0</v>
      </c>
      <c r="D78" s="20">
        <f>'[1]IB_6.1.1.sz.mell'!D78</f>
        <v>9642857</v>
      </c>
      <c r="E78" s="21">
        <f>SUM(E79:E81)</f>
        <v>9642857</v>
      </c>
    </row>
    <row r="79" spans="1:5" s="326" customFormat="1" ht="12" customHeight="1" x14ac:dyDescent="0.2">
      <c r="A79" s="323" t="s">
        <v>193</v>
      </c>
      <c r="B79" s="24" t="s">
        <v>194</v>
      </c>
      <c r="C79" s="41">
        <f>'[1]IB_6.1.1.sz.mell'!C79</f>
        <v>0</v>
      </c>
      <c r="D79" s="41">
        <f>'[1]IB_6.1.1.sz.mell'!D79</f>
        <v>9642857</v>
      </c>
      <c r="E79" s="42">
        <v>9642857</v>
      </c>
    </row>
    <row r="80" spans="1:5" s="326" customFormat="1" ht="12" customHeight="1" x14ac:dyDescent="0.2">
      <c r="A80" s="325" t="s">
        <v>195</v>
      </c>
      <c r="B80" s="28" t="s">
        <v>196</v>
      </c>
      <c r="C80" s="41">
        <f>'[1]IB_6.1.1.sz.mell'!C80</f>
        <v>0</v>
      </c>
      <c r="D80" s="41">
        <f>'[1]IB_6.1.1.sz.mell'!D80</f>
        <v>0</v>
      </c>
      <c r="E80" s="42"/>
    </row>
    <row r="81" spans="1:5" s="326" customFormat="1" ht="12" customHeight="1" thickBot="1" x14ac:dyDescent="0.25">
      <c r="A81" s="327" t="s">
        <v>197</v>
      </c>
      <c r="B81" s="37" t="s">
        <v>198</v>
      </c>
      <c r="C81" s="41">
        <f>'[1]IB_6.1.1.sz.mell'!C81</f>
        <v>0</v>
      </c>
      <c r="D81" s="41">
        <f>'[1]IB_6.1.1.sz.mell'!D81</f>
        <v>0</v>
      </c>
      <c r="E81" s="42"/>
    </row>
    <row r="82" spans="1:5" s="326" customFormat="1" ht="12" customHeight="1" thickBot="1" x14ac:dyDescent="0.2">
      <c r="A82" s="331" t="s">
        <v>199</v>
      </c>
      <c r="B82" s="34" t="s">
        <v>200</v>
      </c>
      <c r="C82" s="20">
        <f>'[1]IB_6.1.1.sz.mell'!C82</f>
        <v>0</v>
      </c>
      <c r="D82" s="20">
        <f>'[1]IB_6.1.1.sz.mell'!D82</f>
        <v>0</v>
      </c>
      <c r="E82" s="21">
        <f>SUM(E83:E86)</f>
        <v>0</v>
      </c>
    </row>
    <row r="83" spans="1:5" s="326" customFormat="1" ht="12" customHeight="1" x14ac:dyDescent="0.2">
      <c r="A83" s="337" t="s">
        <v>201</v>
      </c>
      <c r="B83" s="24" t="s">
        <v>202</v>
      </c>
      <c r="C83" s="41">
        <f>'[1]IB_6.1.1.sz.mell'!C83</f>
        <v>0</v>
      </c>
      <c r="D83" s="41">
        <f>'[1]IB_6.1.1.sz.mell'!D83</f>
        <v>0</v>
      </c>
      <c r="E83" s="42"/>
    </row>
    <row r="84" spans="1:5" s="326" customFormat="1" ht="12" customHeight="1" x14ac:dyDescent="0.2">
      <c r="A84" s="338" t="s">
        <v>203</v>
      </c>
      <c r="B84" s="28" t="s">
        <v>204</v>
      </c>
      <c r="C84" s="41">
        <f>'[1]IB_6.1.1.sz.mell'!C84</f>
        <v>0</v>
      </c>
      <c r="D84" s="41">
        <f>'[1]IB_6.1.1.sz.mell'!D84</f>
        <v>0</v>
      </c>
      <c r="E84" s="42"/>
    </row>
    <row r="85" spans="1:5" s="326" customFormat="1" ht="12" customHeight="1" x14ac:dyDescent="0.2">
      <c r="A85" s="338" t="s">
        <v>205</v>
      </c>
      <c r="B85" s="28" t="s">
        <v>206</v>
      </c>
      <c r="C85" s="41">
        <f>'[1]IB_6.1.1.sz.mell'!C85</f>
        <v>0</v>
      </c>
      <c r="D85" s="41">
        <f>'[1]IB_6.1.1.sz.mell'!D85</f>
        <v>0</v>
      </c>
      <c r="E85" s="42"/>
    </row>
    <row r="86" spans="1:5" s="324" customFormat="1" ht="12" customHeight="1" thickBot="1" x14ac:dyDescent="0.25">
      <c r="A86" s="339" t="s">
        <v>207</v>
      </c>
      <c r="B86" s="37" t="s">
        <v>208</v>
      </c>
      <c r="C86" s="41">
        <f>'[1]IB_6.1.1.sz.mell'!C86</f>
        <v>0</v>
      </c>
      <c r="D86" s="41">
        <f>'[1]IB_6.1.1.sz.mell'!D86</f>
        <v>0</v>
      </c>
      <c r="E86" s="42"/>
    </row>
    <row r="87" spans="1:5" s="324" customFormat="1" ht="12" customHeight="1" thickBot="1" x14ac:dyDescent="0.2">
      <c r="A87" s="331" t="s">
        <v>209</v>
      </c>
      <c r="B87" s="34" t="s">
        <v>210</v>
      </c>
      <c r="C87" s="20">
        <f>'[1]IB_6.1.1.sz.mell'!C87</f>
        <v>0</v>
      </c>
      <c r="D87" s="20">
        <f>'[1]IB_6.1.1.sz.mell'!D87</f>
        <v>0</v>
      </c>
      <c r="E87" s="54"/>
    </row>
    <row r="88" spans="1:5" s="324" customFormat="1" ht="12" customHeight="1" thickBot="1" x14ac:dyDescent="0.2">
      <c r="A88" s="331" t="s">
        <v>462</v>
      </c>
      <c r="B88" s="34" t="s">
        <v>212</v>
      </c>
      <c r="C88" s="20">
        <f>'[1]IB_6.1.1.sz.mell'!C88</f>
        <v>0</v>
      </c>
      <c r="D88" s="20">
        <f>'[1]IB_6.1.1.sz.mell'!D88</f>
        <v>0</v>
      </c>
      <c r="E88" s="54"/>
    </row>
    <row r="89" spans="1:5" s="324" customFormat="1" ht="12" customHeight="1" thickBot="1" x14ac:dyDescent="0.2">
      <c r="A89" s="331" t="s">
        <v>463</v>
      </c>
      <c r="B89" s="55" t="s">
        <v>214</v>
      </c>
      <c r="C89" s="38">
        <f>'[1]IB_6.1.1.sz.mell'!C89</f>
        <v>468062772</v>
      </c>
      <c r="D89" s="38">
        <f>'[1]IB_6.1.1.sz.mell'!D89</f>
        <v>491783493</v>
      </c>
      <c r="E89" s="39">
        <f>+E66+E70+E75+E78+E82+E88+E87</f>
        <v>491783493</v>
      </c>
    </row>
    <row r="90" spans="1:5" s="324" customFormat="1" ht="12" customHeight="1" thickBot="1" x14ac:dyDescent="0.2">
      <c r="A90" s="340" t="s">
        <v>464</v>
      </c>
      <c r="B90" s="57" t="s">
        <v>465</v>
      </c>
      <c r="C90" s="38">
        <f>'[1]IB_6.1.1.sz.mell'!C90</f>
        <v>1104688394</v>
      </c>
      <c r="D90" s="38">
        <f>'[1]IB_6.1.1.sz.mell'!D90</f>
        <v>1269829274</v>
      </c>
      <c r="E90" s="39">
        <f>+E65+E89</f>
        <v>1019647188</v>
      </c>
    </row>
    <row r="91" spans="1:5" s="326" customFormat="1" ht="15.2" customHeight="1" thickBot="1" x14ac:dyDescent="0.25">
      <c r="A91" s="341"/>
      <c r="B91" s="342"/>
      <c r="C91" s="343"/>
    </row>
    <row r="92" spans="1:5" s="322" customFormat="1" ht="16.5" customHeight="1" thickBot="1" x14ac:dyDescent="0.25">
      <c r="A92" s="799" t="s">
        <v>318</v>
      </c>
      <c r="B92" s="800"/>
      <c r="C92" s="800"/>
      <c r="D92" s="800"/>
      <c r="E92" s="801"/>
    </row>
    <row r="93" spans="1:5" s="344" customFormat="1" ht="12" customHeight="1" thickBot="1" x14ac:dyDescent="0.25">
      <c r="A93" s="14" t="s">
        <v>51</v>
      </c>
      <c r="B93" s="66" t="s">
        <v>466</v>
      </c>
      <c r="C93" s="67">
        <f>'[1]IB_6.1.1.sz.mell'!C93</f>
        <v>350025891</v>
      </c>
      <c r="D93" s="67">
        <v>466372556</v>
      </c>
      <c r="E93" s="68">
        <f>+E94+E95+E96+E97+E98+E111</f>
        <v>340285679</v>
      </c>
    </row>
    <row r="94" spans="1:5" ht="12" customHeight="1" x14ac:dyDescent="0.2">
      <c r="A94" s="345" t="s">
        <v>53</v>
      </c>
      <c r="B94" s="70" t="s">
        <v>221</v>
      </c>
      <c r="C94" s="71">
        <f>'[1]IB_6.1.1.sz.mell'!C94</f>
        <v>73855263</v>
      </c>
      <c r="D94" s="71">
        <f>'[1]IB_6.1.1.sz.mell'!D94</f>
        <v>119223031</v>
      </c>
      <c r="E94" s="72">
        <v>111670376</v>
      </c>
    </row>
    <row r="95" spans="1:5" ht="12" customHeight="1" x14ac:dyDescent="0.2">
      <c r="A95" s="325" t="s">
        <v>55</v>
      </c>
      <c r="B95" s="73" t="s">
        <v>222</v>
      </c>
      <c r="C95" s="29">
        <f>'[1]IB_6.1.1.sz.mell'!C95</f>
        <v>13605567</v>
      </c>
      <c r="D95" s="29">
        <f>'[1]IB_6.1.1.sz.mell'!D95</f>
        <v>18277823</v>
      </c>
      <c r="E95" s="30">
        <v>16589472</v>
      </c>
    </row>
    <row r="96" spans="1:5" ht="12" customHeight="1" x14ac:dyDescent="0.2">
      <c r="A96" s="325" t="s">
        <v>57</v>
      </c>
      <c r="B96" s="73" t="s">
        <v>223</v>
      </c>
      <c r="C96" s="35">
        <f>'[1]IB_6.1.1.sz.mell'!C96</f>
        <v>228761651</v>
      </c>
      <c r="D96" s="29">
        <f>'[1]IB_6.1.1.sz.mell'!D96</f>
        <v>272877983</v>
      </c>
      <c r="E96" s="36">
        <v>194718742</v>
      </c>
    </row>
    <row r="97" spans="1:5" ht="12" customHeight="1" x14ac:dyDescent="0.2">
      <c r="A97" s="325" t="s">
        <v>59</v>
      </c>
      <c r="B97" s="74" t="s">
        <v>224</v>
      </c>
      <c r="C97" s="35">
        <f>'[1]IB_6.1.1.sz.mell'!C97</f>
        <v>23795400</v>
      </c>
      <c r="D97" s="92">
        <f>'[1]IB_6.1.1.sz.mell'!D97</f>
        <v>20488435</v>
      </c>
      <c r="E97" s="36">
        <v>8659278</v>
      </c>
    </row>
    <row r="98" spans="1:5" ht="12" customHeight="1" x14ac:dyDescent="0.2">
      <c r="A98" s="325" t="s">
        <v>225</v>
      </c>
      <c r="B98" s="75" t="s">
        <v>226</v>
      </c>
      <c r="C98" s="35">
        <f>'[1]IB_6.1.1.sz.mell'!C98</f>
        <v>7059032</v>
      </c>
      <c r="D98" s="92">
        <f>'[1]IB_6.1.1.sz.mell'!D98</f>
        <v>9027439</v>
      </c>
      <c r="E98" s="36">
        <v>8647811</v>
      </c>
    </row>
    <row r="99" spans="1:5" ht="12" customHeight="1" x14ac:dyDescent="0.2">
      <c r="A99" s="325" t="s">
        <v>63</v>
      </c>
      <c r="B99" s="73" t="s">
        <v>467</v>
      </c>
      <c r="C99" s="35">
        <f>'[1]IB_6.1.1.sz.mell'!C99</f>
        <v>0</v>
      </c>
      <c r="D99" s="92">
        <f>'[1]IB_6.1.1.sz.mell'!D99</f>
        <v>383285</v>
      </c>
      <c r="E99" s="36">
        <v>383285</v>
      </c>
    </row>
    <row r="100" spans="1:5" ht="12" customHeight="1" x14ac:dyDescent="0.2">
      <c r="A100" s="325" t="s">
        <v>228</v>
      </c>
      <c r="B100" s="77" t="s">
        <v>229</v>
      </c>
      <c r="C100" s="35">
        <f>'[1]IB_6.1.1.sz.mell'!C100</f>
        <v>0</v>
      </c>
      <c r="D100" s="92">
        <f>'[1]IB_6.1.1.sz.mell'!D100</f>
        <v>0</v>
      </c>
      <c r="E100" s="36"/>
    </row>
    <row r="101" spans="1:5" ht="12" customHeight="1" x14ac:dyDescent="0.2">
      <c r="A101" s="325" t="s">
        <v>230</v>
      </c>
      <c r="B101" s="77" t="s">
        <v>231</v>
      </c>
      <c r="C101" s="35">
        <f>'[1]IB_6.1.1.sz.mell'!C101</f>
        <v>0</v>
      </c>
      <c r="D101" s="92">
        <f>'[1]IB_6.1.1.sz.mell'!D101</f>
        <v>189628</v>
      </c>
      <c r="E101" s="36"/>
    </row>
    <row r="102" spans="1:5" ht="12" customHeight="1" x14ac:dyDescent="0.2">
      <c r="A102" s="325" t="s">
        <v>232</v>
      </c>
      <c r="B102" s="77" t="s">
        <v>233</v>
      </c>
      <c r="C102" s="35">
        <f>'[1]IB_6.1.1.sz.mell'!C102</f>
        <v>0</v>
      </c>
      <c r="D102" s="92">
        <f>'[1]IB_6.1.1.sz.mell'!D102</f>
        <v>0</v>
      </c>
      <c r="E102" s="36"/>
    </row>
    <row r="103" spans="1:5" ht="12" customHeight="1" x14ac:dyDescent="0.2">
      <c r="A103" s="325" t="s">
        <v>234</v>
      </c>
      <c r="B103" s="78" t="s">
        <v>235</v>
      </c>
      <c r="C103" s="35">
        <f>'[1]IB_6.1.1.sz.mell'!C103</f>
        <v>0</v>
      </c>
      <c r="D103" s="92">
        <f>'[1]IB_6.1.1.sz.mell'!D103</f>
        <v>0</v>
      </c>
      <c r="E103" s="36"/>
    </row>
    <row r="104" spans="1:5" ht="12" customHeight="1" x14ac:dyDescent="0.2">
      <c r="A104" s="325" t="s">
        <v>236</v>
      </c>
      <c r="B104" s="78" t="s">
        <v>237</v>
      </c>
      <c r="C104" s="35">
        <f>'[1]IB_6.1.1.sz.mell'!C104</f>
        <v>0</v>
      </c>
      <c r="D104" s="92">
        <f>'[1]IB_6.1.1.sz.mell'!D104</f>
        <v>0</v>
      </c>
      <c r="E104" s="36"/>
    </row>
    <row r="105" spans="1:5" ht="12" customHeight="1" x14ac:dyDescent="0.2">
      <c r="A105" s="325" t="s">
        <v>238</v>
      </c>
      <c r="B105" s="77" t="s">
        <v>239</v>
      </c>
      <c r="C105" s="35">
        <f>'[1]IB_6.1.1.sz.mell'!C105</f>
        <v>230000</v>
      </c>
      <c r="D105" s="92">
        <f>'[1]IB_6.1.1.sz.mell'!D105</f>
        <v>140000</v>
      </c>
      <c r="E105" s="36">
        <v>140000</v>
      </c>
    </row>
    <row r="106" spans="1:5" ht="12" customHeight="1" x14ac:dyDescent="0.2">
      <c r="A106" s="325" t="s">
        <v>240</v>
      </c>
      <c r="B106" s="77" t="s">
        <v>241</v>
      </c>
      <c r="C106" s="35">
        <f>'[1]IB_6.1.1.sz.mell'!C106</f>
        <v>0</v>
      </c>
      <c r="D106" s="92">
        <f>'[1]IB_6.1.1.sz.mell'!D106</f>
        <v>0</v>
      </c>
      <c r="E106" s="36"/>
    </row>
    <row r="107" spans="1:5" ht="12" customHeight="1" x14ac:dyDescent="0.2">
      <c r="A107" s="325" t="s">
        <v>242</v>
      </c>
      <c r="B107" s="78" t="s">
        <v>243</v>
      </c>
      <c r="C107" s="29">
        <f>'[1]IB_6.1.1.sz.mell'!C107</f>
        <v>300000</v>
      </c>
      <c r="D107" s="92">
        <f>'[1]IB_6.1.1.sz.mell'!D107</f>
        <v>300000</v>
      </c>
      <c r="E107" s="36">
        <v>110000</v>
      </c>
    </row>
    <row r="108" spans="1:5" ht="12" customHeight="1" x14ac:dyDescent="0.2">
      <c r="A108" s="346" t="s">
        <v>244</v>
      </c>
      <c r="B108" s="76" t="s">
        <v>245</v>
      </c>
      <c r="C108" s="35">
        <f>'[1]IB_6.1.1.sz.mell'!C108</f>
        <v>0</v>
      </c>
      <c r="D108" s="92">
        <f>'[1]IB_6.1.1.sz.mell'!D108</f>
        <v>0</v>
      </c>
      <c r="E108" s="36"/>
    </row>
    <row r="109" spans="1:5" ht="12" customHeight="1" x14ac:dyDescent="0.2">
      <c r="A109" s="325" t="s">
        <v>246</v>
      </c>
      <c r="B109" s="76" t="s">
        <v>247</v>
      </c>
      <c r="C109" s="35">
        <f>'[1]IB_6.1.1.sz.mell'!C109</f>
        <v>0</v>
      </c>
      <c r="D109" s="92">
        <f>'[1]IB_6.1.1.sz.mell'!D109</f>
        <v>0</v>
      </c>
      <c r="E109" s="36"/>
    </row>
    <row r="110" spans="1:5" ht="12" customHeight="1" x14ac:dyDescent="0.2">
      <c r="A110" s="325" t="s">
        <v>248</v>
      </c>
      <c r="B110" s="78" t="s">
        <v>249</v>
      </c>
      <c r="C110" s="29">
        <f>'[1]IB_6.1.1.sz.mell'!C110</f>
        <v>6529032</v>
      </c>
      <c r="D110" s="90">
        <f>'[1]IB_6.1.1.sz.mell'!D110</f>
        <v>8457201</v>
      </c>
      <c r="E110" s="30">
        <v>8014526</v>
      </c>
    </row>
    <row r="111" spans="1:5" ht="12" customHeight="1" x14ac:dyDescent="0.2">
      <c r="A111" s="325" t="s">
        <v>250</v>
      </c>
      <c r="B111" s="74" t="s">
        <v>251</v>
      </c>
      <c r="C111" s="29">
        <f>'[1]IB_6.1.1.sz.mell'!C111</f>
        <v>2948978</v>
      </c>
      <c r="D111" s="90">
        <v>26477845</v>
      </c>
      <c r="E111" s="30"/>
    </row>
    <row r="112" spans="1:5" ht="12" customHeight="1" x14ac:dyDescent="0.2">
      <c r="A112" s="327" t="s">
        <v>252</v>
      </c>
      <c r="B112" s="73" t="s">
        <v>468</v>
      </c>
      <c r="C112" s="35">
        <f>'[1]IB_6.1.1.sz.mell'!C112</f>
        <v>0</v>
      </c>
      <c r="D112" s="92">
        <f>'[1]IB_6.1.1.sz.mell'!D112</f>
        <v>0</v>
      </c>
      <c r="E112" s="36"/>
    </row>
    <row r="113" spans="1:5" ht="12" customHeight="1" thickBot="1" x14ac:dyDescent="0.25">
      <c r="A113" s="332" t="s">
        <v>254</v>
      </c>
      <c r="B113" s="347" t="s">
        <v>469</v>
      </c>
      <c r="C113" s="82">
        <f>'[1]IB_6.1.1.sz.mell'!C113</f>
        <v>2948978</v>
      </c>
      <c r="D113" s="97">
        <v>26477845</v>
      </c>
      <c r="E113" s="83"/>
    </row>
    <row r="114" spans="1:5" ht="12" customHeight="1" thickBot="1" x14ac:dyDescent="0.25">
      <c r="A114" s="62" t="s">
        <v>65</v>
      </c>
      <c r="B114" s="113" t="s">
        <v>256</v>
      </c>
      <c r="C114" s="20">
        <f>'[1]IB_6.1.1.sz.mell'!C114</f>
        <v>478075406</v>
      </c>
      <c r="D114" s="94">
        <f>'[1]IB_6.1.1.sz.mell'!D114</f>
        <v>518565903</v>
      </c>
      <c r="E114" s="21">
        <f>+E115+E117+E119</f>
        <v>61700595</v>
      </c>
    </row>
    <row r="115" spans="1:5" ht="12" customHeight="1" x14ac:dyDescent="0.2">
      <c r="A115" s="323" t="s">
        <v>67</v>
      </c>
      <c r="B115" s="73" t="s">
        <v>257</v>
      </c>
      <c r="C115" s="25">
        <f>'[1]IB_6.1.1.sz.mell'!C115</f>
        <v>49039605</v>
      </c>
      <c r="D115" s="88">
        <f>'[1]IB_6.1.1.sz.mell'!D115</f>
        <v>88873430</v>
      </c>
      <c r="E115" s="26">
        <v>48170078</v>
      </c>
    </row>
    <row r="116" spans="1:5" ht="12" customHeight="1" x14ac:dyDescent="0.2">
      <c r="A116" s="323" t="s">
        <v>69</v>
      </c>
      <c r="B116" s="89" t="s">
        <v>258</v>
      </c>
      <c r="C116" s="25">
        <f>'[1]IB_6.1.1.sz.mell'!C116</f>
        <v>0</v>
      </c>
      <c r="D116" s="88">
        <f>'[1]IB_6.1.1.sz.mell'!D116</f>
        <v>0</v>
      </c>
      <c r="E116" s="26"/>
    </row>
    <row r="117" spans="1:5" ht="12" customHeight="1" x14ac:dyDescent="0.2">
      <c r="A117" s="323" t="s">
        <v>71</v>
      </c>
      <c r="B117" s="89" t="s">
        <v>259</v>
      </c>
      <c r="C117" s="29">
        <f>'[1]IB_6.1.1.sz.mell'!C117</f>
        <v>427035801</v>
      </c>
      <c r="D117" s="90">
        <f>'[1]IB_6.1.1.sz.mell'!D117</f>
        <v>426392473</v>
      </c>
      <c r="E117" s="30">
        <v>10330517</v>
      </c>
    </row>
    <row r="118" spans="1:5" ht="12" customHeight="1" x14ac:dyDescent="0.2">
      <c r="A118" s="323" t="s">
        <v>73</v>
      </c>
      <c r="B118" s="89" t="s">
        <v>260</v>
      </c>
      <c r="C118" s="29">
        <f>'[1]IB_6.1.1.sz.mell'!C118</f>
        <v>427035801</v>
      </c>
      <c r="D118" s="90">
        <f>'[1]IB_6.1.1.sz.mell'!D118</f>
        <v>430466213</v>
      </c>
      <c r="E118" s="30">
        <v>10330517</v>
      </c>
    </row>
    <row r="119" spans="1:5" ht="12" customHeight="1" x14ac:dyDescent="0.2">
      <c r="A119" s="323" t="s">
        <v>75</v>
      </c>
      <c r="B119" s="33" t="s">
        <v>261</v>
      </c>
      <c r="C119" s="29">
        <f>'[1]IB_6.1.1.sz.mell'!C119</f>
        <v>2000000</v>
      </c>
      <c r="D119" s="90">
        <f>'[1]IB_6.1.1.sz.mell'!D119</f>
        <v>3300000</v>
      </c>
      <c r="E119" s="30">
        <v>3200000</v>
      </c>
    </row>
    <row r="120" spans="1:5" ht="12" customHeight="1" x14ac:dyDescent="0.2">
      <c r="A120" s="323" t="s">
        <v>77</v>
      </c>
      <c r="B120" s="31" t="s">
        <v>262</v>
      </c>
      <c r="C120" s="29">
        <f>'[1]IB_6.1.1.sz.mell'!C120</f>
        <v>0</v>
      </c>
      <c r="D120" s="90">
        <f>'[1]IB_6.1.1.sz.mell'!D120</f>
        <v>0</v>
      </c>
      <c r="E120" s="30"/>
    </row>
    <row r="121" spans="1:5" ht="12" customHeight="1" x14ac:dyDescent="0.2">
      <c r="A121" s="323" t="s">
        <v>263</v>
      </c>
      <c r="B121" s="91" t="s">
        <v>264</v>
      </c>
      <c r="C121" s="29">
        <f>'[1]IB_6.1.1.sz.mell'!C121</f>
        <v>0</v>
      </c>
      <c r="D121" s="90">
        <f>'[1]IB_6.1.1.sz.mell'!D121</f>
        <v>0</v>
      </c>
      <c r="E121" s="30"/>
    </row>
    <row r="122" spans="1:5" ht="12" customHeight="1" x14ac:dyDescent="0.2">
      <c r="A122" s="323" t="s">
        <v>265</v>
      </c>
      <c r="B122" s="78" t="s">
        <v>237</v>
      </c>
      <c r="C122" s="29">
        <f>'[1]IB_6.1.1.sz.mell'!C122</f>
        <v>0</v>
      </c>
      <c r="D122" s="90">
        <f>'[1]IB_6.1.1.sz.mell'!D122</f>
        <v>0</v>
      </c>
      <c r="E122" s="30"/>
    </row>
    <row r="123" spans="1:5" ht="12" customHeight="1" x14ac:dyDescent="0.2">
      <c r="A123" s="323" t="s">
        <v>266</v>
      </c>
      <c r="B123" s="78" t="s">
        <v>267</v>
      </c>
      <c r="C123" s="29">
        <f>'[1]IB_6.1.1.sz.mell'!C123</f>
        <v>0</v>
      </c>
      <c r="D123" s="90">
        <f>'[1]IB_6.1.1.sz.mell'!D123</f>
        <v>0</v>
      </c>
      <c r="E123" s="30"/>
    </row>
    <row r="124" spans="1:5" ht="12" customHeight="1" x14ac:dyDescent="0.2">
      <c r="A124" s="323" t="s">
        <v>268</v>
      </c>
      <c r="B124" s="78" t="s">
        <v>269</v>
      </c>
      <c r="C124" s="29">
        <f>'[1]IB_6.1.1.sz.mell'!C124</f>
        <v>0</v>
      </c>
      <c r="D124" s="90">
        <f>'[1]IB_6.1.1.sz.mell'!D124</f>
        <v>0</v>
      </c>
      <c r="E124" s="30"/>
    </row>
    <row r="125" spans="1:5" ht="12" customHeight="1" x14ac:dyDescent="0.2">
      <c r="A125" s="323" t="s">
        <v>270</v>
      </c>
      <c r="B125" s="78" t="s">
        <v>243</v>
      </c>
      <c r="C125" s="29">
        <f>'[1]IB_6.1.1.sz.mell'!C125</f>
        <v>1000000</v>
      </c>
      <c r="D125" s="90">
        <f>'[1]IB_6.1.1.sz.mell'!D125</f>
        <v>1600000</v>
      </c>
      <c r="E125" s="30">
        <v>1600000</v>
      </c>
    </row>
    <row r="126" spans="1:5" ht="12" customHeight="1" x14ac:dyDescent="0.2">
      <c r="A126" s="323" t="s">
        <v>271</v>
      </c>
      <c r="B126" s="78" t="s">
        <v>272</v>
      </c>
      <c r="C126" s="29">
        <f>'[1]IB_6.1.1.sz.mell'!C126</f>
        <v>0</v>
      </c>
      <c r="D126" s="90">
        <f>'[1]IB_6.1.1.sz.mell'!D126</f>
        <v>0</v>
      </c>
      <c r="E126" s="30"/>
    </row>
    <row r="127" spans="1:5" ht="12" customHeight="1" thickBot="1" x14ac:dyDescent="0.25">
      <c r="A127" s="346" t="s">
        <v>273</v>
      </c>
      <c r="B127" s="78" t="s">
        <v>274</v>
      </c>
      <c r="C127" s="35">
        <f>'[1]IB_6.1.1.sz.mell'!C127</f>
        <v>1000000</v>
      </c>
      <c r="D127" s="92">
        <f>'[1]IB_6.1.1.sz.mell'!D127</f>
        <v>1700000</v>
      </c>
      <c r="E127" s="36">
        <v>1600000</v>
      </c>
    </row>
    <row r="128" spans="1:5" ht="12" customHeight="1" thickBot="1" x14ac:dyDescent="0.25">
      <c r="A128" s="62" t="s">
        <v>79</v>
      </c>
      <c r="B128" s="93" t="s">
        <v>275</v>
      </c>
      <c r="C128" s="20">
        <f>'[1]IB_6.1.1.sz.mell'!C128</f>
        <v>828101297</v>
      </c>
      <c r="D128" s="94">
        <v>984938459</v>
      </c>
      <c r="E128" s="21">
        <f>+E93+E114</f>
        <v>401986274</v>
      </c>
    </row>
    <row r="129" spans="1:11" ht="12" customHeight="1" thickBot="1" x14ac:dyDescent="0.25">
      <c r="A129" s="62" t="s">
        <v>276</v>
      </c>
      <c r="B129" s="93" t="s">
        <v>470</v>
      </c>
      <c r="C129" s="20">
        <f>'[1]IB_6.1.1.sz.mell'!C129</f>
        <v>109620000</v>
      </c>
      <c r="D129" s="94">
        <f>'[1]IB_6.1.1.sz.mell'!D129</f>
        <v>109620000</v>
      </c>
      <c r="E129" s="21">
        <f>+E130+E131+E132</f>
        <v>109620000</v>
      </c>
    </row>
    <row r="130" spans="1:11" s="344" customFormat="1" ht="12" customHeight="1" x14ac:dyDescent="0.2">
      <c r="A130" s="323" t="s">
        <v>95</v>
      </c>
      <c r="B130" s="95" t="s">
        <v>471</v>
      </c>
      <c r="C130" s="29">
        <f>'[1]IB_6.1.1.sz.mell'!C130</f>
        <v>1620000</v>
      </c>
      <c r="D130" s="90">
        <f>'[1]IB_6.1.1.sz.mell'!D130</f>
        <v>1620000</v>
      </c>
      <c r="E130" s="30">
        <v>1620000</v>
      </c>
    </row>
    <row r="131" spans="1:11" ht="12" customHeight="1" x14ac:dyDescent="0.2">
      <c r="A131" s="323" t="s">
        <v>97</v>
      </c>
      <c r="B131" s="95" t="s">
        <v>279</v>
      </c>
      <c r="C131" s="29">
        <f>'[1]IB_6.1.1.sz.mell'!C131</f>
        <v>108000000</v>
      </c>
      <c r="D131" s="90">
        <f>'[1]IB_6.1.1.sz.mell'!D131</f>
        <v>108000000</v>
      </c>
      <c r="E131" s="30">
        <v>108000000</v>
      </c>
    </row>
    <row r="132" spans="1:11" ht="12" customHeight="1" thickBot="1" x14ac:dyDescent="0.25">
      <c r="A132" s="346" t="s">
        <v>99</v>
      </c>
      <c r="B132" s="99" t="s">
        <v>472</v>
      </c>
      <c r="C132" s="29">
        <f>'[1]IB_6.1.1.sz.mell'!C132</f>
        <v>0</v>
      </c>
      <c r="D132" s="90">
        <f>'[1]IB_6.1.1.sz.mell'!D132</f>
        <v>0</v>
      </c>
      <c r="E132" s="30"/>
    </row>
    <row r="133" spans="1:11" ht="12" customHeight="1" thickBot="1" x14ac:dyDescent="0.25">
      <c r="A133" s="62" t="s">
        <v>109</v>
      </c>
      <c r="B133" s="93" t="s">
        <v>281</v>
      </c>
      <c r="C133" s="20">
        <f>'[1]IB_6.1.1.sz.mell'!C133</f>
        <v>0</v>
      </c>
      <c r="D133" s="94">
        <f>'[1]IB_6.1.1.sz.mell'!D133</f>
        <v>0</v>
      </c>
      <c r="E133" s="21">
        <f>+E134+E135+E136+E137+E138+E139</f>
        <v>0</v>
      </c>
    </row>
    <row r="134" spans="1:11" ht="12" customHeight="1" x14ac:dyDescent="0.2">
      <c r="A134" s="323" t="s">
        <v>111</v>
      </c>
      <c r="B134" s="95" t="s">
        <v>282</v>
      </c>
      <c r="C134" s="29">
        <f>'[1]IB_6.1.1.sz.mell'!C134</f>
        <v>0</v>
      </c>
      <c r="D134" s="90">
        <f>'[1]IB_6.1.1.sz.mell'!D134</f>
        <v>0</v>
      </c>
      <c r="E134" s="30"/>
    </row>
    <row r="135" spans="1:11" ht="12" customHeight="1" x14ac:dyDescent="0.2">
      <c r="A135" s="323" t="s">
        <v>113</v>
      </c>
      <c r="B135" s="95" t="s">
        <v>283</v>
      </c>
      <c r="C135" s="29">
        <f>'[1]IB_6.1.1.sz.mell'!C135</f>
        <v>0</v>
      </c>
      <c r="D135" s="90">
        <f>'[1]IB_6.1.1.sz.mell'!D135</f>
        <v>0</v>
      </c>
      <c r="E135" s="30"/>
    </row>
    <row r="136" spans="1:11" ht="12" customHeight="1" x14ac:dyDescent="0.2">
      <c r="A136" s="323" t="s">
        <v>115</v>
      </c>
      <c r="B136" s="95" t="s">
        <v>284</v>
      </c>
      <c r="C136" s="29">
        <f>'[1]IB_6.1.1.sz.mell'!C136</f>
        <v>0</v>
      </c>
      <c r="D136" s="90">
        <f>'[1]IB_6.1.1.sz.mell'!D136</f>
        <v>0</v>
      </c>
      <c r="E136" s="30"/>
    </row>
    <row r="137" spans="1:11" ht="12" customHeight="1" x14ac:dyDescent="0.2">
      <c r="A137" s="323" t="s">
        <v>117</v>
      </c>
      <c r="B137" s="95" t="s">
        <v>473</v>
      </c>
      <c r="C137" s="29">
        <f>'[1]IB_6.1.1.sz.mell'!C137</f>
        <v>0</v>
      </c>
      <c r="D137" s="90">
        <f>'[1]IB_6.1.1.sz.mell'!D137</f>
        <v>0</v>
      </c>
      <c r="E137" s="30"/>
    </row>
    <row r="138" spans="1:11" ht="12" customHeight="1" x14ac:dyDescent="0.2">
      <c r="A138" s="323" t="s">
        <v>119</v>
      </c>
      <c r="B138" s="95" t="s">
        <v>286</v>
      </c>
      <c r="C138" s="29">
        <f>'[1]IB_6.1.1.sz.mell'!C138</f>
        <v>0</v>
      </c>
      <c r="D138" s="90">
        <f>'[1]IB_6.1.1.sz.mell'!D138</f>
        <v>0</v>
      </c>
      <c r="E138" s="30"/>
    </row>
    <row r="139" spans="1:11" s="344" customFormat="1" ht="12" customHeight="1" thickBot="1" x14ac:dyDescent="0.25">
      <c r="A139" s="346" t="s">
        <v>121</v>
      </c>
      <c r="B139" s="99" t="s">
        <v>287</v>
      </c>
      <c r="C139" s="29">
        <f>'[1]IB_6.1.1.sz.mell'!C139</f>
        <v>0</v>
      </c>
      <c r="D139" s="90">
        <f>'[1]IB_6.1.1.sz.mell'!D139</f>
        <v>0</v>
      </c>
      <c r="E139" s="30"/>
    </row>
    <row r="140" spans="1:11" ht="12" customHeight="1" thickBot="1" x14ac:dyDescent="0.25">
      <c r="A140" s="62" t="s">
        <v>133</v>
      </c>
      <c r="B140" s="93" t="s">
        <v>474</v>
      </c>
      <c r="C140" s="38">
        <f>'[1]IB_6.1.1.sz.mell'!C140</f>
        <v>166967097</v>
      </c>
      <c r="D140" s="98">
        <v>175270815</v>
      </c>
      <c r="E140" s="39">
        <f>+E141+E142+E144+E145+E143</f>
        <v>175270815</v>
      </c>
      <c r="K140" s="348"/>
    </row>
    <row r="141" spans="1:11" x14ac:dyDescent="0.2">
      <c r="A141" s="323" t="s">
        <v>135</v>
      </c>
      <c r="B141" s="95" t="s">
        <v>289</v>
      </c>
      <c r="C141" s="29">
        <f>'[1]IB_6.1.1.sz.mell'!C141</f>
        <v>0</v>
      </c>
      <c r="D141" s="90">
        <f>'[1]IB_6.1.1.sz.mell'!D141</f>
        <v>0</v>
      </c>
      <c r="E141" s="30"/>
    </row>
    <row r="142" spans="1:11" ht="12" customHeight="1" x14ac:dyDescent="0.2">
      <c r="A142" s="323" t="s">
        <v>137</v>
      </c>
      <c r="B142" s="95" t="s">
        <v>290</v>
      </c>
      <c r="C142" s="29">
        <f>'[1]IB_6.1.1.sz.mell'!C142</f>
        <v>8368992</v>
      </c>
      <c r="D142" s="90">
        <v>8368992</v>
      </c>
      <c r="E142" s="30">
        <v>8368992</v>
      </c>
    </row>
    <row r="143" spans="1:11" ht="12" customHeight="1" x14ac:dyDescent="0.2">
      <c r="A143" s="323" t="s">
        <v>139</v>
      </c>
      <c r="B143" s="95" t="s">
        <v>475</v>
      </c>
      <c r="C143" s="29">
        <f>'[1]IB_6.1.1.sz.mell'!C143</f>
        <v>157847714</v>
      </c>
      <c r="D143" s="90">
        <f>'[1]IB_6.1.1.sz.mell'!D143</f>
        <v>166134917</v>
      </c>
      <c r="E143" s="30">
        <v>166134917</v>
      </c>
    </row>
    <row r="144" spans="1:11" s="344" customFormat="1" ht="12" customHeight="1" x14ac:dyDescent="0.2">
      <c r="A144" s="323" t="s">
        <v>141</v>
      </c>
      <c r="B144" s="95" t="s">
        <v>291</v>
      </c>
      <c r="C144" s="29">
        <f>'[1]IB_6.1.1.sz.mell'!C144</f>
        <v>0</v>
      </c>
      <c r="D144" s="90">
        <f>'[1]IB_6.1.1.sz.mell'!D144</f>
        <v>0</v>
      </c>
      <c r="E144" s="30"/>
    </row>
    <row r="145" spans="1:5" s="344" customFormat="1" ht="12" customHeight="1" thickBot="1" x14ac:dyDescent="0.25">
      <c r="A145" s="346" t="s">
        <v>143</v>
      </c>
      <c r="B145" s="99" t="s">
        <v>292</v>
      </c>
      <c r="C145" s="29">
        <f>'[1]IB_6.1.1.sz.mell'!C145</f>
        <v>750391</v>
      </c>
      <c r="D145" s="90">
        <f>'[1]IB_6.1.1.sz.mell'!D145</f>
        <v>766906</v>
      </c>
      <c r="E145" s="30">
        <v>766906</v>
      </c>
    </row>
    <row r="146" spans="1:5" s="344" customFormat="1" ht="12" customHeight="1" thickBot="1" x14ac:dyDescent="0.25">
      <c r="A146" s="62" t="s">
        <v>293</v>
      </c>
      <c r="B146" s="93" t="s">
        <v>294</v>
      </c>
      <c r="C146" s="100">
        <f>'[1]IB_6.1.1.sz.mell'!C146</f>
        <v>0</v>
      </c>
      <c r="D146" s="101">
        <f>'[1]IB_6.1.1.sz.mell'!D146</f>
        <v>0</v>
      </c>
      <c r="E146" s="102">
        <f>+E147+E148+E149+E150+E151</f>
        <v>0</v>
      </c>
    </row>
    <row r="147" spans="1:5" s="344" customFormat="1" ht="12" customHeight="1" x14ac:dyDescent="0.2">
      <c r="A147" s="323" t="s">
        <v>147</v>
      </c>
      <c r="B147" s="95" t="s">
        <v>295</v>
      </c>
      <c r="C147" s="29">
        <f>'[1]IB_6.1.1.sz.mell'!C147</f>
        <v>0</v>
      </c>
      <c r="D147" s="90">
        <f>'[1]IB_6.1.1.sz.mell'!D147</f>
        <v>0</v>
      </c>
      <c r="E147" s="30"/>
    </row>
    <row r="148" spans="1:5" s="344" customFormat="1" ht="12" customHeight="1" x14ac:dyDescent="0.2">
      <c r="A148" s="323" t="s">
        <v>149</v>
      </c>
      <c r="B148" s="95" t="s">
        <v>296</v>
      </c>
      <c r="C148" s="29">
        <f>'[1]IB_6.1.1.sz.mell'!C148</f>
        <v>0</v>
      </c>
      <c r="D148" s="90">
        <f>'[1]IB_6.1.1.sz.mell'!D148</f>
        <v>0</v>
      </c>
      <c r="E148" s="30"/>
    </row>
    <row r="149" spans="1:5" s="344" customFormat="1" ht="12" customHeight="1" x14ac:dyDescent="0.2">
      <c r="A149" s="323" t="s">
        <v>151</v>
      </c>
      <c r="B149" s="95" t="s">
        <v>297</v>
      </c>
      <c r="C149" s="29">
        <f>'[1]IB_6.1.1.sz.mell'!C149</f>
        <v>0</v>
      </c>
      <c r="D149" s="90">
        <f>'[1]IB_6.1.1.sz.mell'!D149</f>
        <v>0</v>
      </c>
      <c r="E149" s="30"/>
    </row>
    <row r="150" spans="1:5" s="344" customFormat="1" ht="12" customHeight="1" x14ac:dyDescent="0.2">
      <c r="A150" s="323" t="s">
        <v>153</v>
      </c>
      <c r="B150" s="95" t="s">
        <v>476</v>
      </c>
      <c r="C150" s="29">
        <f>'[1]IB_6.1.1.sz.mell'!C150</f>
        <v>0</v>
      </c>
      <c r="D150" s="90">
        <f>'[1]IB_6.1.1.sz.mell'!D150</f>
        <v>0</v>
      </c>
      <c r="E150" s="30"/>
    </row>
    <row r="151" spans="1:5" ht="12.75" customHeight="1" thickBot="1" x14ac:dyDescent="0.25">
      <c r="A151" s="346" t="s">
        <v>299</v>
      </c>
      <c r="B151" s="99" t="s">
        <v>300</v>
      </c>
      <c r="C151" s="35">
        <f>'[1]IB_6.1.1.sz.mell'!C151</f>
        <v>0</v>
      </c>
      <c r="D151" s="92">
        <f>'[1]IB_6.1.1.sz.mell'!D151</f>
        <v>0</v>
      </c>
      <c r="E151" s="36"/>
    </row>
    <row r="152" spans="1:5" ht="12.75" customHeight="1" thickBot="1" x14ac:dyDescent="0.25">
      <c r="A152" s="349" t="s">
        <v>155</v>
      </c>
      <c r="B152" s="93" t="s">
        <v>301</v>
      </c>
      <c r="C152" s="100">
        <f>'[1]IB_6.1.1.sz.mell'!C152</f>
        <v>0</v>
      </c>
      <c r="D152" s="101">
        <f>'[1]IB_6.1.1.sz.mell'!D152</f>
        <v>0</v>
      </c>
      <c r="E152" s="102"/>
    </row>
    <row r="153" spans="1:5" ht="12.75" customHeight="1" thickBot="1" x14ac:dyDescent="0.25">
      <c r="A153" s="349" t="s">
        <v>302</v>
      </c>
      <c r="B153" s="93" t="s">
        <v>303</v>
      </c>
      <c r="C153" s="100">
        <f>'[1]IB_6.1.1.sz.mell'!C153</f>
        <v>0</v>
      </c>
      <c r="D153" s="101">
        <f>'[1]IB_6.1.1.sz.mell'!D153</f>
        <v>0</v>
      </c>
      <c r="E153" s="102"/>
    </row>
    <row r="154" spans="1:5" ht="12" customHeight="1" thickBot="1" x14ac:dyDescent="0.25">
      <c r="A154" s="62" t="s">
        <v>304</v>
      </c>
      <c r="B154" s="93" t="s">
        <v>305</v>
      </c>
      <c r="C154" s="104">
        <f>'[1]IB_6.1.1.sz.mell'!C154</f>
        <v>276587097</v>
      </c>
      <c r="D154" s="105">
        <v>284890815</v>
      </c>
      <c r="E154" s="106">
        <f>+E129+E133+E140+E146+E152+E153</f>
        <v>284890815</v>
      </c>
    </row>
    <row r="155" spans="1:5" ht="15.2" customHeight="1" thickBot="1" x14ac:dyDescent="0.25">
      <c r="A155" s="350" t="s">
        <v>306</v>
      </c>
      <c r="B155" s="110" t="s">
        <v>307</v>
      </c>
      <c r="C155" s="104">
        <f>'[1]IB_6.1.1.sz.mell'!C155</f>
        <v>1104688394</v>
      </c>
      <c r="D155" s="105">
        <f>'[1]IB_6.1.1.sz.mell'!D155</f>
        <v>1279472131</v>
      </c>
      <c r="E155" s="106">
        <f>+E128+E154</f>
        <v>686877089</v>
      </c>
    </row>
    <row r="156" spans="1:5" ht="13.5" thickBot="1" x14ac:dyDescent="0.25">
      <c r="C156" s="353">
        <f>'[1]IB_6.1.1.sz.mell'!C156</f>
        <v>0</v>
      </c>
      <c r="D156" s="353">
        <f>'[1]IB_6.1.1.sz.mell'!D156</f>
        <v>-9642857</v>
      </c>
      <c r="E156" s="354"/>
    </row>
    <row r="157" spans="1:5" ht="15.2" customHeight="1" thickBot="1" x14ac:dyDescent="0.25">
      <c r="A157" s="355" t="s">
        <v>477</v>
      </c>
      <c r="B157" s="356"/>
      <c r="C157" s="357">
        <f>'[1]IB_6.1.1.sz.mell'!C157</f>
        <v>9</v>
      </c>
      <c r="D157" s="357">
        <f>'[1]IB_6.1.1.sz.mell'!D157</f>
        <v>9</v>
      </c>
      <c r="E157" s="358">
        <v>9</v>
      </c>
    </row>
    <row r="158" spans="1:5" ht="14.45" customHeight="1" thickBot="1" x14ac:dyDescent="0.25">
      <c r="A158" s="359" t="s">
        <v>478</v>
      </c>
      <c r="B158" s="360"/>
      <c r="C158" s="357">
        <f>'[1]IB_6.1.1.sz.mell'!C158</f>
        <v>50</v>
      </c>
      <c r="D158" s="357">
        <f>'[1]IB_6.1.1.sz.mell'!D158</f>
        <v>50</v>
      </c>
      <c r="E158" s="358">
        <v>49</v>
      </c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704F-97C1-476A-B35F-91BA6C8A4E24}">
  <sheetPr>
    <tabColor theme="5"/>
  </sheetPr>
  <dimension ref="A1:K158"/>
  <sheetViews>
    <sheetView topLeftCell="A135" zoomScale="120" zoomScaleNormal="120" zoomScaleSheetLayoutView="100" workbookViewId="0">
      <selection activeCell="E5" sqref="E5:E6"/>
    </sheetView>
  </sheetViews>
  <sheetFormatPr defaultRowHeight="12.75" x14ac:dyDescent="0.2"/>
  <cols>
    <col min="1" max="1" width="16.1640625" style="351" customWidth="1"/>
    <col min="2" max="2" width="62" style="352" customWidth="1"/>
    <col min="3" max="3" width="14.1640625" style="354" customWidth="1"/>
    <col min="4" max="5" width="14.1640625" style="317" customWidth="1"/>
    <col min="6" max="256" width="9.33203125" style="317"/>
    <col min="257" max="257" width="16.1640625" style="317" customWidth="1"/>
    <col min="258" max="258" width="62" style="317" customWidth="1"/>
    <col min="259" max="261" width="14.1640625" style="317" customWidth="1"/>
    <col min="262" max="512" width="9.33203125" style="317"/>
    <col min="513" max="513" width="16.1640625" style="317" customWidth="1"/>
    <col min="514" max="514" width="62" style="317" customWidth="1"/>
    <col min="515" max="517" width="14.1640625" style="317" customWidth="1"/>
    <col min="518" max="768" width="9.33203125" style="317"/>
    <col min="769" max="769" width="16.1640625" style="317" customWidth="1"/>
    <col min="770" max="770" width="62" style="317" customWidth="1"/>
    <col min="771" max="773" width="14.1640625" style="317" customWidth="1"/>
    <col min="774" max="1024" width="9.33203125" style="317"/>
    <col min="1025" max="1025" width="16.1640625" style="317" customWidth="1"/>
    <col min="1026" max="1026" width="62" style="317" customWidth="1"/>
    <col min="1027" max="1029" width="14.1640625" style="317" customWidth="1"/>
    <col min="1030" max="1280" width="9.33203125" style="317"/>
    <col min="1281" max="1281" width="16.1640625" style="317" customWidth="1"/>
    <col min="1282" max="1282" width="62" style="317" customWidth="1"/>
    <col min="1283" max="1285" width="14.1640625" style="317" customWidth="1"/>
    <col min="1286" max="1536" width="9.33203125" style="317"/>
    <col min="1537" max="1537" width="16.1640625" style="317" customWidth="1"/>
    <col min="1538" max="1538" width="62" style="317" customWidth="1"/>
    <col min="1539" max="1541" width="14.1640625" style="317" customWidth="1"/>
    <col min="1542" max="1792" width="9.33203125" style="317"/>
    <col min="1793" max="1793" width="16.1640625" style="317" customWidth="1"/>
    <col min="1794" max="1794" width="62" style="317" customWidth="1"/>
    <col min="1795" max="1797" width="14.1640625" style="317" customWidth="1"/>
    <col min="1798" max="2048" width="9.33203125" style="317"/>
    <col min="2049" max="2049" width="16.1640625" style="317" customWidth="1"/>
    <col min="2050" max="2050" width="62" style="317" customWidth="1"/>
    <col min="2051" max="2053" width="14.1640625" style="317" customWidth="1"/>
    <col min="2054" max="2304" width="9.33203125" style="317"/>
    <col min="2305" max="2305" width="16.1640625" style="317" customWidth="1"/>
    <col min="2306" max="2306" width="62" style="317" customWidth="1"/>
    <col min="2307" max="2309" width="14.1640625" style="317" customWidth="1"/>
    <col min="2310" max="2560" width="9.33203125" style="317"/>
    <col min="2561" max="2561" width="16.1640625" style="317" customWidth="1"/>
    <col min="2562" max="2562" width="62" style="317" customWidth="1"/>
    <col min="2563" max="2565" width="14.1640625" style="317" customWidth="1"/>
    <col min="2566" max="2816" width="9.33203125" style="317"/>
    <col min="2817" max="2817" width="16.1640625" style="317" customWidth="1"/>
    <col min="2818" max="2818" width="62" style="317" customWidth="1"/>
    <col min="2819" max="2821" width="14.1640625" style="317" customWidth="1"/>
    <col min="2822" max="3072" width="9.33203125" style="317"/>
    <col min="3073" max="3073" width="16.1640625" style="317" customWidth="1"/>
    <col min="3074" max="3074" width="62" style="317" customWidth="1"/>
    <col min="3075" max="3077" width="14.1640625" style="317" customWidth="1"/>
    <col min="3078" max="3328" width="9.33203125" style="317"/>
    <col min="3329" max="3329" width="16.1640625" style="317" customWidth="1"/>
    <col min="3330" max="3330" width="62" style="317" customWidth="1"/>
    <col min="3331" max="3333" width="14.1640625" style="317" customWidth="1"/>
    <col min="3334" max="3584" width="9.33203125" style="317"/>
    <col min="3585" max="3585" width="16.1640625" style="317" customWidth="1"/>
    <col min="3586" max="3586" width="62" style="317" customWidth="1"/>
    <col min="3587" max="3589" width="14.1640625" style="317" customWidth="1"/>
    <col min="3590" max="3840" width="9.33203125" style="317"/>
    <col min="3841" max="3841" width="16.1640625" style="317" customWidth="1"/>
    <col min="3842" max="3842" width="62" style="317" customWidth="1"/>
    <col min="3843" max="3845" width="14.1640625" style="317" customWidth="1"/>
    <col min="3846" max="4096" width="9.33203125" style="317"/>
    <col min="4097" max="4097" width="16.1640625" style="317" customWidth="1"/>
    <col min="4098" max="4098" width="62" style="317" customWidth="1"/>
    <col min="4099" max="4101" width="14.1640625" style="317" customWidth="1"/>
    <col min="4102" max="4352" width="9.33203125" style="317"/>
    <col min="4353" max="4353" width="16.1640625" style="317" customWidth="1"/>
    <col min="4354" max="4354" width="62" style="317" customWidth="1"/>
    <col min="4355" max="4357" width="14.1640625" style="317" customWidth="1"/>
    <col min="4358" max="4608" width="9.33203125" style="317"/>
    <col min="4609" max="4609" width="16.1640625" style="317" customWidth="1"/>
    <col min="4610" max="4610" width="62" style="317" customWidth="1"/>
    <col min="4611" max="4613" width="14.1640625" style="317" customWidth="1"/>
    <col min="4614" max="4864" width="9.33203125" style="317"/>
    <col min="4865" max="4865" width="16.1640625" style="317" customWidth="1"/>
    <col min="4866" max="4866" width="62" style="317" customWidth="1"/>
    <col min="4867" max="4869" width="14.1640625" style="317" customWidth="1"/>
    <col min="4870" max="5120" width="9.33203125" style="317"/>
    <col min="5121" max="5121" width="16.1640625" style="317" customWidth="1"/>
    <col min="5122" max="5122" width="62" style="317" customWidth="1"/>
    <col min="5123" max="5125" width="14.1640625" style="317" customWidth="1"/>
    <col min="5126" max="5376" width="9.33203125" style="317"/>
    <col min="5377" max="5377" width="16.1640625" style="317" customWidth="1"/>
    <col min="5378" max="5378" width="62" style="317" customWidth="1"/>
    <col min="5379" max="5381" width="14.1640625" style="317" customWidth="1"/>
    <col min="5382" max="5632" width="9.33203125" style="317"/>
    <col min="5633" max="5633" width="16.1640625" style="317" customWidth="1"/>
    <col min="5634" max="5634" width="62" style="317" customWidth="1"/>
    <col min="5635" max="5637" width="14.1640625" style="317" customWidth="1"/>
    <col min="5638" max="5888" width="9.33203125" style="317"/>
    <col min="5889" max="5889" width="16.1640625" style="317" customWidth="1"/>
    <col min="5890" max="5890" width="62" style="317" customWidth="1"/>
    <col min="5891" max="5893" width="14.1640625" style="317" customWidth="1"/>
    <col min="5894" max="6144" width="9.33203125" style="317"/>
    <col min="6145" max="6145" width="16.1640625" style="317" customWidth="1"/>
    <col min="6146" max="6146" width="62" style="317" customWidth="1"/>
    <col min="6147" max="6149" width="14.1640625" style="317" customWidth="1"/>
    <col min="6150" max="6400" width="9.33203125" style="317"/>
    <col min="6401" max="6401" width="16.1640625" style="317" customWidth="1"/>
    <col min="6402" max="6402" width="62" style="317" customWidth="1"/>
    <col min="6403" max="6405" width="14.1640625" style="317" customWidth="1"/>
    <col min="6406" max="6656" width="9.33203125" style="317"/>
    <col min="6657" max="6657" width="16.1640625" style="317" customWidth="1"/>
    <col min="6658" max="6658" width="62" style="317" customWidth="1"/>
    <col min="6659" max="6661" width="14.1640625" style="317" customWidth="1"/>
    <col min="6662" max="6912" width="9.33203125" style="317"/>
    <col min="6913" max="6913" width="16.1640625" style="317" customWidth="1"/>
    <col min="6914" max="6914" width="62" style="317" customWidth="1"/>
    <col min="6915" max="6917" width="14.1640625" style="317" customWidth="1"/>
    <col min="6918" max="7168" width="9.33203125" style="317"/>
    <col min="7169" max="7169" width="16.1640625" style="317" customWidth="1"/>
    <col min="7170" max="7170" width="62" style="317" customWidth="1"/>
    <col min="7171" max="7173" width="14.1640625" style="317" customWidth="1"/>
    <col min="7174" max="7424" width="9.33203125" style="317"/>
    <col min="7425" max="7425" width="16.1640625" style="317" customWidth="1"/>
    <col min="7426" max="7426" width="62" style="317" customWidth="1"/>
    <col min="7427" max="7429" width="14.1640625" style="317" customWidth="1"/>
    <col min="7430" max="7680" width="9.33203125" style="317"/>
    <col min="7681" max="7681" width="16.1640625" style="317" customWidth="1"/>
    <col min="7682" max="7682" width="62" style="317" customWidth="1"/>
    <col min="7683" max="7685" width="14.1640625" style="317" customWidth="1"/>
    <col min="7686" max="7936" width="9.33203125" style="317"/>
    <col min="7937" max="7937" width="16.1640625" style="317" customWidth="1"/>
    <col min="7938" max="7938" width="62" style="317" customWidth="1"/>
    <col min="7939" max="7941" width="14.1640625" style="317" customWidth="1"/>
    <col min="7942" max="8192" width="9.33203125" style="317"/>
    <col min="8193" max="8193" width="16.1640625" style="317" customWidth="1"/>
    <col min="8194" max="8194" width="62" style="317" customWidth="1"/>
    <col min="8195" max="8197" width="14.1640625" style="317" customWidth="1"/>
    <col min="8198" max="8448" width="9.33203125" style="317"/>
    <col min="8449" max="8449" width="16.1640625" style="317" customWidth="1"/>
    <col min="8450" max="8450" width="62" style="317" customWidth="1"/>
    <col min="8451" max="8453" width="14.1640625" style="317" customWidth="1"/>
    <col min="8454" max="8704" width="9.33203125" style="317"/>
    <col min="8705" max="8705" width="16.1640625" style="317" customWidth="1"/>
    <col min="8706" max="8706" width="62" style="317" customWidth="1"/>
    <col min="8707" max="8709" width="14.1640625" style="317" customWidth="1"/>
    <col min="8710" max="8960" width="9.33203125" style="317"/>
    <col min="8961" max="8961" width="16.1640625" style="317" customWidth="1"/>
    <col min="8962" max="8962" width="62" style="317" customWidth="1"/>
    <col min="8963" max="8965" width="14.1640625" style="317" customWidth="1"/>
    <col min="8966" max="9216" width="9.33203125" style="317"/>
    <col min="9217" max="9217" width="16.1640625" style="317" customWidth="1"/>
    <col min="9218" max="9218" width="62" style="317" customWidth="1"/>
    <col min="9219" max="9221" width="14.1640625" style="317" customWidth="1"/>
    <col min="9222" max="9472" width="9.33203125" style="317"/>
    <col min="9473" max="9473" width="16.1640625" style="317" customWidth="1"/>
    <col min="9474" max="9474" width="62" style="317" customWidth="1"/>
    <col min="9475" max="9477" width="14.1640625" style="317" customWidth="1"/>
    <col min="9478" max="9728" width="9.33203125" style="317"/>
    <col min="9729" max="9729" width="16.1640625" style="317" customWidth="1"/>
    <col min="9730" max="9730" width="62" style="317" customWidth="1"/>
    <col min="9731" max="9733" width="14.1640625" style="317" customWidth="1"/>
    <col min="9734" max="9984" width="9.33203125" style="317"/>
    <col min="9985" max="9985" width="16.1640625" style="317" customWidth="1"/>
    <col min="9986" max="9986" width="62" style="317" customWidth="1"/>
    <col min="9987" max="9989" width="14.1640625" style="317" customWidth="1"/>
    <col min="9990" max="10240" width="9.33203125" style="317"/>
    <col min="10241" max="10241" width="16.1640625" style="317" customWidth="1"/>
    <col min="10242" max="10242" width="62" style="317" customWidth="1"/>
    <col min="10243" max="10245" width="14.1640625" style="317" customWidth="1"/>
    <col min="10246" max="10496" width="9.33203125" style="317"/>
    <col min="10497" max="10497" width="16.1640625" style="317" customWidth="1"/>
    <col min="10498" max="10498" width="62" style="317" customWidth="1"/>
    <col min="10499" max="10501" width="14.1640625" style="317" customWidth="1"/>
    <col min="10502" max="10752" width="9.33203125" style="317"/>
    <col min="10753" max="10753" width="16.1640625" style="317" customWidth="1"/>
    <col min="10754" max="10754" width="62" style="317" customWidth="1"/>
    <col min="10755" max="10757" width="14.1640625" style="317" customWidth="1"/>
    <col min="10758" max="11008" width="9.33203125" style="317"/>
    <col min="11009" max="11009" width="16.1640625" style="317" customWidth="1"/>
    <col min="11010" max="11010" width="62" style="317" customWidth="1"/>
    <col min="11011" max="11013" width="14.1640625" style="317" customWidth="1"/>
    <col min="11014" max="11264" width="9.33203125" style="317"/>
    <col min="11265" max="11265" width="16.1640625" style="317" customWidth="1"/>
    <col min="11266" max="11266" width="62" style="317" customWidth="1"/>
    <col min="11267" max="11269" width="14.1640625" style="317" customWidth="1"/>
    <col min="11270" max="11520" width="9.33203125" style="317"/>
    <col min="11521" max="11521" width="16.1640625" style="317" customWidth="1"/>
    <col min="11522" max="11522" width="62" style="317" customWidth="1"/>
    <col min="11523" max="11525" width="14.1640625" style="317" customWidth="1"/>
    <col min="11526" max="11776" width="9.33203125" style="317"/>
    <col min="11777" max="11777" width="16.1640625" style="317" customWidth="1"/>
    <col min="11778" max="11778" width="62" style="317" customWidth="1"/>
    <col min="11779" max="11781" width="14.1640625" style="317" customWidth="1"/>
    <col min="11782" max="12032" width="9.33203125" style="317"/>
    <col min="12033" max="12033" width="16.1640625" style="317" customWidth="1"/>
    <col min="12034" max="12034" width="62" style="317" customWidth="1"/>
    <col min="12035" max="12037" width="14.1640625" style="317" customWidth="1"/>
    <col min="12038" max="12288" width="9.33203125" style="317"/>
    <col min="12289" max="12289" width="16.1640625" style="317" customWidth="1"/>
    <col min="12290" max="12290" width="62" style="317" customWidth="1"/>
    <col min="12291" max="12293" width="14.1640625" style="317" customWidth="1"/>
    <col min="12294" max="12544" width="9.33203125" style="317"/>
    <col min="12545" max="12545" width="16.1640625" style="317" customWidth="1"/>
    <col min="12546" max="12546" width="62" style="317" customWidth="1"/>
    <col min="12547" max="12549" width="14.1640625" style="317" customWidth="1"/>
    <col min="12550" max="12800" width="9.33203125" style="317"/>
    <col min="12801" max="12801" width="16.1640625" style="317" customWidth="1"/>
    <col min="12802" max="12802" width="62" style="317" customWidth="1"/>
    <col min="12803" max="12805" width="14.1640625" style="317" customWidth="1"/>
    <col min="12806" max="13056" width="9.33203125" style="317"/>
    <col min="13057" max="13057" width="16.1640625" style="317" customWidth="1"/>
    <col min="13058" max="13058" width="62" style="317" customWidth="1"/>
    <col min="13059" max="13061" width="14.1640625" style="317" customWidth="1"/>
    <col min="13062" max="13312" width="9.33203125" style="317"/>
    <col min="13313" max="13313" width="16.1640625" style="317" customWidth="1"/>
    <col min="13314" max="13314" width="62" style="317" customWidth="1"/>
    <col min="13315" max="13317" width="14.1640625" style="317" customWidth="1"/>
    <col min="13318" max="13568" width="9.33203125" style="317"/>
    <col min="13569" max="13569" width="16.1640625" style="317" customWidth="1"/>
    <col min="13570" max="13570" width="62" style="317" customWidth="1"/>
    <col min="13571" max="13573" width="14.1640625" style="317" customWidth="1"/>
    <col min="13574" max="13824" width="9.33203125" style="317"/>
    <col min="13825" max="13825" width="16.1640625" style="317" customWidth="1"/>
    <col min="13826" max="13826" width="62" style="317" customWidth="1"/>
    <col min="13827" max="13829" width="14.1640625" style="317" customWidth="1"/>
    <col min="13830" max="14080" width="9.33203125" style="317"/>
    <col min="14081" max="14081" width="16.1640625" style="317" customWidth="1"/>
    <col min="14082" max="14082" width="62" style="317" customWidth="1"/>
    <col min="14083" max="14085" width="14.1640625" style="317" customWidth="1"/>
    <col min="14086" max="14336" width="9.33203125" style="317"/>
    <col min="14337" max="14337" width="16.1640625" style="317" customWidth="1"/>
    <col min="14338" max="14338" width="62" style="317" customWidth="1"/>
    <col min="14339" max="14341" width="14.1640625" style="317" customWidth="1"/>
    <col min="14342" max="14592" width="9.33203125" style="317"/>
    <col min="14593" max="14593" width="16.1640625" style="317" customWidth="1"/>
    <col min="14594" max="14594" width="62" style="317" customWidth="1"/>
    <col min="14595" max="14597" width="14.1640625" style="317" customWidth="1"/>
    <col min="14598" max="14848" width="9.33203125" style="317"/>
    <col min="14849" max="14849" width="16.1640625" style="317" customWidth="1"/>
    <col min="14850" max="14850" width="62" style="317" customWidth="1"/>
    <col min="14851" max="14853" width="14.1640625" style="317" customWidth="1"/>
    <col min="14854" max="15104" width="9.33203125" style="317"/>
    <col min="15105" max="15105" width="16.1640625" style="317" customWidth="1"/>
    <col min="15106" max="15106" width="62" style="317" customWidth="1"/>
    <col min="15107" max="15109" width="14.1640625" style="317" customWidth="1"/>
    <col min="15110" max="15360" width="9.33203125" style="317"/>
    <col min="15361" max="15361" width="16.1640625" style="317" customWidth="1"/>
    <col min="15362" max="15362" width="62" style="317" customWidth="1"/>
    <col min="15363" max="15365" width="14.1640625" style="317" customWidth="1"/>
    <col min="15366" max="15616" width="9.33203125" style="317"/>
    <col min="15617" max="15617" width="16.1640625" style="317" customWidth="1"/>
    <col min="15618" max="15618" width="62" style="317" customWidth="1"/>
    <col min="15619" max="15621" width="14.1640625" style="317" customWidth="1"/>
    <col min="15622" max="15872" width="9.33203125" style="317"/>
    <col min="15873" max="15873" width="16.1640625" style="317" customWidth="1"/>
    <col min="15874" max="15874" width="62" style="317" customWidth="1"/>
    <col min="15875" max="15877" width="14.1640625" style="317" customWidth="1"/>
    <col min="15878" max="16128" width="9.33203125" style="317"/>
    <col min="16129" max="16129" width="16.1640625" style="317" customWidth="1"/>
    <col min="16130" max="16130" width="62" style="317" customWidth="1"/>
    <col min="16131" max="16133" width="14.1640625" style="317" customWidth="1"/>
    <col min="16134" max="16384" width="9.33203125" style="317"/>
  </cols>
  <sheetData>
    <row r="1" spans="1:5" s="304" customFormat="1" ht="16.5" customHeight="1" thickBot="1" x14ac:dyDescent="0.25">
      <c r="A1" s="303"/>
      <c r="B1" s="361"/>
      <c r="C1" s="362"/>
      <c r="D1" s="362"/>
      <c r="E1" s="363" t="str">
        <f>CONCATENATE("6.1.2. melléklet ",[1]Z_ALAPADATOK!A7," ",[1]Z_ALAPADATOK!B7," ",[1]Z_ALAPADATOK!C7," ",[1]Z_ALAPADATOK!D7," ",[1]Z_ALAPADATOK!E7," ",[1]Z_ALAPADATOK!F7," ",[1]Z_ALAPADATOK!G7," ",[1]Z_ALAPADATOK!H7)</f>
        <v>6.1.2. melléklet a …. / 2020 ( … ) önkormányzati rendelethez</v>
      </c>
    </row>
    <row r="2" spans="1:5" s="307" customFormat="1" ht="21.2" customHeight="1" thickBot="1" x14ac:dyDescent="0.25">
      <c r="A2" s="305" t="s">
        <v>319</v>
      </c>
      <c r="B2" s="798" t="str">
        <f>CONCATENATE([1]Z_ALAPADATOK!A3)</f>
        <v>Jánoshida Községi Önkormányzat</v>
      </c>
      <c r="C2" s="798"/>
      <c r="D2" s="798"/>
      <c r="E2" s="306" t="s">
        <v>453</v>
      </c>
    </row>
    <row r="3" spans="1:5" s="307" customFormat="1" ht="24.75" thickBot="1" x14ac:dyDescent="0.25">
      <c r="A3" s="305" t="s">
        <v>454</v>
      </c>
      <c r="B3" s="798" t="s">
        <v>482</v>
      </c>
      <c r="C3" s="798"/>
      <c r="D3" s="798"/>
      <c r="E3" s="308" t="s">
        <v>480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'Z_6.1.1.sz.mell'!E4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CONCATENATE('Z_6.1.1.sz.mell'!E5)</f>
        <v>Teljesítés
2019. XII. 31.</v>
      </c>
    </row>
    <row r="6" spans="1:5" s="322" customFormat="1" ht="12.95" customHeight="1" thickBot="1" x14ac:dyDescent="0.25">
      <c r="A6" s="318" t="s">
        <v>46</v>
      </c>
      <c r="B6" s="319" t="s">
        <v>47</v>
      </c>
      <c r="C6" s="319" t="s">
        <v>48</v>
      </c>
      <c r="D6" s="320" t="s">
        <v>49</v>
      </c>
      <c r="E6" s="321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2" customFormat="1" ht="12" customHeight="1" thickBot="1" x14ac:dyDescent="0.25">
      <c r="A8" s="62" t="s">
        <v>51</v>
      </c>
      <c r="B8" s="19" t="s">
        <v>52</v>
      </c>
      <c r="C8" s="20">
        <f>'[1]IB_6.1.2.sz.mell'!C8</f>
        <v>0</v>
      </c>
      <c r="D8" s="94">
        <f>'[1]IB_6.1.2.sz.mell'!D8</f>
        <v>0</v>
      </c>
      <c r="E8" s="21">
        <f>+E9+E10+E11+E12+E13+E14</f>
        <v>0</v>
      </c>
    </row>
    <row r="9" spans="1:5" s="324" customFormat="1" ht="12" customHeight="1" x14ac:dyDescent="0.2">
      <c r="A9" s="323" t="s">
        <v>53</v>
      </c>
      <c r="B9" s="24" t="s">
        <v>54</v>
      </c>
      <c r="C9" s="25">
        <f>'[1]IB_6.1.2.sz.mell'!C9</f>
        <v>0</v>
      </c>
      <c r="D9" s="88">
        <f>'[1]IB_6.1.2.sz.mell'!D9</f>
        <v>0</v>
      </c>
      <c r="E9" s="26"/>
    </row>
    <row r="10" spans="1:5" s="326" customFormat="1" ht="12" customHeight="1" x14ac:dyDescent="0.2">
      <c r="A10" s="325" t="s">
        <v>55</v>
      </c>
      <c r="B10" s="28" t="s">
        <v>56</v>
      </c>
      <c r="C10" s="29">
        <f>'[1]IB_6.1.2.sz.mell'!C10</f>
        <v>0</v>
      </c>
      <c r="D10" s="90">
        <f>'[1]IB_6.1.2.sz.mell'!D10</f>
        <v>0</v>
      </c>
      <c r="E10" s="30"/>
    </row>
    <row r="11" spans="1:5" s="326" customFormat="1" ht="12" customHeight="1" x14ac:dyDescent="0.2">
      <c r="A11" s="325" t="s">
        <v>57</v>
      </c>
      <c r="B11" s="28" t="s">
        <v>58</v>
      </c>
      <c r="C11" s="29">
        <f>'[1]IB_6.1.2.sz.mell'!C11</f>
        <v>0</v>
      </c>
      <c r="D11" s="90">
        <f>'[1]IB_6.1.2.sz.mell'!D11</f>
        <v>0</v>
      </c>
      <c r="E11" s="30"/>
    </row>
    <row r="12" spans="1:5" s="326" customFormat="1" ht="12" customHeight="1" x14ac:dyDescent="0.2">
      <c r="A12" s="325" t="s">
        <v>59</v>
      </c>
      <c r="B12" s="28" t="s">
        <v>60</v>
      </c>
      <c r="C12" s="29">
        <f>'[1]IB_6.1.2.sz.mell'!C12</f>
        <v>0</v>
      </c>
      <c r="D12" s="90">
        <f>'[1]IB_6.1.2.sz.mell'!D12</f>
        <v>0</v>
      </c>
      <c r="E12" s="30"/>
    </row>
    <row r="13" spans="1:5" s="326" customFormat="1" ht="12" customHeight="1" x14ac:dyDescent="0.2">
      <c r="A13" s="325" t="s">
        <v>61</v>
      </c>
      <c r="B13" s="28" t="s">
        <v>460</v>
      </c>
      <c r="C13" s="29">
        <f>'[1]IB_6.1.2.sz.mell'!C13</f>
        <v>0</v>
      </c>
      <c r="D13" s="90">
        <f>'[1]IB_6.1.2.sz.mell'!D13</f>
        <v>0</v>
      </c>
      <c r="E13" s="30"/>
    </row>
    <row r="14" spans="1:5" s="324" customFormat="1" ht="12" customHeight="1" thickBot="1" x14ac:dyDescent="0.25">
      <c r="A14" s="327" t="s">
        <v>63</v>
      </c>
      <c r="B14" s="37" t="s">
        <v>64</v>
      </c>
      <c r="C14" s="29">
        <f>'[1]IB_6.1.2.sz.mell'!C14</f>
        <v>0</v>
      </c>
      <c r="D14" s="90">
        <f>'[1]IB_6.1.2.sz.mell'!D14</f>
        <v>0</v>
      </c>
      <c r="E14" s="30"/>
    </row>
    <row r="15" spans="1:5" s="324" customFormat="1" ht="12" customHeight="1" thickBot="1" x14ac:dyDescent="0.25">
      <c r="A15" s="62" t="s">
        <v>65</v>
      </c>
      <c r="B15" s="34" t="s">
        <v>66</v>
      </c>
      <c r="C15" s="20">
        <f>'[1]IB_6.1.2.sz.mell'!C15</f>
        <v>0</v>
      </c>
      <c r="D15" s="94">
        <f>'[1]IB_6.1.2.sz.mell'!D15</f>
        <v>0</v>
      </c>
      <c r="E15" s="21">
        <f>+E16+E17+E18+E19+E20</f>
        <v>0</v>
      </c>
    </row>
    <row r="16" spans="1:5" s="324" customFormat="1" ht="12" customHeight="1" x14ac:dyDescent="0.2">
      <c r="A16" s="323" t="s">
        <v>67</v>
      </c>
      <c r="B16" s="24" t="s">
        <v>68</v>
      </c>
      <c r="C16" s="25">
        <f>'[1]IB_6.1.2.sz.mell'!C16</f>
        <v>0</v>
      </c>
      <c r="D16" s="88">
        <f>'[1]IB_6.1.2.sz.mell'!D16</f>
        <v>0</v>
      </c>
      <c r="E16" s="26"/>
    </row>
    <row r="17" spans="1:5" s="324" customFormat="1" ht="12" customHeight="1" x14ac:dyDescent="0.2">
      <c r="A17" s="325" t="s">
        <v>69</v>
      </c>
      <c r="B17" s="28" t="s">
        <v>70</v>
      </c>
      <c r="C17" s="29">
        <f>'[1]IB_6.1.2.sz.mell'!C17</f>
        <v>0</v>
      </c>
      <c r="D17" s="90">
        <f>'[1]IB_6.1.2.sz.mell'!D17</f>
        <v>0</v>
      </c>
      <c r="E17" s="30"/>
    </row>
    <row r="18" spans="1:5" s="324" customFormat="1" ht="12" customHeight="1" x14ac:dyDescent="0.2">
      <c r="A18" s="325" t="s">
        <v>71</v>
      </c>
      <c r="B18" s="28" t="s">
        <v>72</v>
      </c>
      <c r="C18" s="29">
        <f>'[1]IB_6.1.2.sz.mell'!C18</f>
        <v>0</v>
      </c>
      <c r="D18" s="90">
        <f>'[1]IB_6.1.2.sz.mell'!D18</f>
        <v>0</v>
      </c>
      <c r="E18" s="30"/>
    </row>
    <row r="19" spans="1:5" s="324" customFormat="1" ht="12" customHeight="1" x14ac:dyDescent="0.2">
      <c r="A19" s="325" t="s">
        <v>73</v>
      </c>
      <c r="B19" s="28" t="s">
        <v>74</v>
      </c>
      <c r="C19" s="29">
        <f>'[1]IB_6.1.2.sz.mell'!C19</f>
        <v>0</v>
      </c>
      <c r="D19" s="90">
        <f>'[1]IB_6.1.2.sz.mell'!D19</f>
        <v>0</v>
      </c>
      <c r="E19" s="30"/>
    </row>
    <row r="20" spans="1:5" s="324" customFormat="1" ht="12" customHeight="1" x14ac:dyDescent="0.2">
      <c r="A20" s="325" t="s">
        <v>75</v>
      </c>
      <c r="B20" s="28" t="s">
        <v>76</v>
      </c>
      <c r="C20" s="29">
        <f>'[1]IB_6.1.2.sz.mell'!C20</f>
        <v>0</v>
      </c>
      <c r="D20" s="90">
        <f>'[1]IB_6.1.2.sz.mell'!D20</f>
        <v>0</v>
      </c>
      <c r="E20" s="30"/>
    </row>
    <row r="21" spans="1:5" s="326" customFormat="1" ht="12" customHeight="1" thickBot="1" x14ac:dyDescent="0.25">
      <c r="A21" s="327" t="s">
        <v>77</v>
      </c>
      <c r="B21" s="37" t="s">
        <v>78</v>
      </c>
      <c r="C21" s="35">
        <f>'[1]IB_6.1.2.sz.mell'!C21</f>
        <v>0</v>
      </c>
      <c r="D21" s="92">
        <f>'[1]IB_6.1.2.sz.mell'!D21</f>
        <v>0</v>
      </c>
      <c r="E21" s="36"/>
    </row>
    <row r="22" spans="1:5" s="326" customFormat="1" ht="12" customHeight="1" thickBot="1" x14ac:dyDescent="0.25">
      <c r="A22" s="62" t="s">
        <v>79</v>
      </c>
      <c r="B22" s="19" t="s">
        <v>80</v>
      </c>
      <c r="C22" s="20">
        <f>'[1]IB_6.1.2.sz.mell'!C22</f>
        <v>0</v>
      </c>
      <c r="D22" s="94">
        <f>'[1]IB_6.1.2.sz.mell'!D22</f>
        <v>0</v>
      </c>
      <c r="E22" s="21">
        <f>+E23+E24+E25+E26+E27</f>
        <v>0</v>
      </c>
    </row>
    <row r="23" spans="1:5" s="326" customFormat="1" ht="12" customHeight="1" x14ac:dyDescent="0.2">
      <c r="A23" s="323" t="s">
        <v>81</v>
      </c>
      <c r="B23" s="24" t="s">
        <v>82</v>
      </c>
      <c r="C23" s="25">
        <f>'[1]IB_6.1.2.sz.mell'!C23</f>
        <v>0</v>
      </c>
      <c r="D23" s="88">
        <f>'[1]IB_6.1.2.sz.mell'!D23</f>
        <v>0</v>
      </c>
      <c r="E23" s="26"/>
    </row>
    <row r="24" spans="1:5" s="324" customFormat="1" ht="12" customHeight="1" x14ac:dyDescent="0.2">
      <c r="A24" s="325" t="s">
        <v>83</v>
      </c>
      <c r="B24" s="28" t="s">
        <v>84</v>
      </c>
      <c r="C24" s="29">
        <f>'[1]IB_6.1.2.sz.mell'!C24</f>
        <v>0</v>
      </c>
      <c r="D24" s="90">
        <f>'[1]IB_6.1.2.sz.mell'!D24</f>
        <v>0</v>
      </c>
      <c r="E24" s="30"/>
    </row>
    <row r="25" spans="1:5" s="326" customFormat="1" ht="12" customHeight="1" x14ac:dyDescent="0.2">
      <c r="A25" s="325" t="s">
        <v>85</v>
      </c>
      <c r="B25" s="28" t="s">
        <v>86</v>
      </c>
      <c r="C25" s="29">
        <f>'[1]IB_6.1.2.sz.mell'!C25</f>
        <v>0</v>
      </c>
      <c r="D25" s="90">
        <f>'[1]IB_6.1.2.sz.mell'!D25</f>
        <v>0</v>
      </c>
      <c r="E25" s="30"/>
    </row>
    <row r="26" spans="1:5" s="326" customFormat="1" ht="12" customHeight="1" x14ac:dyDescent="0.2">
      <c r="A26" s="325" t="s">
        <v>87</v>
      </c>
      <c r="B26" s="28" t="s">
        <v>88</v>
      </c>
      <c r="C26" s="29">
        <f>'[1]IB_6.1.2.sz.mell'!C26</f>
        <v>0</v>
      </c>
      <c r="D26" s="90">
        <f>'[1]IB_6.1.2.sz.mell'!D26</f>
        <v>0</v>
      </c>
      <c r="E26" s="30"/>
    </row>
    <row r="27" spans="1:5" s="326" customFormat="1" ht="12" customHeight="1" x14ac:dyDescent="0.2">
      <c r="A27" s="325" t="s">
        <v>89</v>
      </c>
      <c r="B27" s="28" t="s">
        <v>90</v>
      </c>
      <c r="C27" s="29">
        <f>'[1]IB_6.1.2.sz.mell'!C27</f>
        <v>0</v>
      </c>
      <c r="D27" s="90">
        <f>'[1]IB_6.1.2.sz.mell'!D27</f>
        <v>0</v>
      </c>
      <c r="E27" s="30"/>
    </row>
    <row r="28" spans="1:5" s="326" customFormat="1" ht="12" customHeight="1" thickBot="1" x14ac:dyDescent="0.25">
      <c r="A28" s="327" t="s">
        <v>91</v>
      </c>
      <c r="B28" s="37" t="s">
        <v>92</v>
      </c>
      <c r="C28" s="35">
        <f>'[1]IB_6.1.2.sz.mell'!C28</f>
        <v>0</v>
      </c>
      <c r="D28" s="92">
        <f>'[1]IB_6.1.2.sz.mell'!D28</f>
        <v>0</v>
      </c>
      <c r="E28" s="36"/>
    </row>
    <row r="29" spans="1:5" s="326" customFormat="1" ht="12" customHeight="1" thickBot="1" x14ac:dyDescent="0.25">
      <c r="A29" s="62" t="s">
        <v>93</v>
      </c>
      <c r="B29" s="19" t="s">
        <v>94</v>
      </c>
      <c r="C29" s="38">
        <v>7117300</v>
      </c>
      <c r="D29" s="38">
        <v>7650290</v>
      </c>
      <c r="E29" s="39">
        <f>SUM(E30:E36)</f>
        <v>7726040</v>
      </c>
    </row>
    <row r="30" spans="1:5" s="326" customFormat="1" ht="12" customHeight="1" x14ac:dyDescent="0.2">
      <c r="A30" s="323" t="s">
        <v>95</v>
      </c>
      <c r="B30" s="24" t="s">
        <v>96</v>
      </c>
      <c r="C30" s="25">
        <f>'[1]IB_6.1.2.sz.mell'!C30</f>
        <v>0</v>
      </c>
      <c r="D30" s="25">
        <f>'[1]IB_6.1.2.sz.mell'!D30</f>
        <v>0</v>
      </c>
      <c r="E30" s="26"/>
    </row>
    <row r="31" spans="1:5" s="326" customFormat="1" ht="12" customHeight="1" x14ac:dyDescent="0.2">
      <c r="A31" s="325" t="s">
        <v>97</v>
      </c>
      <c r="B31" s="28" t="s">
        <v>314</v>
      </c>
      <c r="C31" s="29">
        <f>'[1]IB_6.1.2.sz.mell'!C31</f>
        <v>0</v>
      </c>
      <c r="D31" s="29">
        <f>'[1]IB_6.1.2.sz.mell'!D31</f>
        <v>0</v>
      </c>
      <c r="E31" s="30"/>
    </row>
    <row r="32" spans="1:5" s="326" customFormat="1" ht="12" customHeight="1" x14ac:dyDescent="0.2">
      <c r="A32" s="325" t="s">
        <v>99</v>
      </c>
      <c r="B32" s="28" t="s">
        <v>100</v>
      </c>
      <c r="C32" s="29">
        <v>7117300</v>
      </c>
      <c r="D32" s="29">
        <v>7650290</v>
      </c>
      <c r="E32" s="30">
        <v>7726040</v>
      </c>
    </row>
    <row r="33" spans="1:5" s="326" customFormat="1" ht="12" customHeight="1" x14ac:dyDescent="0.2">
      <c r="A33" s="325" t="s">
        <v>101</v>
      </c>
      <c r="B33" s="28" t="s">
        <v>102</v>
      </c>
      <c r="C33" s="29">
        <f>'[1]IB_6.1.2.sz.mell'!C33</f>
        <v>0</v>
      </c>
      <c r="D33" s="29">
        <f>'[1]IB_6.1.2.sz.mell'!D33</f>
        <v>0</v>
      </c>
      <c r="E33" s="30"/>
    </row>
    <row r="34" spans="1:5" s="326" customFormat="1" ht="12" customHeight="1" x14ac:dyDescent="0.2">
      <c r="A34" s="325" t="s">
        <v>103</v>
      </c>
      <c r="B34" s="28" t="s">
        <v>104</v>
      </c>
      <c r="C34" s="29">
        <f>'[1]IB_6.1.2.sz.mell'!C34</f>
        <v>0</v>
      </c>
      <c r="D34" s="29">
        <f>'[1]IB_6.1.2.sz.mell'!D34</f>
        <v>0</v>
      </c>
      <c r="E34" s="30"/>
    </row>
    <row r="35" spans="1:5" s="326" customFormat="1" ht="12" customHeight="1" x14ac:dyDescent="0.2">
      <c r="A35" s="325" t="s">
        <v>105</v>
      </c>
      <c r="B35" s="28" t="s">
        <v>106</v>
      </c>
      <c r="C35" s="29">
        <f>'[1]IB_6.1.2.sz.mell'!C35</f>
        <v>0</v>
      </c>
      <c r="D35" s="29">
        <f>'[1]IB_6.1.2.sz.mell'!D35</f>
        <v>0</v>
      </c>
      <c r="E35" s="30"/>
    </row>
    <row r="36" spans="1:5" s="326" customFormat="1" ht="12" customHeight="1" thickBot="1" x14ac:dyDescent="0.25">
      <c r="A36" s="327" t="s">
        <v>107</v>
      </c>
      <c r="B36" s="40" t="s">
        <v>108</v>
      </c>
      <c r="C36" s="35">
        <f>'[1]IB_6.1.2.sz.mell'!C36</f>
        <v>0</v>
      </c>
      <c r="D36" s="35">
        <f>'[1]IB_6.1.2.sz.mell'!D36</f>
        <v>0</v>
      </c>
      <c r="E36" s="36"/>
    </row>
    <row r="37" spans="1:5" s="326" customFormat="1" ht="12" customHeight="1" thickBot="1" x14ac:dyDescent="0.25">
      <c r="A37" s="62" t="s">
        <v>109</v>
      </c>
      <c r="B37" s="19" t="s">
        <v>110</v>
      </c>
      <c r="C37" s="21">
        <f>SUM(C38:C48)</f>
        <v>254000</v>
      </c>
      <c r="D37" s="21">
        <f>SUM(D38:D48)</f>
        <v>254000</v>
      </c>
      <c r="E37" s="21">
        <f>SUM(E38:E48)</f>
        <v>178250</v>
      </c>
    </row>
    <row r="38" spans="1:5" s="326" customFormat="1" ht="12" customHeight="1" x14ac:dyDescent="0.2">
      <c r="A38" s="323" t="s">
        <v>111</v>
      </c>
      <c r="B38" s="24" t="s">
        <v>112</v>
      </c>
      <c r="C38" s="25">
        <f>'[1]IB_6.1.2.sz.mell'!C38</f>
        <v>0</v>
      </c>
      <c r="D38" s="88">
        <f>'[1]IB_6.1.2.sz.mell'!D38</f>
        <v>0</v>
      </c>
      <c r="E38" s="26"/>
    </row>
    <row r="39" spans="1:5" s="326" customFormat="1" ht="12" customHeight="1" x14ac:dyDescent="0.2">
      <c r="A39" s="325" t="s">
        <v>113</v>
      </c>
      <c r="B39" s="28" t="s">
        <v>114</v>
      </c>
      <c r="C39" s="29">
        <v>200000</v>
      </c>
      <c r="D39" s="90">
        <v>200000</v>
      </c>
      <c r="E39" s="30">
        <v>146044</v>
      </c>
    </row>
    <row r="40" spans="1:5" s="326" customFormat="1" ht="12" customHeight="1" x14ac:dyDescent="0.2">
      <c r="A40" s="325" t="s">
        <v>115</v>
      </c>
      <c r="B40" s="28" t="s">
        <v>116</v>
      </c>
      <c r="C40" s="29">
        <f>'[1]IB_6.1.2.sz.mell'!C40</f>
        <v>0</v>
      </c>
      <c r="D40" s="90">
        <f>'[1]IB_6.1.2.sz.mell'!D40</f>
        <v>0</v>
      </c>
      <c r="E40" s="30"/>
    </row>
    <row r="41" spans="1:5" s="326" customFormat="1" ht="12" customHeight="1" x14ac:dyDescent="0.2">
      <c r="A41" s="325" t="s">
        <v>117</v>
      </c>
      <c r="B41" s="28" t="s">
        <v>118</v>
      </c>
      <c r="C41" s="29">
        <f>'[1]IB_6.1.2.sz.mell'!C41</f>
        <v>0</v>
      </c>
      <c r="D41" s="90">
        <f>'[1]IB_6.1.2.sz.mell'!D41</f>
        <v>0</v>
      </c>
      <c r="E41" s="30"/>
    </row>
    <row r="42" spans="1:5" s="326" customFormat="1" ht="12" customHeight="1" x14ac:dyDescent="0.2">
      <c r="A42" s="325" t="s">
        <v>119</v>
      </c>
      <c r="B42" s="28" t="s">
        <v>120</v>
      </c>
      <c r="C42" s="29">
        <f>'[1]IB_6.1.2.sz.mell'!C42</f>
        <v>0</v>
      </c>
      <c r="D42" s="90">
        <f>'[1]IB_6.1.2.sz.mell'!D42</f>
        <v>0</v>
      </c>
      <c r="E42" s="30"/>
    </row>
    <row r="43" spans="1:5" s="326" customFormat="1" ht="12" customHeight="1" x14ac:dyDescent="0.2">
      <c r="A43" s="325" t="s">
        <v>121</v>
      </c>
      <c r="B43" s="28" t="s">
        <v>122</v>
      </c>
      <c r="C43" s="29">
        <v>54000</v>
      </c>
      <c r="D43" s="90">
        <v>54000</v>
      </c>
      <c r="E43" s="30">
        <v>32206</v>
      </c>
    </row>
    <row r="44" spans="1:5" s="326" customFormat="1" ht="12" customHeight="1" x14ac:dyDescent="0.2">
      <c r="A44" s="325" t="s">
        <v>123</v>
      </c>
      <c r="B44" s="28" t="s">
        <v>124</v>
      </c>
      <c r="C44" s="29">
        <f>'[1]IB_6.1.2.sz.mell'!C44</f>
        <v>0</v>
      </c>
      <c r="D44" s="90">
        <f>'[1]IB_6.1.2.sz.mell'!D44</f>
        <v>0</v>
      </c>
      <c r="E44" s="30"/>
    </row>
    <row r="45" spans="1:5" s="326" customFormat="1" ht="12" customHeight="1" x14ac:dyDescent="0.2">
      <c r="A45" s="325" t="s">
        <v>125</v>
      </c>
      <c r="B45" s="28" t="s">
        <v>126</v>
      </c>
      <c r="C45" s="29">
        <f>'[1]IB_6.1.2.sz.mell'!C45</f>
        <v>0</v>
      </c>
      <c r="D45" s="90">
        <f>'[1]IB_6.1.2.sz.mell'!D45</f>
        <v>0</v>
      </c>
      <c r="E45" s="30"/>
    </row>
    <row r="46" spans="1:5" s="326" customFormat="1" ht="12" customHeight="1" x14ac:dyDescent="0.2">
      <c r="A46" s="325" t="s">
        <v>127</v>
      </c>
      <c r="B46" s="28" t="s">
        <v>128</v>
      </c>
      <c r="C46" s="41">
        <f>'[1]IB_6.1.2.sz.mell'!C46</f>
        <v>0</v>
      </c>
      <c r="D46" s="328">
        <f>'[1]IB_6.1.2.sz.mell'!D46</f>
        <v>0</v>
      </c>
      <c r="E46" s="42"/>
    </row>
    <row r="47" spans="1:5" s="326" customFormat="1" ht="12" customHeight="1" x14ac:dyDescent="0.2">
      <c r="A47" s="327" t="s">
        <v>129</v>
      </c>
      <c r="B47" s="37" t="s">
        <v>130</v>
      </c>
      <c r="C47" s="43">
        <f>'[1]IB_6.1.2.sz.mell'!C47</f>
        <v>0</v>
      </c>
      <c r="D47" s="329">
        <f>'[1]IB_6.1.2.sz.mell'!D47</f>
        <v>0</v>
      </c>
      <c r="E47" s="44"/>
    </row>
    <row r="48" spans="1:5" s="326" customFormat="1" ht="12" customHeight="1" thickBot="1" x14ac:dyDescent="0.25">
      <c r="A48" s="327" t="s">
        <v>131</v>
      </c>
      <c r="B48" s="37" t="s">
        <v>132</v>
      </c>
      <c r="C48" s="43">
        <f>'[1]IB_6.1.2.sz.mell'!C48</f>
        <v>0</v>
      </c>
      <c r="D48" s="329">
        <f>'[1]IB_6.1.2.sz.mell'!D48</f>
        <v>0</v>
      </c>
      <c r="E48" s="44"/>
    </row>
    <row r="49" spans="1:5" s="326" customFormat="1" ht="12" customHeight="1" thickBot="1" x14ac:dyDescent="0.25">
      <c r="A49" s="62" t="s">
        <v>133</v>
      </c>
      <c r="B49" s="19" t="s">
        <v>134</v>
      </c>
      <c r="C49" s="20">
        <f>'[1]IB_6.1.2.sz.mell'!C49</f>
        <v>0</v>
      </c>
      <c r="D49" s="94">
        <f>'[1]IB_6.1.2.sz.mell'!D49</f>
        <v>0</v>
      </c>
      <c r="E49" s="21">
        <f>SUM(E50:E54)</f>
        <v>0</v>
      </c>
    </row>
    <row r="50" spans="1:5" s="326" customFormat="1" ht="12" customHeight="1" x14ac:dyDescent="0.2">
      <c r="A50" s="323" t="s">
        <v>135</v>
      </c>
      <c r="B50" s="24" t="s">
        <v>136</v>
      </c>
      <c r="C50" s="45">
        <f>'[1]IB_6.1.2.sz.mell'!C50</f>
        <v>0</v>
      </c>
      <c r="D50" s="330">
        <f>'[1]IB_6.1.2.sz.mell'!D50</f>
        <v>0</v>
      </c>
      <c r="E50" s="46"/>
    </row>
    <row r="51" spans="1:5" s="326" customFormat="1" ht="12" customHeight="1" x14ac:dyDescent="0.2">
      <c r="A51" s="325" t="s">
        <v>137</v>
      </c>
      <c r="B51" s="28" t="s">
        <v>138</v>
      </c>
      <c r="C51" s="41">
        <f>'[1]IB_6.1.2.sz.mell'!C51</f>
        <v>0</v>
      </c>
      <c r="D51" s="328">
        <f>'[1]IB_6.1.2.sz.mell'!D51</f>
        <v>0</v>
      </c>
      <c r="E51" s="42"/>
    </row>
    <row r="52" spans="1:5" s="326" customFormat="1" ht="12" customHeight="1" x14ac:dyDescent="0.2">
      <c r="A52" s="325" t="s">
        <v>139</v>
      </c>
      <c r="B52" s="28" t="s">
        <v>140</v>
      </c>
      <c r="C52" s="41">
        <f>'[1]IB_6.1.2.sz.mell'!C52</f>
        <v>0</v>
      </c>
      <c r="D52" s="328">
        <f>'[1]IB_6.1.2.sz.mell'!D52</f>
        <v>0</v>
      </c>
      <c r="E52" s="42"/>
    </row>
    <row r="53" spans="1:5" s="326" customFormat="1" ht="12" customHeight="1" x14ac:dyDescent="0.2">
      <c r="A53" s="325" t="s">
        <v>141</v>
      </c>
      <c r="B53" s="28" t="s">
        <v>142</v>
      </c>
      <c r="C53" s="41">
        <f>'[1]IB_6.1.2.sz.mell'!C53</f>
        <v>0</v>
      </c>
      <c r="D53" s="328">
        <f>'[1]IB_6.1.2.sz.mell'!D53</f>
        <v>0</v>
      </c>
      <c r="E53" s="42"/>
    </row>
    <row r="54" spans="1:5" s="326" customFormat="1" ht="12" customHeight="1" thickBot="1" x14ac:dyDescent="0.25">
      <c r="A54" s="327" t="s">
        <v>143</v>
      </c>
      <c r="B54" s="37" t="s">
        <v>144</v>
      </c>
      <c r="C54" s="43">
        <f>'[1]IB_6.1.2.sz.mell'!C54</f>
        <v>0</v>
      </c>
      <c r="D54" s="329">
        <f>'[1]IB_6.1.2.sz.mell'!D54</f>
        <v>0</v>
      </c>
      <c r="E54" s="44"/>
    </row>
    <row r="55" spans="1:5" s="326" customFormat="1" ht="12" customHeight="1" thickBot="1" x14ac:dyDescent="0.25">
      <c r="A55" s="62" t="s">
        <v>145</v>
      </c>
      <c r="B55" s="19" t="s">
        <v>146</v>
      </c>
      <c r="C55" s="20">
        <f>'[1]IB_6.1.2.sz.mell'!C55</f>
        <v>0</v>
      </c>
      <c r="D55" s="94">
        <f>'[1]IB_6.1.2.sz.mell'!D55</f>
        <v>0</v>
      </c>
      <c r="E55" s="21">
        <f>SUM(E56:E58)</f>
        <v>0</v>
      </c>
    </row>
    <row r="56" spans="1:5" s="326" customFormat="1" ht="12" customHeight="1" x14ac:dyDescent="0.2">
      <c r="A56" s="323" t="s">
        <v>147</v>
      </c>
      <c r="B56" s="24" t="s">
        <v>148</v>
      </c>
      <c r="C56" s="25">
        <f>'[1]IB_6.1.2.sz.mell'!C56</f>
        <v>0</v>
      </c>
      <c r="D56" s="88">
        <f>'[1]IB_6.1.2.sz.mell'!D56</f>
        <v>0</v>
      </c>
      <c r="E56" s="26"/>
    </row>
    <row r="57" spans="1:5" s="326" customFormat="1" ht="12" customHeight="1" x14ac:dyDescent="0.2">
      <c r="A57" s="325" t="s">
        <v>149</v>
      </c>
      <c r="B57" s="28" t="s">
        <v>150</v>
      </c>
      <c r="C57" s="29">
        <f>'[1]IB_6.1.2.sz.mell'!C57</f>
        <v>0</v>
      </c>
      <c r="D57" s="90">
        <f>'[1]IB_6.1.2.sz.mell'!D57</f>
        <v>0</v>
      </c>
      <c r="E57" s="30"/>
    </row>
    <row r="58" spans="1:5" s="326" customFormat="1" ht="12" customHeight="1" x14ac:dyDescent="0.2">
      <c r="A58" s="325" t="s">
        <v>151</v>
      </c>
      <c r="B58" s="28" t="s">
        <v>152</v>
      </c>
      <c r="C58" s="29">
        <f>'[1]IB_6.1.2.sz.mell'!C58</f>
        <v>0</v>
      </c>
      <c r="D58" s="90">
        <f>'[1]IB_6.1.2.sz.mell'!D58</f>
        <v>0</v>
      </c>
      <c r="E58" s="30"/>
    </row>
    <row r="59" spans="1:5" s="326" customFormat="1" ht="12" customHeight="1" thickBot="1" x14ac:dyDescent="0.25">
      <c r="A59" s="327" t="s">
        <v>153</v>
      </c>
      <c r="B59" s="37" t="s">
        <v>154</v>
      </c>
      <c r="C59" s="35">
        <f>'[1]IB_6.1.2.sz.mell'!C59</f>
        <v>0</v>
      </c>
      <c r="D59" s="92">
        <f>'[1]IB_6.1.2.sz.mell'!D59</f>
        <v>0</v>
      </c>
      <c r="E59" s="36"/>
    </row>
    <row r="60" spans="1:5" s="326" customFormat="1" ht="12" customHeight="1" thickBot="1" x14ac:dyDescent="0.25">
      <c r="A60" s="62" t="s">
        <v>155</v>
      </c>
      <c r="B60" s="34" t="s">
        <v>156</v>
      </c>
      <c r="C60" s="20">
        <f>'[1]IB_6.1.2.sz.mell'!C60</f>
        <v>0</v>
      </c>
      <c r="D60" s="94">
        <f>'[1]IB_6.1.2.sz.mell'!D60</f>
        <v>0</v>
      </c>
      <c r="E60" s="21">
        <f>SUM(E61:E63)</f>
        <v>0</v>
      </c>
    </row>
    <row r="61" spans="1:5" s="326" customFormat="1" ht="12" customHeight="1" x14ac:dyDescent="0.2">
      <c r="A61" s="323" t="s">
        <v>157</v>
      </c>
      <c r="B61" s="24" t="s">
        <v>158</v>
      </c>
      <c r="C61" s="41">
        <f>'[1]IB_6.1.2.sz.mell'!C61</f>
        <v>0</v>
      </c>
      <c r="D61" s="328">
        <f>'[1]IB_6.1.2.sz.mell'!D61</f>
        <v>0</v>
      </c>
      <c r="E61" s="42"/>
    </row>
    <row r="62" spans="1:5" s="326" customFormat="1" ht="12" customHeight="1" x14ac:dyDescent="0.2">
      <c r="A62" s="325" t="s">
        <v>159</v>
      </c>
      <c r="B62" s="28" t="s">
        <v>160</v>
      </c>
      <c r="C62" s="41">
        <f>'[1]IB_6.1.2.sz.mell'!C62</f>
        <v>0</v>
      </c>
      <c r="D62" s="328">
        <f>'[1]IB_6.1.2.sz.mell'!D62</f>
        <v>0</v>
      </c>
      <c r="E62" s="42"/>
    </row>
    <row r="63" spans="1:5" s="326" customFormat="1" ht="12" customHeight="1" x14ac:dyDescent="0.2">
      <c r="A63" s="325" t="s">
        <v>161</v>
      </c>
      <c r="B63" s="28" t="s">
        <v>162</v>
      </c>
      <c r="C63" s="41">
        <f>'[1]IB_6.1.2.sz.mell'!C63</f>
        <v>0</v>
      </c>
      <c r="D63" s="328">
        <f>'[1]IB_6.1.2.sz.mell'!D63</f>
        <v>0</v>
      </c>
      <c r="E63" s="42"/>
    </row>
    <row r="64" spans="1:5" s="326" customFormat="1" ht="12" customHeight="1" thickBot="1" x14ac:dyDescent="0.25">
      <c r="A64" s="327" t="s">
        <v>163</v>
      </c>
      <c r="B64" s="37" t="s">
        <v>164</v>
      </c>
      <c r="C64" s="41">
        <f>'[1]IB_6.1.2.sz.mell'!C64</f>
        <v>0</v>
      </c>
      <c r="D64" s="328">
        <f>'[1]IB_6.1.2.sz.mell'!D64</f>
        <v>0</v>
      </c>
      <c r="E64" s="42"/>
    </row>
    <row r="65" spans="1:5" s="326" customFormat="1" ht="12" customHeight="1" thickBot="1" x14ac:dyDescent="0.25">
      <c r="A65" s="62" t="s">
        <v>302</v>
      </c>
      <c r="B65" s="19" t="s">
        <v>166</v>
      </c>
      <c r="C65" s="38">
        <f>'[1]IB_6.1.2.sz.mell'!C65</f>
        <v>7371300</v>
      </c>
      <c r="D65" s="98">
        <f>'[1]IB_6.1.2.sz.mell'!D65</f>
        <v>7904290</v>
      </c>
      <c r="E65" s="39">
        <f>+E8+E15+E22+E29+E37+E49+E55+E60</f>
        <v>7904290</v>
      </c>
    </row>
    <row r="66" spans="1:5" s="326" customFormat="1" ht="12" customHeight="1" thickBot="1" x14ac:dyDescent="0.2">
      <c r="A66" s="331" t="s">
        <v>461</v>
      </c>
      <c r="B66" s="34" t="s">
        <v>168</v>
      </c>
      <c r="C66" s="20">
        <f>'[1]IB_6.1.2.sz.mell'!C66</f>
        <v>0</v>
      </c>
      <c r="D66" s="94">
        <f>'[1]IB_6.1.2.sz.mell'!D66</f>
        <v>0</v>
      </c>
      <c r="E66" s="21">
        <f>SUM(E67:E69)</f>
        <v>0</v>
      </c>
    </row>
    <row r="67" spans="1:5" s="326" customFormat="1" ht="12" customHeight="1" x14ac:dyDescent="0.2">
      <c r="A67" s="323" t="s">
        <v>169</v>
      </c>
      <c r="B67" s="24" t="s">
        <v>170</v>
      </c>
      <c r="C67" s="41">
        <f>'[1]IB_6.1.2.sz.mell'!C67</f>
        <v>0</v>
      </c>
      <c r="D67" s="328">
        <f>'[1]IB_6.1.2.sz.mell'!D67</f>
        <v>0</v>
      </c>
      <c r="E67" s="42"/>
    </row>
    <row r="68" spans="1:5" s="326" customFormat="1" ht="12" customHeight="1" x14ac:dyDescent="0.2">
      <c r="A68" s="325" t="s">
        <v>171</v>
      </c>
      <c r="B68" s="28" t="s">
        <v>172</v>
      </c>
      <c r="C68" s="41">
        <f>'[1]IB_6.1.2.sz.mell'!C68</f>
        <v>0</v>
      </c>
      <c r="D68" s="328">
        <f>'[1]IB_6.1.2.sz.mell'!D68</f>
        <v>0</v>
      </c>
      <c r="E68" s="42"/>
    </row>
    <row r="69" spans="1:5" s="326" customFormat="1" ht="12" customHeight="1" thickBot="1" x14ac:dyDescent="0.25">
      <c r="A69" s="327" t="s">
        <v>173</v>
      </c>
      <c r="B69" s="364" t="s">
        <v>481</v>
      </c>
      <c r="C69" s="41">
        <f>'[1]IB_6.1.2.sz.mell'!C69</f>
        <v>0</v>
      </c>
      <c r="D69" s="335">
        <f>'[1]IB_6.1.2.sz.mell'!D69</f>
        <v>0</v>
      </c>
      <c r="E69" s="42"/>
    </row>
    <row r="70" spans="1:5" s="326" customFormat="1" ht="12" customHeight="1" thickBot="1" x14ac:dyDescent="0.2">
      <c r="A70" s="331" t="s">
        <v>175</v>
      </c>
      <c r="B70" s="34" t="s">
        <v>176</v>
      </c>
      <c r="C70" s="20">
        <f>'[1]IB_6.1.2.sz.mell'!C70</f>
        <v>0</v>
      </c>
      <c r="D70" s="20">
        <f>'[1]IB_6.1.2.sz.mell'!D70</f>
        <v>0</v>
      </c>
      <c r="E70" s="21">
        <f>SUM(E71:E74)</f>
        <v>0</v>
      </c>
    </row>
    <row r="71" spans="1:5" s="326" customFormat="1" ht="12" customHeight="1" x14ac:dyDescent="0.2">
      <c r="A71" s="323" t="s">
        <v>177</v>
      </c>
      <c r="B71" s="24" t="s">
        <v>178</v>
      </c>
      <c r="C71" s="41">
        <f>'[1]IB_6.1.2.sz.mell'!C71</f>
        <v>0</v>
      </c>
      <c r="D71" s="41">
        <f>'[1]IB_6.1.2.sz.mell'!D71</f>
        <v>0</v>
      </c>
      <c r="E71" s="42"/>
    </row>
    <row r="72" spans="1:5" s="326" customFormat="1" ht="12" customHeight="1" x14ac:dyDescent="0.2">
      <c r="A72" s="325" t="s">
        <v>179</v>
      </c>
      <c r="B72" s="24" t="s">
        <v>180</v>
      </c>
      <c r="C72" s="41">
        <f>'[1]IB_6.1.2.sz.mell'!C72</f>
        <v>0</v>
      </c>
      <c r="D72" s="41">
        <f>'[1]IB_6.1.2.sz.mell'!D72</f>
        <v>0</v>
      </c>
      <c r="E72" s="42"/>
    </row>
    <row r="73" spans="1:5" s="326" customFormat="1" ht="12" customHeight="1" x14ac:dyDescent="0.2">
      <c r="A73" s="325" t="s">
        <v>181</v>
      </c>
      <c r="B73" s="24" t="s">
        <v>182</v>
      </c>
      <c r="C73" s="41">
        <f>'[1]IB_6.1.2.sz.mell'!C73</f>
        <v>0</v>
      </c>
      <c r="D73" s="41">
        <f>'[1]IB_6.1.2.sz.mell'!D73</f>
        <v>0</v>
      </c>
      <c r="E73" s="42"/>
    </row>
    <row r="74" spans="1:5" s="326" customFormat="1" ht="12" customHeight="1" thickBot="1" x14ac:dyDescent="0.25">
      <c r="A74" s="327" t="s">
        <v>183</v>
      </c>
      <c r="B74" s="50" t="s">
        <v>184</v>
      </c>
      <c r="C74" s="41">
        <f>'[1]IB_6.1.2.sz.mell'!C74</f>
        <v>0</v>
      </c>
      <c r="D74" s="41">
        <f>'[1]IB_6.1.2.sz.mell'!D74</f>
        <v>0</v>
      </c>
      <c r="E74" s="42"/>
    </row>
    <row r="75" spans="1:5" s="326" customFormat="1" ht="12" customHeight="1" thickBot="1" x14ac:dyDescent="0.2">
      <c r="A75" s="331" t="s">
        <v>185</v>
      </c>
      <c r="B75" s="34" t="s">
        <v>186</v>
      </c>
      <c r="C75" s="20">
        <f>'[1]IB_6.1.2.sz.mell'!C75</f>
        <v>0</v>
      </c>
      <c r="D75" s="20">
        <f>'[1]IB_6.1.2.sz.mell'!D75</f>
        <v>0</v>
      </c>
      <c r="E75" s="21">
        <f>SUM(E76:E77)</f>
        <v>0</v>
      </c>
    </row>
    <row r="76" spans="1:5" s="326" customFormat="1" ht="12" customHeight="1" x14ac:dyDescent="0.2">
      <c r="A76" s="323" t="s">
        <v>187</v>
      </c>
      <c r="B76" s="24" t="s">
        <v>188</v>
      </c>
      <c r="C76" s="41">
        <f>'[1]IB_6.1.2.sz.mell'!C76</f>
        <v>0</v>
      </c>
      <c r="D76" s="41">
        <f>'[1]IB_6.1.2.sz.mell'!D76</f>
        <v>0</v>
      </c>
      <c r="E76" s="42"/>
    </row>
    <row r="77" spans="1:5" s="326" customFormat="1" ht="12" customHeight="1" thickBot="1" x14ac:dyDescent="0.25">
      <c r="A77" s="327" t="s">
        <v>189</v>
      </c>
      <c r="B77" s="37" t="s">
        <v>190</v>
      </c>
      <c r="C77" s="41">
        <f>'[1]IB_6.1.2.sz.mell'!C77</f>
        <v>0</v>
      </c>
      <c r="D77" s="41">
        <f>'[1]IB_6.1.2.sz.mell'!D77</f>
        <v>0</v>
      </c>
      <c r="E77" s="42"/>
    </row>
    <row r="78" spans="1:5" s="324" customFormat="1" ht="12" customHeight="1" thickBot="1" x14ac:dyDescent="0.2">
      <c r="A78" s="331" t="s">
        <v>191</v>
      </c>
      <c r="B78" s="34" t="s">
        <v>192</v>
      </c>
      <c r="C78" s="20">
        <f>'[1]IB_6.1.2.sz.mell'!C78</f>
        <v>0</v>
      </c>
      <c r="D78" s="20">
        <f>'[1]IB_6.1.2.sz.mell'!D78</f>
        <v>0</v>
      </c>
      <c r="E78" s="21">
        <f>SUM(E79:E81)</f>
        <v>0</v>
      </c>
    </row>
    <row r="79" spans="1:5" s="326" customFormat="1" ht="12" customHeight="1" x14ac:dyDescent="0.2">
      <c r="A79" s="323" t="s">
        <v>193</v>
      </c>
      <c r="B79" s="24" t="s">
        <v>194</v>
      </c>
      <c r="C79" s="41">
        <f>'[1]IB_6.1.2.sz.mell'!C79</f>
        <v>0</v>
      </c>
      <c r="D79" s="41">
        <f>'[1]IB_6.1.2.sz.mell'!D79</f>
        <v>0</v>
      </c>
      <c r="E79" s="42"/>
    </row>
    <row r="80" spans="1:5" s="326" customFormat="1" ht="12" customHeight="1" x14ac:dyDescent="0.2">
      <c r="A80" s="325" t="s">
        <v>195</v>
      </c>
      <c r="B80" s="28" t="s">
        <v>196</v>
      </c>
      <c r="C80" s="41">
        <f>'[1]IB_6.1.2.sz.mell'!C80</f>
        <v>0</v>
      </c>
      <c r="D80" s="41">
        <f>'[1]IB_6.1.2.sz.mell'!D80</f>
        <v>0</v>
      </c>
      <c r="E80" s="42"/>
    </row>
    <row r="81" spans="1:5" s="326" customFormat="1" ht="12" customHeight="1" thickBot="1" x14ac:dyDescent="0.25">
      <c r="A81" s="327" t="s">
        <v>197</v>
      </c>
      <c r="B81" s="37" t="s">
        <v>198</v>
      </c>
      <c r="C81" s="41">
        <f>'[1]IB_6.1.2.sz.mell'!C81</f>
        <v>0</v>
      </c>
      <c r="D81" s="41">
        <f>'[1]IB_6.1.2.sz.mell'!D81</f>
        <v>0</v>
      </c>
      <c r="E81" s="42"/>
    </row>
    <row r="82" spans="1:5" s="326" customFormat="1" ht="12" customHeight="1" thickBot="1" x14ac:dyDescent="0.2">
      <c r="A82" s="331" t="s">
        <v>199</v>
      </c>
      <c r="B82" s="34" t="s">
        <v>200</v>
      </c>
      <c r="C82" s="20">
        <f>'[1]IB_6.1.2.sz.mell'!C82</f>
        <v>0</v>
      </c>
      <c r="D82" s="20">
        <f>'[1]IB_6.1.2.sz.mell'!D82</f>
        <v>0</v>
      </c>
      <c r="E82" s="21">
        <f>SUM(E83:E86)</f>
        <v>0</v>
      </c>
    </row>
    <row r="83" spans="1:5" s="326" customFormat="1" ht="12" customHeight="1" x14ac:dyDescent="0.2">
      <c r="A83" s="337" t="s">
        <v>201</v>
      </c>
      <c r="B83" s="24" t="s">
        <v>202</v>
      </c>
      <c r="C83" s="41">
        <f>'[1]IB_6.1.2.sz.mell'!C83</f>
        <v>0</v>
      </c>
      <c r="D83" s="41">
        <f>'[1]IB_6.1.2.sz.mell'!D83</f>
        <v>0</v>
      </c>
      <c r="E83" s="42"/>
    </row>
    <row r="84" spans="1:5" s="326" customFormat="1" ht="12" customHeight="1" x14ac:dyDescent="0.2">
      <c r="A84" s="338" t="s">
        <v>203</v>
      </c>
      <c r="B84" s="28" t="s">
        <v>204</v>
      </c>
      <c r="C84" s="41">
        <f>'[1]IB_6.1.2.sz.mell'!C84</f>
        <v>0</v>
      </c>
      <c r="D84" s="41">
        <f>'[1]IB_6.1.2.sz.mell'!D84</f>
        <v>0</v>
      </c>
      <c r="E84" s="42"/>
    </row>
    <row r="85" spans="1:5" s="326" customFormat="1" ht="12" customHeight="1" x14ac:dyDescent="0.2">
      <c r="A85" s="338" t="s">
        <v>205</v>
      </c>
      <c r="B85" s="28" t="s">
        <v>206</v>
      </c>
      <c r="C85" s="41">
        <f>'[1]IB_6.1.2.sz.mell'!C85</f>
        <v>0</v>
      </c>
      <c r="D85" s="41">
        <f>'[1]IB_6.1.2.sz.mell'!D85</f>
        <v>0</v>
      </c>
      <c r="E85" s="42"/>
    </row>
    <row r="86" spans="1:5" s="324" customFormat="1" ht="12" customHeight="1" thickBot="1" x14ac:dyDescent="0.25">
      <c r="A86" s="339" t="s">
        <v>207</v>
      </c>
      <c r="B86" s="37" t="s">
        <v>208</v>
      </c>
      <c r="C86" s="41">
        <f>'[1]IB_6.1.2.sz.mell'!C86</f>
        <v>0</v>
      </c>
      <c r="D86" s="41">
        <f>'[1]IB_6.1.2.sz.mell'!D86</f>
        <v>0</v>
      </c>
      <c r="E86" s="42"/>
    </row>
    <row r="87" spans="1:5" s="324" customFormat="1" ht="12" customHeight="1" thickBot="1" x14ac:dyDescent="0.2">
      <c r="A87" s="331" t="s">
        <v>209</v>
      </c>
      <c r="B87" s="34" t="s">
        <v>210</v>
      </c>
      <c r="C87" s="20">
        <f>'[1]IB_6.1.2.sz.mell'!C87</f>
        <v>0</v>
      </c>
      <c r="D87" s="20">
        <f>'[1]IB_6.1.2.sz.mell'!D87</f>
        <v>0</v>
      </c>
      <c r="E87" s="54"/>
    </row>
    <row r="88" spans="1:5" s="324" customFormat="1" ht="12" customHeight="1" thickBot="1" x14ac:dyDescent="0.2">
      <c r="A88" s="331" t="s">
        <v>462</v>
      </c>
      <c r="B88" s="34" t="s">
        <v>212</v>
      </c>
      <c r="C88" s="20">
        <f>'[1]IB_6.1.2.sz.mell'!C88</f>
        <v>0</v>
      </c>
      <c r="D88" s="20">
        <f>'[1]IB_6.1.2.sz.mell'!D88</f>
        <v>0</v>
      </c>
      <c r="E88" s="54"/>
    </row>
    <row r="89" spans="1:5" s="324" customFormat="1" ht="12" customHeight="1" thickBot="1" x14ac:dyDescent="0.2">
      <c r="A89" s="331" t="s">
        <v>463</v>
      </c>
      <c r="B89" s="55" t="s">
        <v>214</v>
      </c>
      <c r="C89" s="38">
        <f>'[1]IB_6.1.2.sz.mell'!C89</f>
        <v>0</v>
      </c>
      <c r="D89" s="38">
        <f>'[1]IB_6.1.2.sz.mell'!D89</f>
        <v>0</v>
      </c>
      <c r="E89" s="39">
        <f>+E66+E70+E75+E78+E82+E88+E87</f>
        <v>0</v>
      </c>
    </row>
    <row r="90" spans="1:5" s="324" customFormat="1" ht="12" customHeight="1" thickBot="1" x14ac:dyDescent="0.2">
      <c r="A90" s="340" t="s">
        <v>464</v>
      </c>
      <c r="B90" s="57" t="s">
        <v>465</v>
      </c>
      <c r="C90" s="38">
        <f>'[1]IB_6.1.2.sz.mell'!C90</f>
        <v>7371300</v>
      </c>
      <c r="D90" s="38">
        <f>'[1]IB_6.1.2.sz.mell'!D90</f>
        <v>7904290</v>
      </c>
      <c r="E90" s="39">
        <f>+E65+E89</f>
        <v>7904290</v>
      </c>
    </row>
    <row r="91" spans="1:5" s="326" customFormat="1" ht="15.2" customHeight="1" thickBot="1" x14ac:dyDescent="0.25">
      <c r="A91" s="341"/>
      <c r="B91" s="342"/>
      <c r="C91" s="343"/>
    </row>
    <row r="92" spans="1:5" s="322" customFormat="1" ht="16.5" customHeight="1" thickBot="1" x14ac:dyDescent="0.25">
      <c r="A92" s="799" t="s">
        <v>318</v>
      </c>
      <c r="B92" s="800"/>
      <c r="C92" s="800"/>
      <c r="D92" s="800"/>
      <c r="E92" s="801"/>
    </row>
    <row r="93" spans="1:5" s="344" customFormat="1" ht="12" customHeight="1" thickBot="1" x14ac:dyDescent="0.25">
      <c r="A93" s="14" t="s">
        <v>51</v>
      </c>
      <c r="B93" s="66" t="s">
        <v>466</v>
      </c>
      <c r="C93" s="67">
        <f>'[1]IB_6.1.2.sz.mell'!C93</f>
        <v>7371300</v>
      </c>
      <c r="D93" s="67">
        <f>'[1]IB_6.1.2.sz.mell'!D93</f>
        <v>7904290</v>
      </c>
      <c r="E93" s="68">
        <f>+E94+E95+E96+E97+E98+E111</f>
        <v>7904290</v>
      </c>
    </row>
    <row r="94" spans="1:5" ht="12" customHeight="1" x14ac:dyDescent="0.2">
      <c r="A94" s="345" t="s">
        <v>53</v>
      </c>
      <c r="B94" s="70" t="s">
        <v>221</v>
      </c>
      <c r="C94" s="71">
        <f>'[1]IB_6.1.2.sz.mell'!C94</f>
        <v>240000</v>
      </c>
      <c r="D94" s="71">
        <f>'[1]IB_6.1.2.sz.mell'!D94</f>
        <v>216000</v>
      </c>
      <c r="E94" s="72">
        <v>216000</v>
      </c>
    </row>
    <row r="95" spans="1:5" ht="12" customHeight="1" x14ac:dyDescent="0.2">
      <c r="A95" s="325" t="s">
        <v>55</v>
      </c>
      <c r="B95" s="73" t="s">
        <v>222</v>
      </c>
      <c r="C95" s="29">
        <f>'[1]IB_6.1.2.sz.mell'!C95</f>
        <v>46800</v>
      </c>
      <c r="D95" s="29">
        <f>'[1]IB_6.1.2.sz.mell'!D95</f>
        <v>37910</v>
      </c>
      <c r="E95" s="30">
        <v>37910</v>
      </c>
    </row>
    <row r="96" spans="1:5" ht="12" customHeight="1" x14ac:dyDescent="0.2">
      <c r="A96" s="325" t="s">
        <v>57</v>
      </c>
      <c r="B96" s="73" t="s">
        <v>223</v>
      </c>
      <c r="C96" s="35">
        <f>'[1]IB_6.1.2.sz.mell'!C96</f>
        <v>444500</v>
      </c>
      <c r="D96" s="29">
        <f>'[1]IB_6.1.2.sz.mell'!D96</f>
        <v>567705</v>
      </c>
      <c r="E96" s="36">
        <v>567705</v>
      </c>
    </row>
    <row r="97" spans="1:5" ht="12" customHeight="1" x14ac:dyDescent="0.2">
      <c r="A97" s="325" t="s">
        <v>59</v>
      </c>
      <c r="B97" s="74" t="s">
        <v>224</v>
      </c>
      <c r="C97" s="35">
        <f>'[1]IB_6.1.2.sz.mell'!C97</f>
        <v>0</v>
      </c>
      <c r="D97" s="92">
        <f>'[1]IB_6.1.2.sz.mell'!D97</f>
        <v>0</v>
      </c>
      <c r="E97" s="36"/>
    </row>
    <row r="98" spans="1:5" ht="12" customHeight="1" x14ac:dyDescent="0.2">
      <c r="A98" s="325" t="s">
        <v>225</v>
      </c>
      <c r="B98" s="75" t="s">
        <v>226</v>
      </c>
      <c r="C98" s="35">
        <f>'[1]IB_6.1.2.sz.mell'!C98</f>
        <v>6640000</v>
      </c>
      <c r="D98" s="92">
        <f>'[1]IB_6.1.2.sz.mell'!D98</f>
        <v>7082675</v>
      </c>
      <c r="E98" s="36">
        <v>7082675</v>
      </c>
    </row>
    <row r="99" spans="1:5" ht="12" customHeight="1" x14ac:dyDescent="0.2">
      <c r="A99" s="325" t="s">
        <v>63</v>
      </c>
      <c r="B99" s="73" t="s">
        <v>467</v>
      </c>
      <c r="C99" s="35">
        <f>'[1]IB_6.1.2.sz.mell'!C99</f>
        <v>0</v>
      </c>
      <c r="D99" s="92">
        <f>'[1]IB_6.1.2.sz.mell'!D99</f>
        <v>0</v>
      </c>
      <c r="E99" s="36"/>
    </row>
    <row r="100" spans="1:5" ht="12" customHeight="1" x14ac:dyDescent="0.2">
      <c r="A100" s="325" t="s">
        <v>228</v>
      </c>
      <c r="B100" s="77" t="s">
        <v>229</v>
      </c>
      <c r="C100" s="35">
        <f>'[1]IB_6.1.2.sz.mell'!C100</f>
        <v>0</v>
      </c>
      <c r="D100" s="92">
        <f>'[1]IB_6.1.2.sz.mell'!D100</f>
        <v>0</v>
      </c>
      <c r="E100" s="36"/>
    </row>
    <row r="101" spans="1:5" ht="12" customHeight="1" x14ac:dyDescent="0.2">
      <c r="A101" s="325" t="s">
        <v>230</v>
      </c>
      <c r="B101" s="77" t="s">
        <v>231</v>
      </c>
      <c r="C101" s="35">
        <f>'[1]IB_6.1.2.sz.mell'!C101</f>
        <v>0</v>
      </c>
      <c r="D101" s="92">
        <f>'[1]IB_6.1.2.sz.mell'!D101</f>
        <v>0</v>
      </c>
      <c r="E101" s="36"/>
    </row>
    <row r="102" spans="1:5" ht="12" customHeight="1" x14ac:dyDescent="0.2">
      <c r="A102" s="325" t="s">
        <v>232</v>
      </c>
      <c r="B102" s="77" t="s">
        <v>233</v>
      </c>
      <c r="C102" s="35">
        <f>'[1]IB_6.1.2.sz.mell'!C102</f>
        <v>0</v>
      </c>
      <c r="D102" s="92">
        <f>'[1]IB_6.1.2.sz.mell'!D102</f>
        <v>0</v>
      </c>
      <c r="E102" s="36"/>
    </row>
    <row r="103" spans="1:5" ht="12" customHeight="1" x14ac:dyDescent="0.2">
      <c r="A103" s="325" t="s">
        <v>234</v>
      </c>
      <c r="B103" s="78" t="s">
        <v>235</v>
      </c>
      <c r="C103" s="35">
        <f>'[1]IB_6.1.2.sz.mell'!C103</f>
        <v>0</v>
      </c>
      <c r="D103" s="92">
        <f>'[1]IB_6.1.2.sz.mell'!D103</f>
        <v>0</v>
      </c>
      <c r="E103" s="36"/>
    </row>
    <row r="104" spans="1:5" ht="12" customHeight="1" x14ac:dyDescent="0.2">
      <c r="A104" s="325" t="s">
        <v>236</v>
      </c>
      <c r="B104" s="78" t="s">
        <v>237</v>
      </c>
      <c r="C104" s="35">
        <f>'[1]IB_6.1.2.sz.mell'!C104</f>
        <v>0</v>
      </c>
      <c r="D104" s="92">
        <f>'[1]IB_6.1.2.sz.mell'!D104</f>
        <v>0</v>
      </c>
      <c r="E104" s="36"/>
    </row>
    <row r="105" spans="1:5" ht="12" customHeight="1" x14ac:dyDescent="0.2">
      <c r="A105" s="325" t="s">
        <v>238</v>
      </c>
      <c r="B105" s="77" t="s">
        <v>239</v>
      </c>
      <c r="C105" s="35">
        <f>'[1]IB_6.1.2.sz.mell'!C105</f>
        <v>0</v>
      </c>
      <c r="D105" s="92">
        <f>'[1]IB_6.1.2.sz.mell'!D105</f>
        <v>0</v>
      </c>
      <c r="E105" s="36"/>
    </row>
    <row r="106" spans="1:5" ht="12" customHeight="1" x14ac:dyDescent="0.2">
      <c r="A106" s="325" t="s">
        <v>240</v>
      </c>
      <c r="B106" s="77" t="s">
        <v>241</v>
      </c>
      <c r="C106" s="35">
        <f>'[1]IB_6.1.2.sz.mell'!C106</f>
        <v>0</v>
      </c>
      <c r="D106" s="92">
        <f>'[1]IB_6.1.2.sz.mell'!D106</f>
        <v>0</v>
      </c>
      <c r="E106" s="36"/>
    </row>
    <row r="107" spans="1:5" ht="12" customHeight="1" x14ac:dyDescent="0.2">
      <c r="A107" s="325" t="s">
        <v>242</v>
      </c>
      <c r="B107" s="78" t="s">
        <v>243</v>
      </c>
      <c r="C107" s="29">
        <f>'[1]IB_6.1.2.sz.mell'!C107</f>
        <v>0</v>
      </c>
      <c r="D107" s="92">
        <f>'[1]IB_6.1.2.sz.mell'!D107</f>
        <v>0</v>
      </c>
      <c r="E107" s="36"/>
    </row>
    <row r="108" spans="1:5" ht="12" customHeight="1" x14ac:dyDescent="0.2">
      <c r="A108" s="346" t="s">
        <v>244</v>
      </c>
      <c r="B108" s="76" t="s">
        <v>245</v>
      </c>
      <c r="C108" s="35">
        <f>'[1]IB_6.1.2.sz.mell'!C108</f>
        <v>0</v>
      </c>
      <c r="D108" s="92">
        <f>'[1]IB_6.1.2.sz.mell'!D108</f>
        <v>0</v>
      </c>
      <c r="E108" s="36"/>
    </row>
    <row r="109" spans="1:5" ht="12" customHeight="1" x14ac:dyDescent="0.2">
      <c r="A109" s="325" t="s">
        <v>246</v>
      </c>
      <c r="B109" s="76" t="s">
        <v>247</v>
      </c>
      <c r="C109" s="35">
        <f>'[1]IB_6.1.2.sz.mell'!C109</f>
        <v>0</v>
      </c>
      <c r="D109" s="92">
        <f>'[1]IB_6.1.2.sz.mell'!D109</f>
        <v>0</v>
      </c>
      <c r="E109" s="36"/>
    </row>
    <row r="110" spans="1:5" ht="12" customHeight="1" x14ac:dyDescent="0.2">
      <c r="A110" s="325" t="s">
        <v>248</v>
      </c>
      <c r="B110" s="78" t="s">
        <v>249</v>
      </c>
      <c r="C110" s="29">
        <f>'[1]IB_6.1.2.sz.mell'!C110</f>
        <v>6640000</v>
      </c>
      <c r="D110" s="90">
        <f>'[1]IB_6.1.2.sz.mell'!D110</f>
        <v>7082675</v>
      </c>
      <c r="E110" s="30">
        <v>7082675</v>
      </c>
    </row>
    <row r="111" spans="1:5" ht="12" customHeight="1" x14ac:dyDescent="0.2">
      <c r="A111" s="325" t="s">
        <v>250</v>
      </c>
      <c r="B111" s="74" t="s">
        <v>251</v>
      </c>
      <c r="C111" s="29">
        <f>'[1]IB_6.1.2.sz.mell'!C111</f>
        <v>0</v>
      </c>
      <c r="D111" s="90">
        <f>'[1]IB_6.1.2.sz.mell'!D111</f>
        <v>0</v>
      </c>
      <c r="E111" s="30"/>
    </row>
    <row r="112" spans="1:5" ht="12" customHeight="1" x14ac:dyDescent="0.2">
      <c r="A112" s="327" t="s">
        <v>252</v>
      </c>
      <c r="B112" s="73" t="s">
        <v>468</v>
      </c>
      <c r="C112" s="35">
        <f>'[1]IB_6.1.2.sz.mell'!C112</f>
        <v>0</v>
      </c>
      <c r="D112" s="92">
        <f>'[1]IB_6.1.2.sz.mell'!D112</f>
        <v>0</v>
      </c>
      <c r="E112" s="36"/>
    </row>
    <row r="113" spans="1:5" ht="12" customHeight="1" thickBot="1" x14ac:dyDescent="0.25">
      <c r="A113" s="332" t="s">
        <v>254</v>
      </c>
      <c r="B113" s="347" t="s">
        <v>469</v>
      </c>
      <c r="C113" s="82">
        <f>'[1]IB_6.1.2.sz.mell'!C113</f>
        <v>0</v>
      </c>
      <c r="D113" s="97">
        <f>'[1]IB_6.1.2.sz.mell'!D113</f>
        <v>0</v>
      </c>
      <c r="E113" s="83"/>
    </row>
    <row r="114" spans="1:5" ht="12" customHeight="1" thickBot="1" x14ac:dyDescent="0.25">
      <c r="A114" s="62" t="s">
        <v>65</v>
      </c>
      <c r="B114" s="113" t="s">
        <v>256</v>
      </c>
      <c r="C114" s="20">
        <f>'[1]IB_6.1.2.sz.mell'!C114</f>
        <v>0</v>
      </c>
      <c r="D114" s="94">
        <f>'[1]IB_6.1.2.sz.mell'!D114</f>
        <v>0</v>
      </c>
      <c r="E114" s="21">
        <f>+E115+E117+E119</f>
        <v>0</v>
      </c>
    </row>
    <row r="115" spans="1:5" ht="12" customHeight="1" x14ac:dyDescent="0.2">
      <c r="A115" s="323" t="s">
        <v>67</v>
      </c>
      <c r="B115" s="73" t="s">
        <v>257</v>
      </c>
      <c r="C115" s="25">
        <f>'[1]IB_6.1.2.sz.mell'!C115</f>
        <v>0</v>
      </c>
      <c r="D115" s="88">
        <f>'[1]IB_6.1.2.sz.mell'!D115</f>
        <v>0</v>
      </c>
      <c r="E115" s="26"/>
    </row>
    <row r="116" spans="1:5" ht="12" customHeight="1" x14ac:dyDescent="0.2">
      <c r="A116" s="323" t="s">
        <v>69</v>
      </c>
      <c r="B116" s="89" t="s">
        <v>258</v>
      </c>
      <c r="C116" s="25">
        <f>'[1]IB_6.1.2.sz.mell'!C116</f>
        <v>0</v>
      </c>
      <c r="D116" s="88">
        <f>'[1]IB_6.1.2.sz.mell'!D116</f>
        <v>0</v>
      </c>
      <c r="E116" s="26"/>
    </row>
    <row r="117" spans="1:5" ht="12" customHeight="1" x14ac:dyDescent="0.2">
      <c r="A117" s="323" t="s">
        <v>71</v>
      </c>
      <c r="B117" s="89" t="s">
        <v>259</v>
      </c>
      <c r="C117" s="29">
        <f>'[1]IB_6.1.2.sz.mell'!C117</f>
        <v>0</v>
      </c>
      <c r="D117" s="90">
        <f>'[1]IB_6.1.2.sz.mell'!D117</f>
        <v>0</v>
      </c>
      <c r="E117" s="30"/>
    </row>
    <row r="118" spans="1:5" ht="12" customHeight="1" x14ac:dyDescent="0.2">
      <c r="A118" s="323" t="s">
        <v>73</v>
      </c>
      <c r="B118" s="89" t="s">
        <v>260</v>
      </c>
      <c r="C118" s="29">
        <f>'[1]IB_6.1.2.sz.mell'!C118</f>
        <v>0</v>
      </c>
      <c r="D118" s="90">
        <f>'[1]IB_6.1.2.sz.mell'!D118</f>
        <v>0</v>
      </c>
      <c r="E118" s="30"/>
    </row>
    <row r="119" spans="1:5" ht="12" customHeight="1" x14ac:dyDescent="0.2">
      <c r="A119" s="323" t="s">
        <v>75</v>
      </c>
      <c r="B119" s="33" t="s">
        <v>261</v>
      </c>
      <c r="C119" s="29">
        <f>'[1]IB_6.1.2.sz.mell'!C119</f>
        <v>0</v>
      </c>
      <c r="D119" s="90">
        <f>'[1]IB_6.1.2.sz.mell'!D119</f>
        <v>0</v>
      </c>
      <c r="E119" s="30"/>
    </row>
    <row r="120" spans="1:5" ht="12" customHeight="1" x14ac:dyDescent="0.2">
      <c r="A120" s="323" t="s">
        <v>77</v>
      </c>
      <c r="B120" s="31" t="s">
        <v>262</v>
      </c>
      <c r="C120" s="29">
        <f>'[1]IB_6.1.2.sz.mell'!C120</f>
        <v>0</v>
      </c>
      <c r="D120" s="90">
        <f>'[1]IB_6.1.2.sz.mell'!D120</f>
        <v>0</v>
      </c>
      <c r="E120" s="30"/>
    </row>
    <row r="121" spans="1:5" ht="12" customHeight="1" x14ac:dyDescent="0.2">
      <c r="A121" s="323" t="s">
        <v>263</v>
      </c>
      <c r="B121" s="91" t="s">
        <v>264</v>
      </c>
      <c r="C121" s="29">
        <f>'[1]IB_6.1.2.sz.mell'!C121</f>
        <v>0</v>
      </c>
      <c r="D121" s="90">
        <f>'[1]IB_6.1.2.sz.mell'!D121</f>
        <v>0</v>
      </c>
      <c r="E121" s="30"/>
    </row>
    <row r="122" spans="1:5" ht="12" customHeight="1" x14ac:dyDescent="0.2">
      <c r="A122" s="323" t="s">
        <v>265</v>
      </c>
      <c r="B122" s="78" t="s">
        <v>237</v>
      </c>
      <c r="C122" s="29">
        <f>'[1]IB_6.1.2.sz.mell'!C122</f>
        <v>0</v>
      </c>
      <c r="D122" s="90">
        <f>'[1]IB_6.1.2.sz.mell'!D122</f>
        <v>0</v>
      </c>
      <c r="E122" s="30"/>
    </row>
    <row r="123" spans="1:5" ht="12" customHeight="1" x14ac:dyDescent="0.2">
      <c r="A123" s="323" t="s">
        <v>266</v>
      </c>
      <c r="B123" s="78" t="s">
        <v>267</v>
      </c>
      <c r="C123" s="29">
        <f>'[1]IB_6.1.2.sz.mell'!C123</f>
        <v>0</v>
      </c>
      <c r="D123" s="90">
        <f>'[1]IB_6.1.2.sz.mell'!D123</f>
        <v>0</v>
      </c>
      <c r="E123" s="30"/>
    </row>
    <row r="124" spans="1:5" ht="12" customHeight="1" x14ac:dyDescent="0.2">
      <c r="A124" s="323" t="s">
        <v>268</v>
      </c>
      <c r="B124" s="78" t="s">
        <v>269</v>
      </c>
      <c r="C124" s="29">
        <f>'[1]IB_6.1.2.sz.mell'!C124</f>
        <v>0</v>
      </c>
      <c r="D124" s="90">
        <f>'[1]IB_6.1.2.sz.mell'!D124</f>
        <v>0</v>
      </c>
      <c r="E124" s="30"/>
    </row>
    <row r="125" spans="1:5" ht="12" customHeight="1" x14ac:dyDescent="0.2">
      <c r="A125" s="323" t="s">
        <v>270</v>
      </c>
      <c r="B125" s="78" t="s">
        <v>243</v>
      </c>
      <c r="C125" s="29">
        <f>'[1]IB_6.1.2.sz.mell'!C125</f>
        <v>0</v>
      </c>
      <c r="D125" s="90">
        <f>'[1]IB_6.1.2.sz.mell'!D125</f>
        <v>0</v>
      </c>
      <c r="E125" s="30"/>
    </row>
    <row r="126" spans="1:5" ht="12" customHeight="1" x14ac:dyDescent="0.2">
      <c r="A126" s="323" t="s">
        <v>271</v>
      </c>
      <c r="B126" s="78" t="s">
        <v>272</v>
      </c>
      <c r="C126" s="29">
        <f>'[1]IB_6.1.2.sz.mell'!C126</f>
        <v>0</v>
      </c>
      <c r="D126" s="90">
        <f>'[1]IB_6.1.2.sz.mell'!D126</f>
        <v>0</v>
      </c>
      <c r="E126" s="30"/>
    </row>
    <row r="127" spans="1:5" ht="12" customHeight="1" thickBot="1" x14ac:dyDescent="0.25">
      <c r="A127" s="346" t="s">
        <v>273</v>
      </c>
      <c r="B127" s="78" t="s">
        <v>274</v>
      </c>
      <c r="C127" s="35">
        <f>'[1]IB_6.1.2.sz.mell'!C127</f>
        <v>0</v>
      </c>
      <c r="D127" s="92">
        <f>'[1]IB_6.1.2.sz.mell'!D127</f>
        <v>0</v>
      </c>
      <c r="E127" s="36"/>
    </row>
    <row r="128" spans="1:5" ht="12" customHeight="1" thickBot="1" x14ac:dyDescent="0.25">
      <c r="A128" s="62" t="s">
        <v>79</v>
      </c>
      <c r="B128" s="93" t="s">
        <v>275</v>
      </c>
      <c r="C128" s="20">
        <f>'[1]IB_6.1.2.sz.mell'!C128</f>
        <v>7371300</v>
      </c>
      <c r="D128" s="94">
        <f>'[1]IB_6.1.2.sz.mell'!D128</f>
        <v>7904290</v>
      </c>
      <c r="E128" s="21">
        <f>+E93+E114</f>
        <v>7904290</v>
      </c>
    </row>
    <row r="129" spans="1:11" ht="12" customHeight="1" thickBot="1" x14ac:dyDescent="0.25">
      <c r="A129" s="62" t="s">
        <v>276</v>
      </c>
      <c r="B129" s="93" t="s">
        <v>470</v>
      </c>
      <c r="C129" s="20">
        <f>'[1]IB_6.1.2.sz.mell'!C129</f>
        <v>0</v>
      </c>
      <c r="D129" s="94">
        <f>'[1]IB_6.1.2.sz.mell'!D129</f>
        <v>0</v>
      </c>
      <c r="E129" s="21">
        <f>+E130+E131+E132</f>
        <v>0</v>
      </c>
    </row>
    <row r="130" spans="1:11" s="344" customFormat="1" ht="12" customHeight="1" x14ac:dyDescent="0.2">
      <c r="A130" s="323" t="s">
        <v>95</v>
      </c>
      <c r="B130" s="95" t="s">
        <v>471</v>
      </c>
      <c r="C130" s="29">
        <f>'[1]IB_6.1.2.sz.mell'!C130</f>
        <v>0</v>
      </c>
      <c r="D130" s="90">
        <f>'[1]IB_6.1.2.sz.mell'!D130</f>
        <v>0</v>
      </c>
      <c r="E130" s="30"/>
    </row>
    <row r="131" spans="1:11" ht="12" customHeight="1" x14ac:dyDescent="0.2">
      <c r="A131" s="323" t="s">
        <v>97</v>
      </c>
      <c r="B131" s="95" t="s">
        <v>279</v>
      </c>
      <c r="C131" s="29">
        <f>'[1]IB_6.1.2.sz.mell'!C131</f>
        <v>0</v>
      </c>
      <c r="D131" s="90">
        <f>'[1]IB_6.1.2.sz.mell'!D131</f>
        <v>0</v>
      </c>
      <c r="E131" s="30"/>
    </row>
    <row r="132" spans="1:11" ht="12" customHeight="1" thickBot="1" x14ac:dyDescent="0.25">
      <c r="A132" s="346" t="s">
        <v>99</v>
      </c>
      <c r="B132" s="99" t="s">
        <v>472</v>
      </c>
      <c r="C132" s="29">
        <f>'[1]IB_6.1.2.sz.mell'!C132</f>
        <v>0</v>
      </c>
      <c r="D132" s="90">
        <f>'[1]IB_6.1.2.sz.mell'!D132</f>
        <v>0</v>
      </c>
      <c r="E132" s="30"/>
    </row>
    <row r="133" spans="1:11" ht="12" customHeight="1" thickBot="1" x14ac:dyDescent="0.25">
      <c r="A133" s="62" t="s">
        <v>109</v>
      </c>
      <c r="B133" s="93" t="s">
        <v>281</v>
      </c>
      <c r="C133" s="20">
        <f>'[1]IB_6.1.2.sz.mell'!C133</f>
        <v>0</v>
      </c>
      <c r="D133" s="94">
        <f>'[1]IB_6.1.2.sz.mell'!D133</f>
        <v>0</v>
      </c>
      <c r="E133" s="21">
        <f>+E134+E135+E136+E137+E138+E139</f>
        <v>0</v>
      </c>
    </row>
    <row r="134" spans="1:11" ht="12" customHeight="1" x14ac:dyDescent="0.2">
      <c r="A134" s="323" t="s">
        <v>111</v>
      </c>
      <c r="B134" s="95" t="s">
        <v>282</v>
      </c>
      <c r="C134" s="29">
        <f>'[1]IB_6.1.2.sz.mell'!C134</f>
        <v>0</v>
      </c>
      <c r="D134" s="90">
        <f>'[1]IB_6.1.2.sz.mell'!D134</f>
        <v>0</v>
      </c>
      <c r="E134" s="30"/>
    </row>
    <row r="135" spans="1:11" ht="12" customHeight="1" x14ac:dyDescent="0.2">
      <c r="A135" s="323" t="s">
        <v>113</v>
      </c>
      <c r="B135" s="95" t="s">
        <v>283</v>
      </c>
      <c r="C135" s="29">
        <f>'[1]IB_6.1.2.sz.mell'!C135</f>
        <v>0</v>
      </c>
      <c r="D135" s="90">
        <f>'[1]IB_6.1.2.sz.mell'!D135</f>
        <v>0</v>
      </c>
      <c r="E135" s="30"/>
    </row>
    <row r="136" spans="1:11" ht="12" customHeight="1" x14ac:dyDescent="0.2">
      <c r="A136" s="323" t="s">
        <v>115</v>
      </c>
      <c r="B136" s="95" t="s">
        <v>284</v>
      </c>
      <c r="C136" s="29">
        <f>'[1]IB_6.1.2.sz.mell'!C136</f>
        <v>0</v>
      </c>
      <c r="D136" s="90">
        <f>'[1]IB_6.1.2.sz.mell'!D136</f>
        <v>0</v>
      </c>
      <c r="E136" s="30"/>
    </row>
    <row r="137" spans="1:11" ht="12" customHeight="1" x14ac:dyDescent="0.2">
      <c r="A137" s="323" t="s">
        <v>117</v>
      </c>
      <c r="B137" s="95" t="s">
        <v>473</v>
      </c>
      <c r="C137" s="29">
        <f>'[1]IB_6.1.2.sz.mell'!C137</f>
        <v>0</v>
      </c>
      <c r="D137" s="90">
        <f>'[1]IB_6.1.2.sz.mell'!D137</f>
        <v>0</v>
      </c>
      <c r="E137" s="30"/>
    </row>
    <row r="138" spans="1:11" ht="12" customHeight="1" x14ac:dyDescent="0.2">
      <c r="A138" s="323" t="s">
        <v>119</v>
      </c>
      <c r="B138" s="95" t="s">
        <v>286</v>
      </c>
      <c r="C138" s="29">
        <f>'[1]IB_6.1.2.sz.mell'!C138</f>
        <v>0</v>
      </c>
      <c r="D138" s="90">
        <f>'[1]IB_6.1.2.sz.mell'!D138</f>
        <v>0</v>
      </c>
      <c r="E138" s="30"/>
    </row>
    <row r="139" spans="1:11" s="344" customFormat="1" ht="12" customHeight="1" thickBot="1" x14ac:dyDescent="0.25">
      <c r="A139" s="346" t="s">
        <v>121</v>
      </c>
      <c r="B139" s="99" t="s">
        <v>287</v>
      </c>
      <c r="C139" s="29">
        <f>'[1]IB_6.1.2.sz.mell'!C139</f>
        <v>0</v>
      </c>
      <c r="D139" s="90">
        <f>'[1]IB_6.1.2.sz.mell'!D139</f>
        <v>0</v>
      </c>
      <c r="E139" s="30"/>
    </row>
    <row r="140" spans="1:11" ht="12" customHeight="1" thickBot="1" x14ac:dyDescent="0.25">
      <c r="A140" s="62" t="s">
        <v>133</v>
      </c>
      <c r="B140" s="93" t="s">
        <v>474</v>
      </c>
      <c r="C140" s="38">
        <f>'[1]IB_6.1.2.sz.mell'!C140</f>
        <v>0</v>
      </c>
      <c r="D140" s="98">
        <f>'[1]IB_6.1.2.sz.mell'!D140</f>
        <v>0</v>
      </c>
      <c r="E140" s="39">
        <f>+E141+E142+E144+E145+E143</f>
        <v>0</v>
      </c>
      <c r="K140" s="348"/>
    </row>
    <row r="141" spans="1:11" x14ac:dyDescent="0.2">
      <c r="A141" s="323" t="s">
        <v>135</v>
      </c>
      <c r="B141" s="95" t="s">
        <v>289</v>
      </c>
      <c r="C141" s="29">
        <f>'[1]IB_6.1.2.sz.mell'!C141</f>
        <v>0</v>
      </c>
      <c r="D141" s="90">
        <f>'[1]IB_6.1.2.sz.mell'!D141</f>
        <v>0</v>
      </c>
      <c r="E141" s="30"/>
    </row>
    <row r="142" spans="1:11" ht="12" customHeight="1" x14ac:dyDescent="0.2">
      <c r="A142" s="323" t="s">
        <v>137</v>
      </c>
      <c r="B142" s="95" t="s">
        <v>290</v>
      </c>
      <c r="C142" s="29">
        <f>'[1]IB_6.1.2.sz.mell'!C142</f>
        <v>0</v>
      </c>
      <c r="D142" s="90">
        <f>'[1]IB_6.1.2.sz.mell'!D142</f>
        <v>0</v>
      </c>
      <c r="E142" s="30"/>
    </row>
    <row r="143" spans="1:11" ht="12" customHeight="1" x14ac:dyDescent="0.2">
      <c r="A143" s="323" t="s">
        <v>139</v>
      </c>
      <c r="B143" s="95" t="s">
        <v>475</v>
      </c>
      <c r="C143" s="29">
        <f>'[1]IB_6.1.2.sz.mell'!C143</f>
        <v>0</v>
      </c>
      <c r="D143" s="90">
        <f>'[1]IB_6.1.2.sz.mell'!D143</f>
        <v>0</v>
      </c>
      <c r="E143" s="30"/>
    </row>
    <row r="144" spans="1:11" s="344" customFormat="1" ht="12" customHeight="1" x14ac:dyDescent="0.2">
      <c r="A144" s="323" t="s">
        <v>141</v>
      </c>
      <c r="B144" s="95" t="s">
        <v>291</v>
      </c>
      <c r="C144" s="29">
        <f>'[1]IB_6.1.2.sz.mell'!C144</f>
        <v>0</v>
      </c>
      <c r="D144" s="90">
        <f>'[1]IB_6.1.2.sz.mell'!D144</f>
        <v>0</v>
      </c>
      <c r="E144" s="30"/>
    </row>
    <row r="145" spans="1:5" s="344" customFormat="1" ht="12" customHeight="1" thickBot="1" x14ac:dyDescent="0.25">
      <c r="A145" s="346" t="s">
        <v>143</v>
      </c>
      <c r="B145" s="99" t="s">
        <v>292</v>
      </c>
      <c r="C145" s="29">
        <f>'[1]IB_6.1.2.sz.mell'!C145</f>
        <v>0</v>
      </c>
      <c r="D145" s="90">
        <f>'[1]IB_6.1.2.sz.mell'!D145</f>
        <v>0</v>
      </c>
      <c r="E145" s="30"/>
    </row>
    <row r="146" spans="1:5" s="344" customFormat="1" ht="12" customHeight="1" thickBot="1" x14ac:dyDescent="0.25">
      <c r="A146" s="62" t="s">
        <v>293</v>
      </c>
      <c r="B146" s="93" t="s">
        <v>294</v>
      </c>
      <c r="C146" s="100">
        <f>'[1]IB_6.1.2.sz.mell'!C146</f>
        <v>0</v>
      </c>
      <c r="D146" s="101">
        <f>'[1]IB_6.1.2.sz.mell'!D146</f>
        <v>0</v>
      </c>
      <c r="E146" s="102">
        <f>+E147+E148+E149+E150+E151</f>
        <v>0</v>
      </c>
    </row>
    <row r="147" spans="1:5" s="344" customFormat="1" ht="12" customHeight="1" x14ac:dyDescent="0.2">
      <c r="A147" s="323" t="s">
        <v>147</v>
      </c>
      <c r="B147" s="95" t="s">
        <v>295</v>
      </c>
      <c r="C147" s="29">
        <f>'[1]IB_6.1.2.sz.mell'!C147</f>
        <v>0</v>
      </c>
      <c r="D147" s="90">
        <f>'[1]IB_6.1.2.sz.mell'!D147</f>
        <v>0</v>
      </c>
      <c r="E147" s="30"/>
    </row>
    <row r="148" spans="1:5" s="344" customFormat="1" ht="12" customHeight="1" x14ac:dyDescent="0.2">
      <c r="A148" s="323" t="s">
        <v>149</v>
      </c>
      <c r="B148" s="95" t="s">
        <v>296</v>
      </c>
      <c r="C148" s="29">
        <f>'[1]IB_6.1.2.sz.mell'!C148</f>
        <v>0</v>
      </c>
      <c r="D148" s="90">
        <f>'[1]IB_6.1.2.sz.mell'!D148</f>
        <v>0</v>
      </c>
      <c r="E148" s="30"/>
    </row>
    <row r="149" spans="1:5" s="344" customFormat="1" ht="12" customHeight="1" x14ac:dyDescent="0.2">
      <c r="A149" s="323" t="s">
        <v>151</v>
      </c>
      <c r="B149" s="95" t="s">
        <v>297</v>
      </c>
      <c r="C149" s="29">
        <f>'[1]IB_6.1.2.sz.mell'!C149</f>
        <v>0</v>
      </c>
      <c r="D149" s="90">
        <f>'[1]IB_6.1.2.sz.mell'!D149</f>
        <v>0</v>
      </c>
      <c r="E149" s="30"/>
    </row>
    <row r="150" spans="1:5" s="344" customFormat="1" ht="12" customHeight="1" x14ac:dyDescent="0.2">
      <c r="A150" s="323" t="s">
        <v>153</v>
      </c>
      <c r="B150" s="95" t="s">
        <v>476</v>
      </c>
      <c r="C150" s="29">
        <f>'[1]IB_6.1.2.sz.mell'!C150</f>
        <v>0</v>
      </c>
      <c r="D150" s="90">
        <f>'[1]IB_6.1.2.sz.mell'!D150</f>
        <v>0</v>
      </c>
      <c r="E150" s="30"/>
    </row>
    <row r="151" spans="1:5" ht="12.75" customHeight="1" thickBot="1" x14ac:dyDescent="0.25">
      <c r="A151" s="346" t="s">
        <v>299</v>
      </c>
      <c r="B151" s="99" t="s">
        <v>300</v>
      </c>
      <c r="C151" s="35">
        <f>'[1]IB_6.1.2.sz.mell'!C151</f>
        <v>0</v>
      </c>
      <c r="D151" s="92">
        <f>'[1]IB_6.1.2.sz.mell'!D151</f>
        <v>0</v>
      </c>
      <c r="E151" s="36"/>
    </row>
    <row r="152" spans="1:5" ht="12.75" customHeight="1" thickBot="1" x14ac:dyDescent="0.25">
      <c r="A152" s="349" t="s">
        <v>155</v>
      </c>
      <c r="B152" s="93" t="s">
        <v>301</v>
      </c>
      <c r="C152" s="100">
        <f>'[1]IB_6.1.2.sz.mell'!C152</f>
        <v>0</v>
      </c>
      <c r="D152" s="101">
        <f>'[1]IB_6.1.2.sz.mell'!D152</f>
        <v>0</v>
      </c>
      <c r="E152" s="102"/>
    </row>
    <row r="153" spans="1:5" ht="12.75" customHeight="1" thickBot="1" x14ac:dyDescent="0.25">
      <c r="A153" s="349" t="s">
        <v>302</v>
      </c>
      <c r="B153" s="93" t="s">
        <v>303</v>
      </c>
      <c r="C153" s="100">
        <f>'[1]IB_6.1.2.sz.mell'!C153</f>
        <v>0</v>
      </c>
      <c r="D153" s="101">
        <f>'[1]IB_6.1.2.sz.mell'!D153</f>
        <v>0</v>
      </c>
      <c r="E153" s="102"/>
    </row>
    <row r="154" spans="1:5" ht="12" customHeight="1" thickBot="1" x14ac:dyDescent="0.25">
      <c r="A154" s="62" t="s">
        <v>304</v>
      </c>
      <c r="B154" s="93" t="s">
        <v>305</v>
      </c>
      <c r="C154" s="104">
        <f>'[1]IB_6.1.2.sz.mell'!C154</f>
        <v>0</v>
      </c>
      <c r="D154" s="105">
        <f>'[1]IB_6.1.2.sz.mell'!D154</f>
        <v>0</v>
      </c>
      <c r="E154" s="106">
        <f>+E129+E133+E140+E146+E152+E153</f>
        <v>0</v>
      </c>
    </row>
    <row r="155" spans="1:5" ht="15.2" customHeight="1" thickBot="1" x14ac:dyDescent="0.25">
      <c r="A155" s="350" t="s">
        <v>306</v>
      </c>
      <c r="B155" s="110" t="s">
        <v>307</v>
      </c>
      <c r="C155" s="104">
        <f>'[1]IB_6.1.2.sz.mell'!C155</f>
        <v>7371300</v>
      </c>
      <c r="D155" s="105">
        <f>'[1]IB_6.1.2.sz.mell'!D155</f>
        <v>7904290</v>
      </c>
      <c r="E155" s="106">
        <f>+E128+E154</f>
        <v>7904290</v>
      </c>
    </row>
    <row r="156" spans="1:5" ht="13.5" thickBot="1" x14ac:dyDescent="0.25">
      <c r="A156" s="365"/>
      <c r="B156" s="317"/>
      <c r="C156" s="366">
        <f>'[1]IB_6.1.2.sz.mell'!C156</f>
        <v>0</v>
      </c>
      <c r="D156" s="366">
        <f>'[1]IB_6.1.2.sz.mell'!D156</f>
        <v>0</v>
      </c>
      <c r="E156" s="367"/>
    </row>
    <row r="157" spans="1:5" ht="15.2" customHeight="1" thickBot="1" x14ac:dyDescent="0.25">
      <c r="A157" s="355" t="s">
        <v>477</v>
      </c>
      <c r="B157" s="356"/>
      <c r="C157" s="357">
        <f>'[1]IB_6.1.2.sz.mell'!C157</f>
        <v>0</v>
      </c>
      <c r="D157" s="357">
        <f>'[1]IB_6.1.2.sz.mell'!D157</f>
        <v>0</v>
      </c>
      <c r="E157" s="358"/>
    </row>
    <row r="158" spans="1:5" ht="14.45" customHeight="1" thickBot="1" x14ac:dyDescent="0.25">
      <c r="A158" s="359" t="s">
        <v>478</v>
      </c>
      <c r="B158" s="360"/>
      <c r="C158" s="357">
        <f>'[1]IB_6.1.2.sz.mell'!C158</f>
        <v>0</v>
      </c>
      <c r="D158" s="357">
        <f>'[1]IB_6.1.2.sz.mell'!D158</f>
        <v>0</v>
      </c>
      <c r="E158" s="358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E865-4440-49D7-A930-44AD23BDBB6C}">
  <sheetPr>
    <tabColor theme="5"/>
  </sheetPr>
  <dimension ref="A1:K160"/>
  <sheetViews>
    <sheetView topLeftCell="A136" zoomScale="120" zoomScaleNormal="120" zoomScaleSheetLayoutView="100" workbookViewId="0">
      <selection activeCell="E5" sqref="E5:E6"/>
    </sheetView>
  </sheetViews>
  <sheetFormatPr defaultRowHeight="12.75" x14ac:dyDescent="0.2"/>
  <cols>
    <col min="1" max="1" width="16.1640625" style="351" customWidth="1"/>
    <col min="2" max="2" width="62" style="352" customWidth="1"/>
    <col min="3" max="3" width="14.1640625" style="354" customWidth="1"/>
    <col min="4" max="5" width="14.1640625" style="317" customWidth="1"/>
    <col min="6" max="256" width="9.33203125" style="317"/>
    <col min="257" max="257" width="16.1640625" style="317" customWidth="1"/>
    <col min="258" max="258" width="62" style="317" customWidth="1"/>
    <col min="259" max="261" width="14.1640625" style="317" customWidth="1"/>
    <col min="262" max="512" width="9.33203125" style="317"/>
    <col min="513" max="513" width="16.1640625" style="317" customWidth="1"/>
    <col min="514" max="514" width="62" style="317" customWidth="1"/>
    <col min="515" max="517" width="14.1640625" style="317" customWidth="1"/>
    <col min="518" max="768" width="9.33203125" style="317"/>
    <col min="769" max="769" width="16.1640625" style="317" customWidth="1"/>
    <col min="770" max="770" width="62" style="317" customWidth="1"/>
    <col min="771" max="773" width="14.1640625" style="317" customWidth="1"/>
    <col min="774" max="1024" width="9.33203125" style="317"/>
    <col min="1025" max="1025" width="16.1640625" style="317" customWidth="1"/>
    <col min="1026" max="1026" width="62" style="317" customWidth="1"/>
    <col min="1027" max="1029" width="14.1640625" style="317" customWidth="1"/>
    <col min="1030" max="1280" width="9.33203125" style="317"/>
    <col min="1281" max="1281" width="16.1640625" style="317" customWidth="1"/>
    <col min="1282" max="1282" width="62" style="317" customWidth="1"/>
    <col min="1283" max="1285" width="14.1640625" style="317" customWidth="1"/>
    <col min="1286" max="1536" width="9.33203125" style="317"/>
    <col min="1537" max="1537" width="16.1640625" style="317" customWidth="1"/>
    <col min="1538" max="1538" width="62" style="317" customWidth="1"/>
    <col min="1539" max="1541" width="14.1640625" style="317" customWidth="1"/>
    <col min="1542" max="1792" width="9.33203125" style="317"/>
    <col min="1793" max="1793" width="16.1640625" style="317" customWidth="1"/>
    <col min="1794" max="1794" width="62" style="317" customWidth="1"/>
    <col min="1795" max="1797" width="14.1640625" style="317" customWidth="1"/>
    <col min="1798" max="2048" width="9.33203125" style="317"/>
    <col min="2049" max="2049" width="16.1640625" style="317" customWidth="1"/>
    <col min="2050" max="2050" width="62" style="317" customWidth="1"/>
    <col min="2051" max="2053" width="14.1640625" style="317" customWidth="1"/>
    <col min="2054" max="2304" width="9.33203125" style="317"/>
    <col min="2305" max="2305" width="16.1640625" style="317" customWidth="1"/>
    <col min="2306" max="2306" width="62" style="317" customWidth="1"/>
    <col min="2307" max="2309" width="14.1640625" style="317" customWidth="1"/>
    <col min="2310" max="2560" width="9.33203125" style="317"/>
    <col min="2561" max="2561" width="16.1640625" style="317" customWidth="1"/>
    <col min="2562" max="2562" width="62" style="317" customWidth="1"/>
    <col min="2563" max="2565" width="14.1640625" style="317" customWidth="1"/>
    <col min="2566" max="2816" width="9.33203125" style="317"/>
    <col min="2817" max="2817" width="16.1640625" style="317" customWidth="1"/>
    <col min="2818" max="2818" width="62" style="317" customWidth="1"/>
    <col min="2819" max="2821" width="14.1640625" style="317" customWidth="1"/>
    <col min="2822" max="3072" width="9.33203125" style="317"/>
    <col min="3073" max="3073" width="16.1640625" style="317" customWidth="1"/>
    <col min="3074" max="3074" width="62" style="317" customWidth="1"/>
    <col min="3075" max="3077" width="14.1640625" style="317" customWidth="1"/>
    <col min="3078" max="3328" width="9.33203125" style="317"/>
    <col min="3329" max="3329" width="16.1640625" style="317" customWidth="1"/>
    <col min="3330" max="3330" width="62" style="317" customWidth="1"/>
    <col min="3331" max="3333" width="14.1640625" style="317" customWidth="1"/>
    <col min="3334" max="3584" width="9.33203125" style="317"/>
    <col min="3585" max="3585" width="16.1640625" style="317" customWidth="1"/>
    <col min="3586" max="3586" width="62" style="317" customWidth="1"/>
    <col min="3587" max="3589" width="14.1640625" style="317" customWidth="1"/>
    <col min="3590" max="3840" width="9.33203125" style="317"/>
    <col min="3841" max="3841" width="16.1640625" style="317" customWidth="1"/>
    <col min="3842" max="3842" width="62" style="317" customWidth="1"/>
    <col min="3843" max="3845" width="14.1640625" style="317" customWidth="1"/>
    <col min="3846" max="4096" width="9.33203125" style="317"/>
    <col min="4097" max="4097" width="16.1640625" style="317" customWidth="1"/>
    <col min="4098" max="4098" width="62" style="317" customWidth="1"/>
    <col min="4099" max="4101" width="14.1640625" style="317" customWidth="1"/>
    <col min="4102" max="4352" width="9.33203125" style="317"/>
    <col min="4353" max="4353" width="16.1640625" style="317" customWidth="1"/>
    <col min="4354" max="4354" width="62" style="317" customWidth="1"/>
    <col min="4355" max="4357" width="14.1640625" style="317" customWidth="1"/>
    <col min="4358" max="4608" width="9.33203125" style="317"/>
    <col min="4609" max="4609" width="16.1640625" style="317" customWidth="1"/>
    <col min="4610" max="4610" width="62" style="317" customWidth="1"/>
    <col min="4611" max="4613" width="14.1640625" style="317" customWidth="1"/>
    <col min="4614" max="4864" width="9.33203125" style="317"/>
    <col min="4865" max="4865" width="16.1640625" style="317" customWidth="1"/>
    <col min="4866" max="4866" width="62" style="317" customWidth="1"/>
    <col min="4867" max="4869" width="14.1640625" style="317" customWidth="1"/>
    <col min="4870" max="5120" width="9.33203125" style="317"/>
    <col min="5121" max="5121" width="16.1640625" style="317" customWidth="1"/>
    <col min="5122" max="5122" width="62" style="317" customWidth="1"/>
    <col min="5123" max="5125" width="14.1640625" style="317" customWidth="1"/>
    <col min="5126" max="5376" width="9.33203125" style="317"/>
    <col min="5377" max="5377" width="16.1640625" style="317" customWidth="1"/>
    <col min="5378" max="5378" width="62" style="317" customWidth="1"/>
    <col min="5379" max="5381" width="14.1640625" style="317" customWidth="1"/>
    <col min="5382" max="5632" width="9.33203125" style="317"/>
    <col min="5633" max="5633" width="16.1640625" style="317" customWidth="1"/>
    <col min="5634" max="5634" width="62" style="317" customWidth="1"/>
    <col min="5635" max="5637" width="14.1640625" style="317" customWidth="1"/>
    <col min="5638" max="5888" width="9.33203125" style="317"/>
    <col min="5889" max="5889" width="16.1640625" style="317" customWidth="1"/>
    <col min="5890" max="5890" width="62" style="317" customWidth="1"/>
    <col min="5891" max="5893" width="14.1640625" style="317" customWidth="1"/>
    <col min="5894" max="6144" width="9.33203125" style="317"/>
    <col min="6145" max="6145" width="16.1640625" style="317" customWidth="1"/>
    <col min="6146" max="6146" width="62" style="317" customWidth="1"/>
    <col min="6147" max="6149" width="14.1640625" style="317" customWidth="1"/>
    <col min="6150" max="6400" width="9.33203125" style="317"/>
    <col min="6401" max="6401" width="16.1640625" style="317" customWidth="1"/>
    <col min="6402" max="6402" width="62" style="317" customWidth="1"/>
    <col min="6403" max="6405" width="14.1640625" style="317" customWidth="1"/>
    <col min="6406" max="6656" width="9.33203125" style="317"/>
    <col min="6657" max="6657" width="16.1640625" style="317" customWidth="1"/>
    <col min="6658" max="6658" width="62" style="317" customWidth="1"/>
    <col min="6659" max="6661" width="14.1640625" style="317" customWidth="1"/>
    <col min="6662" max="6912" width="9.33203125" style="317"/>
    <col min="6913" max="6913" width="16.1640625" style="317" customWidth="1"/>
    <col min="6914" max="6914" width="62" style="317" customWidth="1"/>
    <col min="6915" max="6917" width="14.1640625" style="317" customWidth="1"/>
    <col min="6918" max="7168" width="9.33203125" style="317"/>
    <col min="7169" max="7169" width="16.1640625" style="317" customWidth="1"/>
    <col min="7170" max="7170" width="62" style="317" customWidth="1"/>
    <col min="7171" max="7173" width="14.1640625" style="317" customWidth="1"/>
    <col min="7174" max="7424" width="9.33203125" style="317"/>
    <col min="7425" max="7425" width="16.1640625" style="317" customWidth="1"/>
    <col min="7426" max="7426" width="62" style="317" customWidth="1"/>
    <col min="7427" max="7429" width="14.1640625" style="317" customWidth="1"/>
    <col min="7430" max="7680" width="9.33203125" style="317"/>
    <col min="7681" max="7681" width="16.1640625" style="317" customWidth="1"/>
    <col min="7682" max="7682" width="62" style="317" customWidth="1"/>
    <col min="7683" max="7685" width="14.1640625" style="317" customWidth="1"/>
    <col min="7686" max="7936" width="9.33203125" style="317"/>
    <col min="7937" max="7937" width="16.1640625" style="317" customWidth="1"/>
    <col min="7938" max="7938" width="62" style="317" customWidth="1"/>
    <col min="7939" max="7941" width="14.1640625" style="317" customWidth="1"/>
    <col min="7942" max="8192" width="9.33203125" style="317"/>
    <col min="8193" max="8193" width="16.1640625" style="317" customWidth="1"/>
    <col min="8194" max="8194" width="62" style="317" customWidth="1"/>
    <col min="8195" max="8197" width="14.1640625" style="317" customWidth="1"/>
    <col min="8198" max="8448" width="9.33203125" style="317"/>
    <col min="8449" max="8449" width="16.1640625" style="317" customWidth="1"/>
    <col min="8450" max="8450" width="62" style="317" customWidth="1"/>
    <col min="8451" max="8453" width="14.1640625" style="317" customWidth="1"/>
    <col min="8454" max="8704" width="9.33203125" style="317"/>
    <col min="8705" max="8705" width="16.1640625" style="317" customWidth="1"/>
    <col min="8706" max="8706" width="62" style="317" customWidth="1"/>
    <col min="8707" max="8709" width="14.1640625" style="317" customWidth="1"/>
    <col min="8710" max="8960" width="9.33203125" style="317"/>
    <col min="8961" max="8961" width="16.1640625" style="317" customWidth="1"/>
    <col min="8962" max="8962" width="62" style="317" customWidth="1"/>
    <col min="8963" max="8965" width="14.1640625" style="317" customWidth="1"/>
    <col min="8966" max="9216" width="9.33203125" style="317"/>
    <col min="9217" max="9217" width="16.1640625" style="317" customWidth="1"/>
    <col min="9218" max="9218" width="62" style="317" customWidth="1"/>
    <col min="9219" max="9221" width="14.1640625" style="317" customWidth="1"/>
    <col min="9222" max="9472" width="9.33203125" style="317"/>
    <col min="9473" max="9473" width="16.1640625" style="317" customWidth="1"/>
    <col min="9474" max="9474" width="62" style="317" customWidth="1"/>
    <col min="9475" max="9477" width="14.1640625" style="317" customWidth="1"/>
    <col min="9478" max="9728" width="9.33203125" style="317"/>
    <col min="9729" max="9729" width="16.1640625" style="317" customWidth="1"/>
    <col min="9730" max="9730" width="62" style="317" customWidth="1"/>
    <col min="9731" max="9733" width="14.1640625" style="317" customWidth="1"/>
    <col min="9734" max="9984" width="9.33203125" style="317"/>
    <col min="9985" max="9985" width="16.1640625" style="317" customWidth="1"/>
    <col min="9986" max="9986" width="62" style="317" customWidth="1"/>
    <col min="9987" max="9989" width="14.1640625" style="317" customWidth="1"/>
    <col min="9990" max="10240" width="9.33203125" style="317"/>
    <col min="10241" max="10241" width="16.1640625" style="317" customWidth="1"/>
    <col min="10242" max="10242" width="62" style="317" customWidth="1"/>
    <col min="10243" max="10245" width="14.1640625" style="317" customWidth="1"/>
    <col min="10246" max="10496" width="9.33203125" style="317"/>
    <col min="10497" max="10497" width="16.1640625" style="317" customWidth="1"/>
    <col min="10498" max="10498" width="62" style="317" customWidth="1"/>
    <col min="10499" max="10501" width="14.1640625" style="317" customWidth="1"/>
    <col min="10502" max="10752" width="9.33203125" style="317"/>
    <col min="10753" max="10753" width="16.1640625" style="317" customWidth="1"/>
    <col min="10754" max="10754" width="62" style="317" customWidth="1"/>
    <col min="10755" max="10757" width="14.1640625" style="317" customWidth="1"/>
    <col min="10758" max="11008" width="9.33203125" style="317"/>
    <col min="11009" max="11009" width="16.1640625" style="317" customWidth="1"/>
    <col min="11010" max="11010" width="62" style="317" customWidth="1"/>
    <col min="11011" max="11013" width="14.1640625" style="317" customWidth="1"/>
    <col min="11014" max="11264" width="9.33203125" style="317"/>
    <col min="11265" max="11265" width="16.1640625" style="317" customWidth="1"/>
    <col min="11266" max="11266" width="62" style="317" customWidth="1"/>
    <col min="11267" max="11269" width="14.1640625" style="317" customWidth="1"/>
    <col min="11270" max="11520" width="9.33203125" style="317"/>
    <col min="11521" max="11521" width="16.1640625" style="317" customWidth="1"/>
    <col min="11522" max="11522" width="62" style="317" customWidth="1"/>
    <col min="11523" max="11525" width="14.1640625" style="317" customWidth="1"/>
    <col min="11526" max="11776" width="9.33203125" style="317"/>
    <col min="11777" max="11777" width="16.1640625" style="317" customWidth="1"/>
    <col min="11778" max="11778" width="62" style="317" customWidth="1"/>
    <col min="11779" max="11781" width="14.1640625" style="317" customWidth="1"/>
    <col min="11782" max="12032" width="9.33203125" style="317"/>
    <col min="12033" max="12033" width="16.1640625" style="317" customWidth="1"/>
    <col min="12034" max="12034" width="62" style="317" customWidth="1"/>
    <col min="12035" max="12037" width="14.1640625" style="317" customWidth="1"/>
    <col min="12038" max="12288" width="9.33203125" style="317"/>
    <col min="12289" max="12289" width="16.1640625" style="317" customWidth="1"/>
    <col min="12290" max="12290" width="62" style="317" customWidth="1"/>
    <col min="12291" max="12293" width="14.1640625" style="317" customWidth="1"/>
    <col min="12294" max="12544" width="9.33203125" style="317"/>
    <col min="12545" max="12545" width="16.1640625" style="317" customWidth="1"/>
    <col min="12546" max="12546" width="62" style="317" customWidth="1"/>
    <col min="12547" max="12549" width="14.1640625" style="317" customWidth="1"/>
    <col min="12550" max="12800" width="9.33203125" style="317"/>
    <col min="12801" max="12801" width="16.1640625" style="317" customWidth="1"/>
    <col min="12802" max="12802" width="62" style="317" customWidth="1"/>
    <col min="12803" max="12805" width="14.1640625" style="317" customWidth="1"/>
    <col min="12806" max="13056" width="9.33203125" style="317"/>
    <col min="13057" max="13057" width="16.1640625" style="317" customWidth="1"/>
    <col min="13058" max="13058" width="62" style="317" customWidth="1"/>
    <col min="13059" max="13061" width="14.1640625" style="317" customWidth="1"/>
    <col min="13062" max="13312" width="9.33203125" style="317"/>
    <col min="13313" max="13313" width="16.1640625" style="317" customWidth="1"/>
    <col min="13314" max="13314" width="62" style="317" customWidth="1"/>
    <col min="13315" max="13317" width="14.1640625" style="317" customWidth="1"/>
    <col min="13318" max="13568" width="9.33203125" style="317"/>
    <col min="13569" max="13569" width="16.1640625" style="317" customWidth="1"/>
    <col min="13570" max="13570" width="62" style="317" customWidth="1"/>
    <col min="13571" max="13573" width="14.1640625" style="317" customWidth="1"/>
    <col min="13574" max="13824" width="9.33203125" style="317"/>
    <col min="13825" max="13825" width="16.1640625" style="317" customWidth="1"/>
    <col min="13826" max="13826" width="62" style="317" customWidth="1"/>
    <col min="13827" max="13829" width="14.1640625" style="317" customWidth="1"/>
    <col min="13830" max="14080" width="9.33203125" style="317"/>
    <col min="14081" max="14081" width="16.1640625" style="317" customWidth="1"/>
    <col min="14082" max="14082" width="62" style="317" customWidth="1"/>
    <col min="14083" max="14085" width="14.1640625" style="317" customWidth="1"/>
    <col min="14086" max="14336" width="9.33203125" style="317"/>
    <col min="14337" max="14337" width="16.1640625" style="317" customWidth="1"/>
    <col min="14338" max="14338" width="62" style="317" customWidth="1"/>
    <col min="14339" max="14341" width="14.1640625" style="317" customWidth="1"/>
    <col min="14342" max="14592" width="9.33203125" style="317"/>
    <col min="14593" max="14593" width="16.1640625" style="317" customWidth="1"/>
    <col min="14594" max="14594" width="62" style="317" customWidth="1"/>
    <col min="14595" max="14597" width="14.1640625" style="317" customWidth="1"/>
    <col min="14598" max="14848" width="9.33203125" style="317"/>
    <col min="14849" max="14849" width="16.1640625" style="317" customWidth="1"/>
    <col min="14850" max="14850" width="62" style="317" customWidth="1"/>
    <col min="14851" max="14853" width="14.1640625" style="317" customWidth="1"/>
    <col min="14854" max="15104" width="9.33203125" style="317"/>
    <col min="15105" max="15105" width="16.1640625" style="317" customWidth="1"/>
    <col min="15106" max="15106" width="62" style="317" customWidth="1"/>
    <col min="15107" max="15109" width="14.1640625" style="317" customWidth="1"/>
    <col min="15110" max="15360" width="9.33203125" style="317"/>
    <col min="15361" max="15361" width="16.1640625" style="317" customWidth="1"/>
    <col min="15362" max="15362" width="62" style="317" customWidth="1"/>
    <col min="15363" max="15365" width="14.1640625" style="317" customWidth="1"/>
    <col min="15366" max="15616" width="9.33203125" style="317"/>
    <col min="15617" max="15617" width="16.1640625" style="317" customWidth="1"/>
    <col min="15618" max="15618" width="62" style="317" customWidth="1"/>
    <col min="15619" max="15621" width="14.1640625" style="317" customWidth="1"/>
    <col min="15622" max="15872" width="9.33203125" style="317"/>
    <col min="15873" max="15873" width="16.1640625" style="317" customWidth="1"/>
    <col min="15874" max="15874" width="62" style="317" customWidth="1"/>
    <col min="15875" max="15877" width="14.1640625" style="317" customWidth="1"/>
    <col min="15878" max="16128" width="9.33203125" style="317"/>
    <col min="16129" max="16129" width="16.1640625" style="317" customWidth="1"/>
    <col min="16130" max="16130" width="62" style="317" customWidth="1"/>
    <col min="16131" max="16133" width="14.1640625" style="317" customWidth="1"/>
    <col min="16134" max="16384" width="9.33203125" style="317"/>
  </cols>
  <sheetData>
    <row r="1" spans="1:5" s="304" customFormat="1" ht="16.5" customHeight="1" thickBot="1" x14ac:dyDescent="0.3">
      <c r="A1" s="303"/>
      <c r="B1" s="796" t="str">
        <f>CONCATENATE("6.1.3. melléklet ",[1]Z_ALAPADATOK!A7," ",[1]Z_ALAPADATOK!B7," ",[1]Z_ALAPADATOK!C7," ",[1]Z_ALAPADATOK!D7," ",[1]Z_ALAPADATOK!E7," ",[1]Z_ALAPADATOK!F7," ",[1]Z_ALAPADATOK!G7," ",[1]Z_ALAPADATOK!H7)</f>
        <v>6.1.3. melléklet a …. / 2020 ( … ) önkormányzati rendelethez</v>
      </c>
      <c r="C1" s="797"/>
      <c r="D1" s="797"/>
      <c r="E1" s="797"/>
    </row>
    <row r="2" spans="1:5" s="307" customFormat="1" ht="21.2" customHeight="1" thickBot="1" x14ac:dyDescent="0.25">
      <c r="A2" s="305" t="s">
        <v>319</v>
      </c>
      <c r="B2" s="798" t="str">
        <f>CONCATENATE([1]Z_ALAPADATOK!A3)</f>
        <v>Jánoshida Községi Önkormányzat</v>
      </c>
      <c r="C2" s="798"/>
      <c r="D2" s="798"/>
      <c r="E2" s="306" t="s">
        <v>453</v>
      </c>
    </row>
    <row r="3" spans="1:5" s="307" customFormat="1" ht="24.75" thickBot="1" x14ac:dyDescent="0.25">
      <c r="A3" s="305" t="s">
        <v>454</v>
      </c>
      <c r="B3" s="798" t="s">
        <v>483</v>
      </c>
      <c r="C3" s="798"/>
      <c r="D3" s="798"/>
      <c r="E3" s="308" t="s">
        <v>480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'Z_6.1.2.sz.mell'!E4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CONCATENATE('Z_6.1.2.sz.mell'!E5)</f>
        <v>Teljesítés
2019. XII. 31.</v>
      </c>
    </row>
    <row r="6" spans="1:5" s="322" customFormat="1" ht="12.95" customHeight="1" thickBot="1" x14ac:dyDescent="0.25">
      <c r="A6" s="318" t="s">
        <v>46</v>
      </c>
      <c r="B6" s="319" t="s">
        <v>47</v>
      </c>
      <c r="C6" s="319" t="s">
        <v>48</v>
      </c>
      <c r="D6" s="320" t="s">
        <v>49</v>
      </c>
      <c r="E6" s="321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2" customFormat="1" ht="12" customHeight="1" thickBot="1" x14ac:dyDescent="0.25">
      <c r="A8" s="62" t="s">
        <v>51</v>
      </c>
      <c r="B8" s="19" t="s">
        <v>52</v>
      </c>
      <c r="C8" s="20">
        <f>'[1]IB_6.1.3.sz.mell'!C8</f>
        <v>0</v>
      </c>
      <c r="D8" s="94">
        <f>'[1]IB_6.1.3.sz.mell'!D8</f>
        <v>0</v>
      </c>
      <c r="E8" s="21">
        <f>+E9+E10+E11+E12+E13+E14</f>
        <v>0</v>
      </c>
    </row>
    <row r="9" spans="1:5" s="324" customFormat="1" ht="12" customHeight="1" x14ac:dyDescent="0.2">
      <c r="A9" s="323" t="s">
        <v>53</v>
      </c>
      <c r="B9" s="24" t="s">
        <v>54</v>
      </c>
      <c r="C9" s="25">
        <f>'[1]IB_6.1.3.sz.mell'!C9</f>
        <v>0</v>
      </c>
      <c r="D9" s="88">
        <f>'[1]IB_6.1.3.sz.mell'!D9</f>
        <v>0</v>
      </c>
      <c r="E9" s="26"/>
    </row>
    <row r="10" spans="1:5" s="326" customFormat="1" ht="12" customHeight="1" x14ac:dyDescent="0.2">
      <c r="A10" s="325" t="s">
        <v>55</v>
      </c>
      <c r="B10" s="28" t="s">
        <v>56</v>
      </c>
      <c r="C10" s="29">
        <f>'[1]IB_6.1.3.sz.mell'!C10</f>
        <v>0</v>
      </c>
      <c r="D10" s="90">
        <f>'[1]IB_6.1.3.sz.mell'!D10</f>
        <v>0</v>
      </c>
      <c r="E10" s="30"/>
    </row>
    <row r="11" spans="1:5" s="326" customFormat="1" ht="12" customHeight="1" x14ac:dyDescent="0.2">
      <c r="A11" s="325" t="s">
        <v>57</v>
      </c>
      <c r="B11" s="28" t="s">
        <v>58</v>
      </c>
      <c r="C11" s="29">
        <f>'[1]IB_6.1.3.sz.mell'!C11</f>
        <v>0</v>
      </c>
      <c r="D11" s="90">
        <f>'[1]IB_6.1.3.sz.mell'!D11</f>
        <v>0</v>
      </c>
      <c r="E11" s="30"/>
    </row>
    <row r="12" spans="1:5" s="326" customFormat="1" ht="12" customHeight="1" x14ac:dyDescent="0.2">
      <c r="A12" s="325" t="s">
        <v>59</v>
      </c>
      <c r="B12" s="28" t="s">
        <v>60</v>
      </c>
      <c r="C12" s="29">
        <f>'[1]IB_6.1.3.sz.mell'!C12</f>
        <v>0</v>
      </c>
      <c r="D12" s="90">
        <f>'[1]IB_6.1.3.sz.mell'!D12</f>
        <v>0</v>
      </c>
      <c r="E12" s="30"/>
    </row>
    <row r="13" spans="1:5" s="326" customFormat="1" ht="12" customHeight="1" x14ac:dyDescent="0.2">
      <c r="A13" s="325" t="s">
        <v>61</v>
      </c>
      <c r="B13" s="28" t="s">
        <v>460</v>
      </c>
      <c r="C13" s="29">
        <f>'[1]IB_6.1.3.sz.mell'!C13</f>
        <v>0</v>
      </c>
      <c r="D13" s="90">
        <f>'[1]IB_6.1.3.sz.mell'!D13</f>
        <v>0</v>
      </c>
      <c r="E13" s="30"/>
    </row>
    <row r="14" spans="1:5" s="324" customFormat="1" ht="12" customHeight="1" thickBot="1" x14ac:dyDescent="0.25">
      <c r="A14" s="327" t="s">
        <v>63</v>
      </c>
      <c r="B14" s="37" t="s">
        <v>64</v>
      </c>
      <c r="C14" s="29">
        <f>'[1]IB_6.1.3.sz.mell'!C14</f>
        <v>0</v>
      </c>
      <c r="D14" s="90">
        <f>'[1]IB_6.1.3.sz.mell'!D14</f>
        <v>0</v>
      </c>
      <c r="E14" s="30"/>
    </row>
    <row r="15" spans="1:5" s="324" customFormat="1" ht="12" customHeight="1" thickBot="1" x14ac:dyDescent="0.25">
      <c r="A15" s="62" t="s">
        <v>65</v>
      </c>
      <c r="B15" s="34" t="s">
        <v>66</v>
      </c>
      <c r="C15" s="20">
        <f>'[1]IB_6.1.3.sz.mell'!C15</f>
        <v>0</v>
      </c>
      <c r="D15" s="94">
        <f>'[1]IB_6.1.3.sz.mell'!D15</f>
        <v>0</v>
      </c>
      <c r="E15" s="21">
        <f>+E16+E17+E18+E19+E20</f>
        <v>0</v>
      </c>
    </row>
    <row r="16" spans="1:5" s="324" customFormat="1" ht="12" customHeight="1" x14ac:dyDescent="0.2">
      <c r="A16" s="323" t="s">
        <v>67</v>
      </c>
      <c r="B16" s="24" t="s">
        <v>68</v>
      </c>
      <c r="C16" s="25">
        <f>'[1]IB_6.1.3.sz.mell'!C16</f>
        <v>0</v>
      </c>
      <c r="D16" s="88">
        <f>'[1]IB_6.1.3.sz.mell'!D16</f>
        <v>0</v>
      </c>
      <c r="E16" s="26"/>
    </row>
    <row r="17" spans="1:5" s="324" customFormat="1" ht="12" customHeight="1" x14ac:dyDescent="0.2">
      <c r="A17" s="325" t="s">
        <v>69</v>
      </c>
      <c r="B17" s="28" t="s">
        <v>70</v>
      </c>
      <c r="C17" s="29">
        <f>'[1]IB_6.1.3.sz.mell'!C17</f>
        <v>0</v>
      </c>
      <c r="D17" s="90">
        <f>'[1]IB_6.1.3.sz.mell'!D17</f>
        <v>0</v>
      </c>
      <c r="E17" s="30"/>
    </row>
    <row r="18" spans="1:5" s="324" customFormat="1" ht="12" customHeight="1" x14ac:dyDescent="0.2">
      <c r="A18" s="325" t="s">
        <v>71</v>
      </c>
      <c r="B18" s="28" t="s">
        <v>72</v>
      </c>
      <c r="C18" s="29">
        <f>'[1]IB_6.1.3.sz.mell'!C18</f>
        <v>0</v>
      </c>
      <c r="D18" s="90">
        <f>'[1]IB_6.1.3.sz.mell'!D18</f>
        <v>0</v>
      </c>
      <c r="E18" s="30"/>
    </row>
    <row r="19" spans="1:5" s="324" customFormat="1" ht="12" customHeight="1" x14ac:dyDescent="0.2">
      <c r="A19" s="325" t="s">
        <v>73</v>
      </c>
      <c r="B19" s="28" t="s">
        <v>74</v>
      </c>
      <c r="C19" s="29">
        <f>'[1]IB_6.1.3.sz.mell'!C19</f>
        <v>0</v>
      </c>
      <c r="D19" s="90">
        <f>'[1]IB_6.1.3.sz.mell'!D19</f>
        <v>0</v>
      </c>
      <c r="E19" s="30"/>
    </row>
    <row r="20" spans="1:5" s="324" customFormat="1" ht="12" customHeight="1" x14ac:dyDescent="0.2">
      <c r="A20" s="325" t="s">
        <v>75</v>
      </c>
      <c r="B20" s="28" t="s">
        <v>76</v>
      </c>
      <c r="C20" s="29">
        <f>'[1]IB_6.1.3.sz.mell'!C20</f>
        <v>0</v>
      </c>
      <c r="D20" s="90">
        <f>'[1]IB_6.1.3.sz.mell'!D20</f>
        <v>0</v>
      </c>
      <c r="E20" s="30"/>
    </row>
    <row r="21" spans="1:5" s="326" customFormat="1" ht="12" customHeight="1" thickBot="1" x14ac:dyDescent="0.25">
      <c r="A21" s="327" t="s">
        <v>77</v>
      </c>
      <c r="B21" s="37" t="s">
        <v>78</v>
      </c>
      <c r="C21" s="35">
        <f>'[1]IB_6.1.3.sz.mell'!C21</f>
        <v>0</v>
      </c>
      <c r="D21" s="92">
        <f>'[1]IB_6.1.3.sz.mell'!D21</f>
        <v>0</v>
      </c>
      <c r="E21" s="36"/>
    </row>
    <row r="22" spans="1:5" s="326" customFormat="1" ht="12" customHeight="1" thickBot="1" x14ac:dyDescent="0.25">
      <c r="A22" s="62" t="s">
        <v>79</v>
      </c>
      <c r="B22" s="19" t="s">
        <v>80</v>
      </c>
      <c r="C22" s="20">
        <f>'[1]IB_6.1.3.sz.mell'!C22</f>
        <v>0</v>
      </c>
      <c r="D22" s="94">
        <f>'[1]IB_6.1.3.sz.mell'!D22</f>
        <v>0</v>
      </c>
      <c r="E22" s="21">
        <f>+E23+E24+E25+E26+E27</f>
        <v>0</v>
      </c>
    </row>
    <row r="23" spans="1:5" s="326" customFormat="1" ht="12" customHeight="1" x14ac:dyDescent="0.2">
      <c r="A23" s="323" t="s">
        <v>81</v>
      </c>
      <c r="B23" s="24" t="s">
        <v>82</v>
      </c>
      <c r="C23" s="25">
        <f>'[1]IB_6.1.3.sz.mell'!C23</f>
        <v>0</v>
      </c>
      <c r="D23" s="88">
        <f>'[1]IB_6.1.3.sz.mell'!D23</f>
        <v>0</v>
      </c>
      <c r="E23" s="26"/>
    </row>
    <row r="24" spans="1:5" s="324" customFormat="1" ht="12" customHeight="1" x14ac:dyDescent="0.2">
      <c r="A24" s="325" t="s">
        <v>83</v>
      </c>
      <c r="B24" s="28" t="s">
        <v>84</v>
      </c>
      <c r="C24" s="29">
        <f>'[1]IB_6.1.3.sz.mell'!C24</f>
        <v>0</v>
      </c>
      <c r="D24" s="90">
        <f>'[1]IB_6.1.3.sz.mell'!D24</f>
        <v>0</v>
      </c>
      <c r="E24" s="30"/>
    </row>
    <row r="25" spans="1:5" s="326" customFormat="1" ht="12" customHeight="1" x14ac:dyDescent="0.2">
      <c r="A25" s="325" t="s">
        <v>85</v>
      </c>
      <c r="B25" s="28" t="s">
        <v>86</v>
      </c>
      <c r="C25" s="29">
        <f>'[1]IB_6.1.3.sz.mell'!C25</f>
        <v>0</v>
      </c>
      <c r="D25" s="90">
        <f>'[1]IB_6.1.3.sz.mell'!D25</f>
        <v>0</v>
      </c>
      <c r="E25" s="30"/>
    </row>
    <row r="26" spans="1:5" s="326" customFormat="1" ht="12" customHeight="1" x14ac:dyDescent="0.2">
      <c r="A26" s="325" t="s">
        <v>87</v>
      </c>
      <c r="B26" s="28" t="s">
        <v>88</v>
      </c>
      <c r="C26" s="29">
        <f>'[1]IB_6.1.3.sz.mell'!C26</f>
        <v>0</v>
      </c>
      <c r="D26" s="90">
        <f>'[1]IB_6.1.3.sz.mell'!D26</f>
        <v>0</v>
      </c>
      <c r="E26" s="30"/>
    </row>
    <row r="27" spans="1:5" s="326" customFormat="1" ht="12" customHeight="1" x14ac:dyDescent="0.2">
      <c r="A27" s="325" t="s">
        <v>89</v>
      </c>
      <c r="B27" s="28" t="s">
        <v>90</v>
      </c>
      <c r="C27" s="29">
        <f>'[1]IB_6.1.3.sz.mell'!C27</f>
        <v>0</v>
      </c>
      <c r="D27" s="90">
        <f>'[1]IB_6.1.3.sz.mell'!D27</f>
        <v>0</v>
      </c>
      <c r="E27" s="30"/>
    </row>
    <row r="28" spans="1:5" s="326" customFormat="1" ht="12" customHeight="1" thickBot="1" x14ac:dyDescent="0.25">
      <c r="A28" s="327" t="s">
        <v>91</v>
      </c>
      <c r="B28" s="37" t="s">
        <v>92</v>
      </c>
      <c r="C28" s="35">
        <f>'[1]IB_6.1.3.sz.mell'!C28</f>
        <v>0</v>
      </c>
      <c r="D28" s="92">
        <f>'[1]IB_6.1.3.sz.mell'!D28</f>
        <v>0</v>
      </c>
      <c r="E28" s="36"/>
    </row>
    <row r="29" spans="1:5" s="326" customFormat="1" ht="12" customHeight="1" thickBot="1" x14ac:dyDescent="0.25">
      <c r="A29" s="62" t="s">
        <v>93</v>
      </c>
      <c r="B29" s="19" t="s">
        <v>94</v>
      </c>
      <c r="C29" s="38">
        <f>'[1]IB_6.1.3.sz.mell'!C29</f>
        <v>0</v>
      </c>
      <c r="D29" s="38">
        <f>'[1]IB_6.1.3.sz.mell'!D29</f>
        <v>0</v>
      </c>
      <c r="E29" s="39">
        <f>SUM(E30:E36)</f>
        <v>0</v>
      </c>
    </row>
    <row r="30" spans="1:5" s="326" customFormat="1" ht="12" customHeight="1" x14ac:dyDescent="0.2">
      <c r="A30" s="323" t="s">
        <v>95</v>
      </c>
      <c r="B30" s="24" t="s">
        <v>96</v>
      </c>
      <c r="C30" s="25">
        <f>'[1]IB_6.1.3.sz.mell'!C30</f>
        <v>0</v>
      </c>
      <c r="D30" s="25">
        <f>'[1]IB_6.1.3.sz.mell'!D30</f>
        <v>0</v>
      </c>
      <c r="E30" s="26"/>
    </row>
    <row r="31" spans="1:5" s="326" customFormat="1" ht="12" customHeight="1" x14ac:dyDescent="0.2">
      <c r="A31" s="325" t="s">
        <v>97</v>
      </c>
      <c r="B31" s="28" t="s">
        <v>314</v>
      </c>
      <c r="C31" s="29">
        <f>'[1]IB_6.1.3.sz.mell'!C31</f>
        <v>0</v>
      </c>
      <c r="D31" s="29">
        <f>'[1]IB_6.1.3.sz.mell'!D31</f>
        <v>0</v>
      </c>
      <c r="E31" s="30"/>
    </row>
    <row r="32" spans="1:5" s="326" customFormat="1" ht="12" customHeight="1" x14ac:dyDescent="0.2">
      <c r="A32" s="325" t="s">
        <v>99</v>
      </c>
      <c r="B32" s="28" t="s">
        <v>100</v>
      </c>
      <c r="C32" s="29">
        <f>'[1]IB_6.1.3.sz.mell'!C32</f>
        <v>0</v>
      </c>
      <c r="D32" s="29">
        <f>'[1]IB_6.1.3.sz.mell'!D32</f>
        <v>0</v>
      </c>
      <c r="E32" s="30"/>
    </row>
    <row r="33" spans="1:5" s="326" customFormat="1" ht="12" customHeight="1" x14ac:dyDescent="0.2">
      <c r="A33" s="325" t="s">
        <v>101</v>
      </c>
      <c r="B33" s="28" t="s">
        <v>102</v>
      </c>
      <c r="C33" s="29">
        <f>'[1]IB_6.1.3.sz.mell'!C33</f>
        <v>0</v>
      </c>
      <c r="D33" s="29">
        <f>'[1]IB_6.1.3.sz.mell'!D33</f>
        <v>0</v>
      </c>
      <c r="E33" s="30"/>
    </row>
    <row r="34" spans="1:5" s="326" customFormat="1" ht="12" customHeight="1" x14ac:dyDescent="0.2">
      <c r="A34" s="325" t="s">
        <v>103</v>
      </c>
      <c r="B34" s="28" t="s">
        <v>104</v>
      </c>
      <c r="C34" s="29">
        <f>'[1]IB_6.1.3.sz.mell'!C34</f>
        <v>0</v>
      </c>
      <c r="D34" s="29">
        <f>'[1]IB_6.1.3.sz.mell'!D34</f>
        <v>0</v>
      </c>
      <c r="E34" s="30"/>
    </row>
    <row r="35" spans="1:5" s="326" customFormat="1" ht="12" customHeight="1" x14ac:dyDescent="0.2">
      <c r="A35" s="325" t="s">
        <v>105</v>
      </c>
      <c r="B35" s="28" t="s">
        <v>106</v>
      </c>
      <c r="C35" s="29">
        <f>'[1]IB_6.1.3.sz.mell'!C35</f>
        <v>0</v>
      </c>
      <c r="D35" s="29">
        <f>'[1]IB_6.1.3.sz.mell'!D35</f>
        <v>0</v>
      </c>
      <c r="E35" s="30"/>
    </row>
    <row r="36" spans="1:5" s="326" customFormat="1" ht="12" customHeight="1" thickBot="1" x14ac:dyDescent="0.25">
      <c r="A36" s="327" t="s">
        <v>107</v>
      </c>
      <c r="B36" s="40" t="s">
        <v>108</v>
      </c>
      <c r="C36" s="35">
        <f>'[1]IB_6.1.3.sz.mell'!C36</f>
        <v>0</v>
      </c>
      <c r="D36" s="35">
        <f>'[1]IB_6.1.3.sz.mell'!D36</f>
        <v>0</v>
      </c>
      <c r="E36" s="36"/>
    </row>
    <row r="37" spans="1:5" s="326" customFormat="1" ht="12" customHeight="1" thickBot="1" x14ac:dyDescent="0.25">
      <c r="A37" s="62" t="s">
        <v>109</v>
      </c>
      <c r="B37" s="19" t="s">
        <v>110</v>
      </c>
      <c r="C37" s="20">
        <f>'[1]IB_6.1.3.sz.mell'!C37</f>
        <v>0</v>
      </c>
      <c r="D37" s="94">
        <f>'[1]IB_6.1.3.sz.mell'!D37</f>
        <v>0</v>
      </c>
      <c r="E37" s="21">
        <f>SUM(E38:E48)</f>
        <v>0</v>
      </c>
    </row>
    <row r="38" spans="1:5" s="326" customFormat="1" ht="12" customHeight="1" x14ac:dyDescent="0.2">
      <c r="A38" s="323" t="s">
        <v>111</v>
      </c>
      <c r="B38" s="24" t="s">
        <v>112</v>
      </c>
      <c r="C38" s="25">
        <f>'[1]IB_6.1.3.sz.mell'!C38</f>
        <v>0</v>
      </c>
      <c r="D38" s="88">
        <f>'[1]IB_6.1.3.sz.mell'!D38</f>
        <v>0</v>
      </c>
      <c r="E38" s="26"/>
    </row>
    <row r="39" spans="1:5" s="326" customFormat="1" ht="12" customHeight="1" x14ac:dyDescent="0.2">
      <c r="A39" s="325" t="s">
        <v>113</v>
      </c>
      <c r="B39" s="28" t="s">
        <v>114</v>
      </c>
      <c r="C39" s="29">
        <f>'[1]IB_6.1.3.sz.mell'!C39</f>
        <v>0</v>
      </c>
      <c r="D39" s="90">
        <f>'[1]IB_6.1.3.sz.mell'!D39</f>
        <v>0</v>
      </c>
      <c r="E39" s="30"/>
    </row>
    <row r="40" spans="1:5" s="326" customFormat="1" ht="12" customHeight="1" x14ac:dyDescent="0.2">
      <c r="A40" s="325" t="s">
        <v>115</v>
      </c>
      <c r="B40" s="28" t="s">
        <v>116</v>
      </c>
      <c r="C40" s="29">
        <f>'[1]IB_6.1.3.sz.mell'!C40</f>
        <v>0</v>
      </c>
      <c r="D40" s="90">
        <f>'[1]IB_6.1.3.sz.mell'!D40</f>
        <v>0</v>
      </c>
      <c r="E40" s="30"/>
    </row>
    <row r="41" spans="1:5" s="326" customFormat="1" ht="12" customHeight="1" x14ac:dyDescent="0.2">
      <c r="A41" s="325" t="s">
        <v>117</v>
      </c>
      <c r="B41" s="28" t="s">
        <v>118</v>
      </c>
      <c r="C41" s="29">
        <f>'[1]IB_6.1.3.sz.mell'!C41</f>
        <v>0</v>
      </c>
      <c r="D41" s="90">
        <f>'[1]IB_6.1.3.sz.mell'!D41</f>
        <v>0</v>
      </c>
      <c r="E41" s="30"/>
    </row>
    <row r="42" spans="1:5" s="326" customFormat="1" ht="12" customHeight="1" x14ac:dyDescent="0.2">
      <c r="A42" s="325" t="s">
        <v>119</v>
      </c>
      <c r="B42" s="28" t="s">
        <v>120</v>
      </c>
      <c r="C42" s="29">
        <f>'[1]IB_6.1.3.sz.mell'!C42</f>
        <v>0</v>
      </c>
      <c r="D42" s="90">
        <f>'[1]IB_6.1.3.sz.mell'!D42</f>
        <v>0</v>
      </c>
      <c r="E42" s="30"/>
    </row>
    <row r="43" spans="1:5" s="326" customFormat="1" ht="12" customHeight="1" x14ac:dyDescent="0.2">
      <c r="A43" s="325" t="s">
        <v>121</v>
      </c>
      <c r="B43" s="28" t="s">
        <v>122</v>
      </c>
      <c r="C43" s="29">
        <f>'[1]IB_6.1.3.sz.mell'!C43</f>
        <v>0</v>
      </c>
      <c r="D43" s="90">
        <f>'[1]IB_6.1.3.sz.mell'!D43</f>
        <v>0</v>
      </c>
      <c r="E43" s="30"/>
    </row>
    <row r="44" spans="1:5" s="326" customFormat="1" ht="12" customHeight="1" x14ac:dyDescent="0.2">
      <c r="A44" s="325" t="s">
        <v>123</v>
      </c>
      <c r="B44" s="28" t="s">
        <v>124</v>
      </c>
      <c r="C44" s="29">
        <f>'[1]IB_6.1.3.sz.mell'!C44</f>
        <v>0</v>
      </c>
      <c r="D44" s="90">
        <f>'[1]IB_6.1.3.sz.mell'!D44</f>
        <v>0</v>
      </c>
      <c r="E44" s="30"/>
    </row>
    <row r="45" spans="1:5" s="326" customFormat="1" ht="12" customHeight="1" x14ac:dyDescent="0.2">
      <c r="A45" s="325" t="s">
        <v>125</v>
      </c>
      <c r="B45" s="28" t="s">
        <v>126</v>
      </c>
      <c r="C45" s="29">
        <f>'[1]IB_6.1.3.sz.mell'!C45</f>
        <v>0</v>
      </c>
      <c r="D45" s="90">
        <f>'[1]IB_6.1.3.sz.mell'!D45</f>
        <v>0</v>
      </c>
      <c r="E45" s="30"/>
    </row>
    <row r="46" spans="1:5" s="326" customFormat="1" ht="12" customHeight="1" x14ac:dyDescent="0.2">
      <c r="A46" s="325" t="s">
        <v>127</v>
      </c>
      <c r="B46" s="28" t="s">
        <v>128</v>
      </c>
      <c r="C46" s="41">
        <f>'[1]IB_6.1.3.sz.mell'!C46</f>
        <v>0</v>
      </c>
      <c r="D46" s="328">
        <f>'[1]IB_6.1.3.sz.mell'!D46</f>
        <v>0</v>
      </c>
      <c r="E46" s="42"/>
    </row>
    <row r="47" spans="1:5" s="326" customFormat="1" ht="12" customHeight="1" x14ac:dyDescent="0.2">
      <c r="A47" s="327" t="s">
        <v>129</v>
      </c>
      <c r="B47" s="37" t="s">
        <v>130</v>
      </c>
      <c r="C47" s="43">
        <f>'[1]IB_6.1.3.sz.mell'!C47</f>
        <v>0</v>
      </c>
      <c r="D47" s="329">
        <f>'[1]IB_6.1.3.sz.mell'!D47</f>
        <v>0</v>
      </c>
      <c r="E47" s="44"/>
    </row>
    <row r="48" spans="1:5" s="326" customFormat="1" ht="12" customHeight="1" thickBot="1" x14ac:dyDescent="0.25">
      <c r="A48" s="327" t="s">
        <v>131</v>
      </c>
      <c r="B48" s="37" t="s">
        <v>132</v>
      </c>
      <c r="C48" s="43">
        <f>'[1]IB_6.1.3.sz.mell'!C48</f>
        <v>0</v>
      </c>
      <c r="D48" s="329">
        <f>'[1]IB_6.1.3.sz.mell'!D48</f>
        <v>0</v>
      </c>
      <c r="E48" s="44"/>
    </row>
    <row r="49" spans="1:5" s="326" customFormat="1" ht="12" customHeight="1" thickBot="1" x14ac:dyDescent="0.25">
      <c r="A49" s="62" t="s">
        <v>133</v>
      </c>
      <c r="B49" s="19" t="s">
        <v>134</v>
      </c>
      <c r="C49" s="20">
        <f>'[1]IB_6.1.3.sz.mell'!C49</f>
        <v>0</v>
      </c>
      <c r="D49" s="94">
        <f>'[1]IB_6.1.3.sz.mell'!D49</f>
        <v>0</v>
      </c>
      <c r="E49" s="21">
        <f>SUM(E50:E54)</f>
        <v>0</v>
      </c>
    </row>
    <row r="50" spans="1:5" s="326" customFormat="1" ht="12" customHeight="1" x14ac:dyDescent="0.2">
      <c r="A50" s="323" t="s">
        <v>135</v>
      </c>
      <c r="B50" s="24" t="s">
        <v>136</v>
      </c>
      <c r="C50" s="45">
        <f>'[1]IB_6.1.3.sz.mell'!C50</f>
        <v>0</v>
      </c>
      <c r="D50" s="330">
        <f>'[1]IB_6.1.3.sz.mell'!D50</f>
        <v>0</v>
      </c>
      <c r="E50" s="46"/>
    </row>
    <row r="51" spans="1:5" s="326" customFormat="1" ht="12" customHeight="1" x14ac:dyDescent="0.2">
      <c r="A51" s="325" t="s">
        <v>137</v>
      </c>
      <c r="B51" s="28" t="s">
        <v>138</v>
      </c>
      <c r="C51" s="41">
        <f>'[1]IB_6.1.3.sz.mell'!C51</f>
        <v>0</v>
      </c>
      <c r="D51" s="328">
        <f>'[1]IB_6.1.3.sz.mell'!D51</f>
        <v>0</v>
      </c>
      <c r="E51" s="42"/>
    </row>
    <row r="52" spans="1:5" s="326" customFormat="1" ht="12" customHeight="1" x14ac:dyDescent="0.2">
      <c r="A52" s="325" t="s">
        <v>139</v>
      </c>
      <c r="B52" s="28" t="s">
        <v>140</v>
      </c>
      <c r="C52" s="41">
        <f>'[1]IB_6.1.3.sz.mell'!C52</f>
        <v>0</v>
      </c>
      <c r="D52" s="328">
        <f>'[1]IB_6.1.3.sz.mell'!D52</f>
        <v>0</v>
      </c>
      <c r="E52" s="42"/>
    </row>
    <row r="53" spans="1:5" s="326" customFormat="1" ht="12" customHeight="1" x14ac:dyDescent="0.2">
      <c r="A53" s="325" t="s">
        <v>141</v>
      </c>
      <c r="B53" s="28" t="s">
        <v>142</v>
      </c>
      <c r="C53" s="41">
        <f>'[1]IB_6.1.3.sz.mell'!C53</f>
        <v>0</v>
      </c>
      <c r="D53" s="328">
        <f>'[1]IB_6.1.3.sz.mell'!D53</f>
        <v>0</v>
      </c>
      <c r="E53" s="42"/>
    </row>
    <row r="54" spans="1:5" s="326" customFormat="1" ht="12" customHeight="1" thickBot="1" x14ac:dyDescent="0.25">
      <c r="A54" s="327" t="s">
        <v>143</v>
      </c>
      <c r="B54" s="37" t="s">
        <v>144</v>
      </c>
      <c r="C54" s="43">
        <f>'[1]IB_6.1.3.sz.mell'!C54</f>
        <v>0</v>
      </c>
      <c r="D54" s="329">
        <f>'[1]IB_6.1.3.sz.mell'!D54</f>
        <v>0</v>
      </c>
      <c r="E54" s="44"/>
    </row>
    <row r="55" spans="1:5" s="326" customFormat="1" ht="12" customHeight="1" thickBot="1" x14ac:dyDescent="0.25">
      <c r="A55" s="62" t="s">
        <v>145</v>
      </c>
      <c r="B55" s="19" t="s">
        <v>146</v>
      </c>
      <c r="C55" s="20">
        <f>'[1]IB_6.1.3.sz.mell'!C55</f>
        <v>0</v>
      </c>
      <c r="D55" s="94">
        <f>'[1]IB_6.1.3.sz.mell'!D55</f>
        <v>0</v>
      </c>
      <c r="E55" s="21">
        <f>SUM(E56:E58)</f>
        <v>0</v>
      </c>
    </row>
    <row r="56" spans="1:5" s="326" customFormat="1" ht="12" customHeight="1" x14ac:dyDescent="0.2">
      <c r="A56" s="323" t="s">
        <v>147</v>
      </c>
      <c r="B56" s="24" t="s">
        <v>148</v>
      </c>
      <c r="C56" s="25">
        <f>'[1]IB_6.1.3.sz.mell'!C56</f>
        <v>0</v>
      </c>
      <c r="D56" s="88">
        <f>'[1]IB_6.1.3.sz.mell'!D56</f>
        <v>0</v>
      </c>
      <c r="E56" s="26"/>
    </row>
    <row r="57" spans="1:5" s="326" customFormat="1" ht="12" customHeight="1" x14ac:dyDescent="0.2">
      <c r="A57" s="325" t="s">
        <v>149</v>
      </c>
      <c r="B57" s="28" t="s">
        <v>150</v>
      </c>
      <c r="C57" s="29">
        <f>'[1]IB_6.1.3.sz.mell'!C57</f>
        <v>0</v>
      </c>
      <c r="D57" s="90">
        <f>'[1]IB_6.1.3.sz.mell'!D57</f>
        <v>0</v>
      </c>
      <c r="E57" s="30"/>
    </row>
    <row r="58" spans="1:5" s="326" customFormat="1" ht="12" customHeight="1" x14ac:dyDescent="0.2">
      <c r="A58" s="325" t="s">
        <v>151</v>
      </c>
      <c r="B58" s="28" t="s">
        <v>152</v>
      </c>
      <c r="C58" s="29">
        <f>'[1]IB_6.1.3.sz.mell'!C58</f>
        <v>0</v>
      </c>
      <c r="D58" s="90">
        <f>'[1]IB_6.1.3.sz.mell'!D58</f>
        <v>0</v>
      </c>
      <c r="E58" s="30"/>
    </row>
    <row r="59" spans="1:5" s="326" customFormat="1" ht="12" customHeight="1" thickBot="1" x14ac:dyDescent="0.25">
      <c r="A59" s="327" t="s">
        <v>153</v>
      </c>
      <c r="B59" s="37" t="s">
        <v>154</v>
      </c>
      <c r="C59" s="35">
        <f>'[1]IB_6.1.3.sz.mell'!C59</f>
        <v>0</v>
      </c>
      <c r="D59" s="92">
        <f>'[1]IB_6.1.3.sz.mell'!D59</f>
        <v>0</v>
      </c>
      <c r="E59" s="36"/>
    </row>
    <row r="60" spans="1:5" s="326" customFormat="1" ht="12" customHeight="1" thickBot="1" x14ac:dyDescent="0.25">
      <c r="A60" s="62" t="s">
        <v>155</v>
      </c>
      <c r="B60" s="34" t="s">
        <v>156</v>
      </c>
      <c r="C60" s="20">
        <f>'[1]IB_6.1.3.sz.mell'!C60</f>
        <v>0</v>
      </c>
      <c r="D60" s="94">
        <f>'[1]IB_6.1.3.sz.mell'!D60</f>
        <v>0</v>
      </c>
      <c r="E60" s="21">
        <f>SUM(E61:E63)</f>
        <v>0</v>
      </c>
    </row>
    <row r="61" spans="1:5" s="326" customFormat="1" ht="12" customHeight="1" x14ac:dyDescent="0.2">
      <c r="A61" s="323" t="s">
        <v>157</v>
      </c>
      <c r="B61" s="24" t="s">
        <v>158</v>
      </c>
      <c r="C61" s="41">
        <f>'[1]IB_6.1.3.sz.mell'!C61</f>
        <v>0</v>
      </c>
      <c r="D61" s="328">
        <f>'[1]IB_6.1.3.sz.mell'!D61</f>
        <v>0</v>
      </c>
      <c r="E61" s="42"/>
    </row>
    <row r="62" spans="1:5" s="326" customFormat="1" ht="12" customHeight="1" x14ac:dyDescent="0.2">
      <c r="A62" s="325" t="s">
        <v>159</v>
      </c>
      <c r="B62" s="28" t="s">
        <v>160</v>
      </c>
      <c r="C62" s="41">
        <f>'[1]IB_6.1.3.sz.mell'!C62</f>
        <v>0</v>
      </c>
      <c r="D62" s="328">
        <f>'[1]IB_6.1.3.sz.mell'!D62</f>
        <v>0</v>
      </c>
      <c r="E62" s="42"/>
    </row>
    <row r="63" spans="1:5" s="326" customFormat="1" ht="12" customHeight="1" x14ac:dyDescent="0.2">
      <c r="A63" s="325" t="s">
        <v>161</v>
      </c>
      <c r="B63" s="28" t="s">
        <v>162</v>
      </c>
      <c r="C63" s="41">
        <f>'[1]IB_6.1.3.sz.mell'!C63</f>
        <v>0</v>
      </c>
      <c r="D63" s="328">
        <f>'[1]IB_6.1.3.sz.mell'!D63</f>
        <v>0</v>
      </c>
      <c r="E63" s="42"/>
    </row>
    <row r="64" spans="1:5" s="326" customFormat="1" ht="12" customHeight="1" thickBot="1" x14ac:dyDescent="0.25">
      <c r="A64" s="327" t="s">
        <v>163</v>
      </c>
      <c r="B64" s="37" t="s">
        <v>164</v>
      </c>
      <c r="C64" s="41">
        <f>'[1]IB_6.1.3.sz.mell'!C64</f>
        <v>0</v>
      </c>
      <c r="D64" s="328">
        <f>'[1]IB_6.1.3.sz.mell'!D64</f>
        <v>0</v>
      </c>
      <c r="E64" s="42"/>
    </row>
    <row r="65" spans="1:5" s="326" customFormat="1" ht="12" customHeight="1" thickBot="1" x14ac:dyDescent="0.25">
      <c r="A65" s="62" t="s">
        <v>302</v>
      </c>
      <c r="B65" s="19" t="s">
        <v>166</v>
      </c>
      <c r="C65" s="38">
        <f>'[1]IB_6.1.3.sz.mell'!C65</f>
        <v>0</v>
      </c>
      <c r="D65" s="98">
        <f>'[1]IB_6.1.3.sz.mell'!D65</f>
        <v>0</v>
      </c>
      <c r="E65" s="39">
        <f>+E8+E15+E22+E29+E37+E49+E55+E60</f>
        <v>0</v>
      </c>
    </row>
    <row r="66" spans="1:5" s="326" customFormat="1" ht="12" customHeight="1" thickBot="1" x14ac:dyDescent="0.2">
      <c r="A66" s="331" t="s">
        <v>461</v>
      </c>
      <c r="B66" s="34" t="s">
        <v>168</v>
      </c>
      <c r="C66" s="20">
        <f>'[1]IB_6.1.3.sz.mell'!C66</f>
        <v>0</v>
      </c>
      <c r="D66" s="94">
        <f>'[1]IB_6.1.3.sz.mell'!D66</f>
        <v>0</v>
      </c>
      <c r="E66" s="21">
        <f>SUM(E67:E69)</f>
        <v>0</v>
      </c>
    </row>
    <row r="67" spans="1:5" s="326" customFormat="1" ht="12" customHeight="1" x14ac:dyDescent="0.2">
      <c r="A67" s="323" t="s">
        <v>169</v>
      </c>
      <c r="B67" s="24" t="s">
        <v>170</v>
      </c>
      <c r="C67" s="41">
        <f>'[1]IB_6.1.3.sz.mell'!C67</f>
        <v>0</v>
      </c>
      <c r="D67" s="328">
        <f>'[1]IB_6.1.3.sz.mell'!D67</f>
        <v>0</v>
      </c>
      <c r="E67" s="42"/>
    </row>
    <row r="68" spans="1:5" s="326" customFormat="1" ht="12" customHeight="1" x14ac:dyDescent="0.2">
      <c r="A68" s="325" t="s">
        <v>171</v>
      </c>
      <c r="B68" s="28" t="s">
        <v>172</v>
      </c>
      <c r="C68" s="41">
        <f>'[1]IB_6.1.3.sz.mell'!C68</f>
        <v>0</v>
      </c>
      <c r="D68" s="328">
        <f>'[1]IB_6.1.3.sz.mell'!D68</f>
        <v>0</v>
      </c>
      <c r="E68" s="42"/>
    </row>
    <row r="69" spans="1:5" s="326" customFormat="1" ht="12" customHeight="1" thickBot="1" x14ac:dyDescent="0.25">
      <c r="A69" s="327" t="s">
        <v>173</v>
      </c>
      <c r="B69" s="364" t="s">
        <v>481</v>
      </c>
      <c r="C69" s="41">
        <f>'[1]IB_6.1.3.sz.mell'!C69</f>
        <v>0</v>
      </c>
      <c r="D69" s="335">
        <f>'[1]IB_6.1.3.sz.mell'!D69</f>
        <v>0</v>
      </c>
      <c r="E69" s="42"/>
    </row>
    <row r="70" spans="1:5" s="326" customFormat="1" ht="12" customHeight="1" thickBot="1" x14ac:dyDescent="0.2">
      <c r="A70" s="331" t="s">
        <v>175</v>
      </c>
      <c r="B70" s="34" t="s">
        <v>176</v>
      </c>
      <c r="C70" s="20">
        <f>'[1]IB_6.1.3.sz.mell'!C70</f>
        <v>0</v>
      </c>
      <c r="D70" s="20">
        <f>'[1]IB_6.1.3.sz.mell'!D70</f>
        <v>0</v>
      </c>
      <c r="E70" s="21">
        <f>SUM(E71:E74)</f>
        <v>0</v>
      </c>
    </row>
    <row r="71" spans="1:5" s="326" customFormat="1" ht="12" customHeight="1" x14ac:dyDescent="0.2">
      <c r="A71" s="323" t="s">
        <v>177</v>
      </c>
      <c r="B71" s="24" t="s">
        <v>178</v>
      </c>
      <c r="C71" s="41">
        <f>'[1]IB_6.1.3.sz.mell'!C71</f>
        <v>0</v>
      </c>
      <c r="D71" s="41">
        <f>'[1]IB_6.1.3.sz.mell'!D71</f>
        <v>0</v>
      </c>
      <c r="E71" s="42"/>
    </row>
    <row r="72" spans="1:5" s="326" customFormat="1" ht="12" customHeight="1" x14ac:dyDescent="0.2">
      <c r="A72" s="325" t="s">
        <v>179</v>
      </c>
      <c r="B72" s="24" t="s">
        <v>180</v>
      </c>
      <c r="C72" s="41">
        <f>'[1]IB_6.1.3.sz.mell'!C72</f>
        <v>0</v>
      </c>
      <c r="D72" s="41">
        <f>'[1]IB_6.1.3.sz.mell'!D72</f>
        <v>0</v>
      </c>
      <c r="E72" s="42"/>
    </row>
    <row r="73" spans="1:5" s="326" customFormat="1" ht="12" customHeight="1" x14ac:dyDescent="0.2">
      <c r="A73" s="325" t="s">
        <v>181</v>
      </c>
      <c r="B73" s="24" t="s">
        <v>182</v>
      </c>
      <c r="C73" s="41">
        <f>'[1]IB_6.1.3.sz.mell'!C73</f>
        <v>0</v>
      </c>
      <c r="D73" s="41">
        <f>'[1]IB_6.1.3.sz.mell'!D73</f>
        <v>0</v>
      </c>
      <c r="E73" s="42"/>
    </row>
    <row r="74" spans="1:5" s="326" customFormat="1" ht="12" customHeight="1" thickBot="1" x14ac:dyDescent="0.25">
      <c r="A74" s="327" t="s">
        <v>183</v>
      </c>
      <c r="B74" s="50" t="s">
        <v>184</v>
      </c>
      <c r="C74" s="41">
        <f>'[1]IB_6.1.3.sz.mell'!C74</f>
        <v>0</v>
      </c>
      <c r="D74" s="41">
        <f>'[1]IB_6.1.3.sz.mell'!D74</f>
        <v>0</v>
      </c>
      <c r="E74" s="42"/>
    </row>
    <row r="75" spans="1:5" s="326" customFormat="1" ht="12" customHeight="1" thickBot="1" x14ac:dyDescent="0.2">
      <c r="A75" s="331" t="s">
        <v>185</v>
      </c>
      <c r="B75" s="34" t="s">
        <v>186</v>
      </c>
      <c r="C75" s="20">
        <f>'[1]IB_6.1.3.sz.mell'!C75</f>
        <v>0</v>
      </c>
      <c r="D75" s="20">
        <f>'[1]IB_6.1.3.sz.mell'!D75</f>
        <v>0</v>
      </c>
      <c r="E75" s="21">
        <f>SUM(E76:E77)</f>
        <v>0</v>
      </c>
    </row>
    <row r="76" spans="1:5" s="326" customFormat="1" ht="12" customHeight="1" x14ac:dyDescent="0.2">
      <c r="A76" s="323" t="s">
        <v>187</v>
      </c>
      <c r="B76" s="24" t="s">
        <v>188</v>
      </c>
      <c r="C76" s="41">
        <f>'[1]IB_6.1.3.sz.mell'!C76</f>
        <v>0</v>
      </c>
      <c r="D76" s="41">
        <f>'[1]IB_6.1.3.sz.mell'!D76</f>
        <v>0</v>
      </c>
      <c r="E76" s="42"/>
    </row>
    <row r="77" spans="1:5" s="326" customFormat="1" ht="12" customHeight="1" thickBot="1" x14ac:dyDescent="0.25">
      <c r="A77" s="327" t="s">
        <v>189</v>
      </c>
      <c r="B77" s="37" t="s">
        <v>190</v>
      </c>
      <c r="C77" s="41">
        <f>'[1]IB_6.1.3.sz.mell'!C77</f>
        <v>0</v>
      </c>
      <c r="D77" s="41">
        <f>'[1]IB_6.1.3.sz.mell'!D77</f>
        <v>0</v>
      </c>
      <c r="E77" s="42"/>
    </row>
    <row r="78" spans="1:5" s="324" customFormat="1" ht="12" customHeight="1" thickBot="1" x14ac:dyDescent="0.2">
      <c r="A78" s="331" t="s">
        <v>191</v>
      </c>
      <c r="B78" s="34" t="s">
        <v>192</v>
      </c>
      <c r="C78" s="20">
        <f>'[1]IB_6.1.3.sz.mell'!C78</f>
        <v>0</v>
      </c>
      <c r="D78" s="20">
        <f>'[1]IB_6.1.3.sz.mell'!D78</f>
        <v>0</v>
      </c>
      <c r="E78" s="21">
        <f>SUM(E79:E81)</f>
        <v>0</v>
      </c>
    </row>
    <row r="79" spans="1:5" s="326" customFormat="1" ht="12" customHeight="1" x14ac:dyDescent="0.2">
      <c r="A79" s="323" t="s">
        <v>193</v>
      </c>
      <c r="B79" s="24" t="s">
        <v>194</v>
      </c>
      <c r="C79" s="41">
        <f>'[1]IB_6.1.3.sz.mell'!C79</f>
        <v>0</v>
      </c>
      <c r="D79" s="41">
        <f>'[1]IB_6.1.3.sz.mell'!D79</f>
        <v>0</v>
      </c>
      <c r="E79" s="42"/>
    </row>
    <row r="80" spans="1:5" s="326" customFormat="1" ht="12" customHeight="1" x14ac:dyDescent="0.2">
      <c r="A80" s="325" t="s">
        <v>195</v>
      </c>
      <c r="B80" s="28" t="s">
        <v>196</v>
      </c>
      <c r="C80" s="41">
        <f>'[1]IB_6.1.3.sz.mell'!C80</f>
        <v>0</v>
      </c>
      <c r="D80" s="41">
        <f>'[1]IB_6.1.3.sz.mell'!D80</f>
        <v>0</v>
      </c>
      <c r="E80" s="42"/>
    </row>
    <row r="81" spans="1:5" s="326" customFormat="1" ht="12" customHeight="1" thickBot="1" x14ac:dyDescent="0.25">
      <c r="A81" s="327" t="s">
        <v>197</v>
      </c>
      <c r="B81" s="37" t="s">
        <v>198</v>
      </c>
      <c r="C81" s="41">
        <f>'[1]IB_6.1.3.sz.mell'!C81</f>
        <v>0</v>
      </c>
      <c r="D81" s="41">
        <f>'[1]IB_6.1.3.sz.mell'!D81</f>
        <v>0</v>
      </c>
      <c r="E81" s="42"/>
    </row>
    <row r="82" spans="1:5" s="326" customFormat="1" ht="12" customHeight="1" thickBot="1" x14ac:dyDescent="0.2">
      <c r="A82" s="331" t="s">
        <v>199</v>
      </c>
      <c r="B82" s="34" t="s">
        <v>200</v>
      </c>
      <c r="C82" s="20">
        <f>'[1]IB_6.1.3.sz.mell'!C82</f>
        <v>0</v>
      </c>
      <c r="D82" s="20">
        <f>'[1]IB_6.1.3.sz.mell'!D82</f>
        <v>0</v>
      </c>
      <c r="E82" s="21">
        <f>SUM(E83:E86)</f>
        <v>0</v>
      </c>
    </row>
    <row r="83" spans="1:5" s="326" customFormat="1" ht="12" customHeight="1" x14ac:dyDescent="0.2">
      <c r="A83" s="337" t="s">
        <v>201</v>
      </c>
      <c r="B83" s="24" t="s">
        <v>202</v>
      </c>
      <c r="C83" s="41">
        <f>'[1]IB_6.1.3.sz.mell'!C83</f>
        <v>0</v>
      </c>
      <c r="D83" s="41">
        <f>'[1]IB_6.1.3.sz.mell'!D83</f>
        <v>0</v>
      </c>
      <c r="E83" s="42"/>
    </row>
    <row r="84" spans="1:5" s="326" customFormat="1" ht="12" customHeight="1" x14ac:dyDescent="0.2">
      <c r="A84" s="338" t="s">
        <v>203</v>
      </c>
      <c r="B84" s="28" t="s">
        <v>204</v>
      </c>
      <c r="C84" s="41">
        <f>'[1]IB_6.1.3.sz.mell'!C84</f>
        <v>0</v>
      </c>
      <c r="D84" s="41">
        <f>'[1]IB_6.1.3.sz.mell'!D84</f>
        <v>0</v>
      </c>
      <c r="E84" s="42"/>
    </row>
    <row r="85" spans="1:5" s="326" customFormat="1" ht="12" customHeight="1" x14ac:dyDescent="0.2">
      <c r="A85" s="338" t="s">
        <v>205</v>
      </c>
      <c r="B85" s="28" t="s">
        <v>206</v>
      </c>
      <c r="C85" s="41">
        <f>'[1]IB_6.1.3.sz.mell'!C85</f>
        <v>0</v>
      </c>
      <c r="D85" s="41">
        <f>'[1]IB_6.1.3.sz.mell'!D85</f>
        <v>0</v>
      </c>
      <c r="E85" s="42"/>
    </row>
    <row r="86" spans="1:5" s="324" customFormat="1" ht="12" customHeight="1" thickBot="1" x14ac:dyDescent="0.25">
      <c r="A86" s="339" t="s">
        <v>207</v>
      </c>
      <c r="B86" s="37" t="s">
        <v>208</v>
      </c>
      <c r="C86" s="41">
        <f>'[1]IB_6.1.3.sz.mell'!C86</f>
        <v>0</v>
      </c>
      <c r="D86" s="41">
        <f>'[1]IB_6.1.3.sz.mell'!D86</f>
        <v>0</v>
      </c>
      <c r="E86" s="42"/>
    </row>
    <row r="87" spans="1:5" s="324" customFormat="1" ht="12" customHeight="1" thickBot="1" x14ac:dyDescent="0.2">
      <c r="A87" s="331" t="s">
        <v>209</v>
      </c>
      <c r="B87" s="34" t="s">
        <v>210</v>
      </c>
      <c r="C87" s="20">
        <f>'[1]IB_6.1.3.sz.mell'!C87</f>
        <v>0</v>
      </c>
      <c r="D87" s="20">
        <f>'[1]IB_6.1.3.sz.mell'!D87</f>
        <v>0</v>
      </c>
      <c r="E87" s="54"/>
    </row>
    <row r="88" spans="1:5" s="324" customFormat="1" ht="12" customHeight="1" thickBot="1" x14ac:dyDescent="0.2">
      <c r="A88" s="331" t="s">
        <v>462</v>
      </c>
      <c r="B88" s="34" t="s">
        <v>212</v>
      </c>
      <c r="C88" s="20">
        <f>'[1]IB_6.1.3.sz.mell'!C88</f>
        <v>0</v>
      </c>
      <c r="D88" s="20">
        <f>'[1]IB_6.1.3.sz.mell'!D88</f>
        <v>0</v>
      </c>
      <c r="E88" s="54"/>
    </row>
    <row r="89" spans="1:5" s="324" customFormat="1" ht="12" customHeight="1" thickBot="1" x14ac:dyDescent="0.2">
      <c r="A89" s="331" t="s">
        <v>463</v>
      </c>
      <c r="B89" s="55" t="s">
        <v>214</v>
      </c>
      <c r="C89" s="38">
        <f>'[1]IB_6.1.3.sz.mell'!C89</f>
        <v>0</v>
      </c>
      <c r="D89" s="38">
        <f>'[1]IB_6.1.3.sz.mell'!D89</f>
        <v>0</v>
      </c>
      <c r="E89" s="39">
        <f>+E66+E70+E75+E78+E82+E88+E87</f>
        <v>0</v>
      </c>
    </row>
    <row r="90" spans="1:5" s="324" customFormat="1" ht="12" customHeight="1" thickBot="1" x14ac:dyDescent="0.2">
      <c r="A90" s="340" t="s">
        <v>464</v>
      </c>
      <c r="B90" s="57" t="s">
        <v>465</v>
      </c>
      <c r="C90" s="38">
        <f>'[1]IB_6.1.3.sz.mell'!C90</f>
        <v>0</v>
      </c>
      <c r="D90" s="38">
        <f>'[1]IB_6.1.3.sz.mell'!D90</f>
        <v>0</v>
      </c>
      <c r="E90" s="39">
        <f>+E65+E89</f>
        <v>0</v>
      </c>
    </row>
    <row r="91" spans="1:5" s="326" customFormat="1" ht="15.2" customHeight="1" thickBot="1" x14ac:dyDescent="0.25">
      <c r="A91" s="341"/>
      <c r="B91" s="342"/>
      <c r="C91" s="343"/>
    </row>
    <row r="92" spans="1:5" s="322" customFormat="1" ht="16.5" customHeight="1" thickBot="1" x14ac:dyDescent="0.25">
      <c r="A92" s="799" t="s">
        <v>318</v>
      </c>
      <c r="B92" s="800"/>
      <c r="C92" s="800"/>
      <c r="D92" s="800"/>
      <c r="E92" s="801"/>
    </row>
    <row r="93" spans="1:5" s="344" customFormat="1" ht="12" customHeight="1" thickBot="1" x14ac:dyDescent="0.25">
      <c r="A93" s="14" t="s">
        <v>51</v>
      </c>
      <c r="B93" s="66" t="s">
        <v>466</v>
      </c>
      <c r="C93" s="67">
        <f>'[1]IB_6.1.3.sz.mell'!C93</f>
        <v>0</v>
      </c>
      <c r="D93" s="67">
        <f>'[1]IB_6.1.3.sz.mell'!D93</f>
        <v>0</v>
      </c>
      <c r="E93" s="68">
        <f>+E94+E95+E96+E97+E98+E111</f>
        <v>0</v>
      </c>
    </row>
    <row r="94" spans="1:5" ht="12" customHeight="1" x14ac:dyDescent="0.2">
      <c r="A94" s="345" t="s">
        <v>53</v>
      </c>
      <c r="B94" s="70" t="s">
        <v>221</v>
      </c>
      <c r="C94" s="71">
        <f>'[1]IB_6.1.3.sz.mell'!C94</f>
        <v>0</v>
      </c>
      <c r="D94" s="71">
        <f>'[1]IB_6.1.3.sz.mell'!D94</f>
        <v>0</v>
      </c>
      <c r="E94" s="72"/>
    </row>
    <row r="95" spans="1:5" ht="12" customHeight="1" x14ac:dyDescent="0.2">
      <c r="A95" s="325" t="s">
        <v>55</v>
      </c>
      <c r="B95" s="73" t="s">
        <v>222</v>
      </c>
      <c r="C95" s="29">
        <f>'[1]IB_6.1.3.sz.mell'!C95</f>
        <v>0</v>
      </c>
      <c r="D95" s="29">
        <f>'[1]IB_6.1.3.sz.mell'!D95</f>
        <v>0</v>
      </c>
      <c r="E95" s="30"/>
    </row>
    <row r="96" spans="1:5" ht="12" customHeight="1" x14ac:dyDescent="0.2">
      <c r="A96" s="325" t="s">
        <v>57</v>
      </c>
      <c r="B96" s="73" t="s">
        <v>223</v>
      </c>
      <c r="C96" s="35">
        <f>'[1]IB_6.1.3.sz.mell'!C96</f>
        <v>0</v>
      </c>
      <c r="D96" s="29">
        <f>'[1]IB_6.1.3.sz.mell'!D96</f>
        <v>0</v>
      </c>
      <c r="E96" s="36"/>
    </row>
    <row r="97" spans="1:5" ht="12" customHeight="1" x14ac:dyDescent="0.2">
      <c r="A97" s="325" t="s">
        <v>59</v>
      </c>
      <c r="B97" s="74" t="s">
        <v>224</v>
      </c>
      <c r="C97" s="35">
        <f>'[1]IB_6.1.3.sz.mell'!C97</f>
        <v>0</v>
      </c>
      <c r="D97" s="92">
        <f>'[1]IB_6.1.3.sz.mell'!D97</f>
        <v>0</v>
      </c>
      <c r="E97" s="36"/>
    </row>
    <row r="98" spans="1:5" ht="12" customHeight="1" x14ac:dyDescent="0.2">
      <c r="A98" s="325" t="s">
        <v>225</v>
      </c>
      <c r="B98" s="75" t="s">
        <v>226</v>
      </c>
      <c r="C98" s="35">
        <f>'[1]IB_6.1.3.sz.mell'!C98</f>
        <v>0</v>
      </c>
      <c r="D98" s="92">
        <f>'[1]IB_6.1.3.sz.mell'!D98</f>
        <v>0</v>
      </c>
      <c r="E98" s="36"/>
    </row>
    <row r="99" spans="1:5" ht="12" customHeight="1" x14ac:dyDescent="0.2">
      <c r="A99" s="325" t="s">
        <v>63</v>
      </c>
      <c r="B99" s="73" t="s">
        <v>467</v>
      </c>
      <c r="C99" s="35">
        <f>'[1]IB_6.1.3.sz.mell'!C99</f>
        <v>0</v>
      </c>
      <c r="D99" s="92">
        <f>'[1]IB_6.1.3.sz.mell'!D99</f>
        <v>0</v>
      </c>
      <c r="E99" s="36"/>
    </row>
    <row r="100" spans="1:5" ht="12" customHeight="1" x14ac:dyDescent="0.2">
      <c r="A100" s="325" t="s">
        <v>228</v>
      </c>
      <c r="B100" s="77" t="s">
        <v>229</v>
      </c>
      <c r="C100" s="35">
        <f>'[1]IB_6.1.3.sz.mell'!C100</f>
        <v>0</v>
      </c>
      <c r="D100" s="92">
        <f>'[1]IB_6.1.3.sz.mell'!D100</f>
        <v>0</v>
      </c>
      <c r="E100" s="36"/>
    </row>
    <row r="101" spans="1:5" ht="12" customHeight="1" x14ac:dyDescent="0.2">
      <c r="A101" s="325" t="s">
        <v>230</v>
      </c>
      <c r="B101" s="77" t="s">
        <v>231</v>
      </c>
      <c r="C101" s="35">
        <f>'[1]IB_6.1.3.sz.mell'!C101</f>
        <v>0</v>
      </c>
      <c r="D101" s="92">
        <f>'[1]IB_6.1.3.sz.mell'!D101</f>
        <v>0</v>
      </c>
      <c r="E101" s="36"/>
    </row>
    <row r="102" spans="1:5" ht="12" customHeight="1" x14ac:dyDescent="0.2">
      <c r="A102" s="325" t="s">
        <v>232</v>
      </c>
      <c r="B102" s="77" t="s">
        <v>233</v>
      </c>
      <c r="C102" s="35">
        <f>'[1]IB_6.1.3.sz.mell'!C102</f>
        <v>0</v>
      </c>
      <c r="D102" s="92">
        <f>'[1]IB_6.1.3.sz.mell'!D102</f>
        <v>0</v>
      </c>
      <c r="E102" s="36"/>
    </row>
    <row r="103" spans="1:5" ht="12" customHeight="1" x14ac:dyDescent="0.2">
      <c r="A103" s="325" t="s">
        <v>234</v>
      </c>
      <c r="B103" s="78" t="s">
        <v>235</v>
      </c>
      <c r="C103" s="35">
        <f>'[1]IB_6.1.3.sz.mell'!C103</f>
        <v>0</v>
      </c>
      <c r="D103" s="92">
        <f>'[1]IB_6.1.3.sz.mell'!D103</f>
        <v>0</v>
      </c>
      <c r="E103" s="36"/>
    </row>
    <row r="104" spans="1:5" ht="12" customHeight="1" x14ac:dyDescent="0.2">
      <c r="A104" s="325" t="s">
        <v>236</v>
      </c>
      <c r="B104" s="78" t="s">
        <v>237</v>
      </c>
      <c r="C104" s="35">
        <f>'[1]IB_6.1.3.sz.mell'!C104</f>
        <v>0</v>
      </c>
      <c r="D104" s="92">
        <f>'[1]IB_6.1.3.sz.mell'!D104</f>
        <v>0</v>
      </c>
      <c r="E104" s="36"/>
    </row>
    <row r="105" spans="1:5" ht="12" customHeight="1" x14ac:dyDescent="0.2">
      <c r="A105" s="325" t="s">
        <v>238</v>
      </c>
      <c r="B105" s="77" t="s">
        <v>239</v>
      </c>
      <c r="C105" s="35">
        <f>'[1]IB_6.1.3.sz.mell'!C105</f>
        <v>0</v>
      </c>
      <c r="D105" s="92">
        <f>'[1]IB_6.1.3.sz.mell'!D105</f>
        <v>0</v>
      </c>
      <c r="E105" s="36"/>
    </row>
    <row r="106" spans="1:5" ht="12" customHeight="1" x14ac:dyDescent="0.2">
      <c r="A106" s="325" t="s">
        <v>240</v>
      </c>
      <c r="B106" s="77" t="s">
        <v>241</v>
      </c>
      <c r="C106" s="35">
        <f>'[1]IB_6.1.3.sz.mell'!C106</f>
        <v>0</v>
      </c>
      <c r="D106" s="92">
        <f>'[1]IB_6.1.3.sz.mell'!D106</f>
        <v>0</v>
      </c>
      <c r="E106" s="36"/>
    </row>
    <row r="107" spans="1:5" ht="12" customHeight="1" x14ac:dyDescent="0.2">
      <c r="A107" s="325" t="s">
        <v>242</v>
      </c>
      <c r="B107" s="78" t="s">
        <v>243</v>
      </c>
      <c r="C107" s="29">
        <f>'[1]IB_6.1.3.sz.mell'!C107</f>
        <v>0</v>
      </c>
      <c r="D107" s="92">
        <f>'[1]IB_6.1.3.sz.mell'!D107</f>
        <v>0</v>
      </c>
      <c r="E107" s="36"/>
    </row>
    <row r="108" spans="1:5" ht="12" customHeight="1" x14ac:dyDescent="0.2">
      <c r="A108" s="346" t="s">
        <v>244</v>
      </c>
      <c r="B108" s="76" t="s">
        <v>245</v>
      </c>
      <c r="C108" s="35">
        <f>'[1]IB_6.1.3.sz.mell'!C108</f>
        <v>0</v>
      </c>
      <c r="D108" s="92">
        <f>'[1]IB_6.1.3.sz.mell'!D108</f>
        <v>0</v>
      </c>
      <c r="E108" s="36"/>
    </row>
    <row r="109" spans="1:5" ht="12" customHeight="1" x14ac:dyDescent="0.2">
      <c r="A109" s="325" t="s">
        <v>246</v>
      </c>
      <c r="B109" s="76" t="s">
        <v>247</v>
      </c>
      <c r="C109" s="35">
        <f>'[1]IB_6.1.3.sz.mell'!C109</f>
        <v>0</v>
      </c>
      <c r="D109" s="92">
        <f>'[1]IB_6.1.3.sz.mell'!D109</f>
        <v>0</v>
      </c>
      <c r="E109" s="36"/>
    </row>
    <row r="110" spans="1:5" ht="12" customHeight="1" x14ac:dyDescent="0.2">
      <c r="A110" s="325" t="s">
        <v>248</v>
      </c>
      <c r="B110" s="78" t="s">
        <v>249</v>
      </c>
      <c r="C110" s="29">
        <f>'[1]IB_6.1.3.sz.mell'!C110</f>
        <v>0</v>
      </c>
      <c r="D110" s="90">
        <f>'[1]IB_6.1.3.sz.mell'!D110</f>
        <v>0</v>
      </c>
      <c r="E110" s="30"/>
    </row>
    <row r="111" spans="1:5" ht="12" customHeight="1" x14ac:dyDescent="0.2">
      <c r="A111" s="325" t="s">
        <v>250</v>
      </c>
      <c r="B111" s="74" t="s">
        <v>251</v>
      </c>
      <c r="C111" s="29">
        <f>'[1]IB_6.1.3.sz.mell'!C111</f>
        <v>0</v>
      </c>
      <c r="D111" s="90">
        <f>'[1]IB_6.1.3.sz.mell'!D111</f>
        <v>0</v>
      </c>
      <c r="E111" s="30"/>
    </row>
    <row r="112" spans="1:5" ht="12" customHeight="1" x14ac:dyDescent="0.2">
      <c r="A112" s="327" t="s">
        <v>252</v>
      </c>
      <c r="B112" s="73" t="s">
        <v>468</v>
      </c>
      <c r="C112" s="35">
        <f>'[1]IB_6.1.3.sz.mell'!C112</f>
        <v>0</v>
      </c>
      <c r="D112" s="92">
        <f>'[1]IB_6.1.3.sz.mell'!D112</f>
        <v>0</v>
      </c>
      <c r="E112" s="36"/>
    </row>
    <row r="113" spans="1:5" ht="12" customHeight="1" thickBot="1" x14ac:dyDescent="0.25">
      <c r="A113" s="332" t="s">
        <v>254</v>
      </c>
      <c r="B113" s="347" t="s">
        <v>469</v>
      </c>
      <c r="C113" s="82">
        <f>'[1]IB_6.1.3.sz.mell'!C113</f>
        <v>0</v>
      </c>
      <c r="D113" s="97">
        <f>'[1]IB_6.1.3.sz.mell'!D113</f>
        <v>0</v>
      </c>
      <c r="E113" s="83"/>
    </row>
    <row r="114" spans="1:5" ht="12" customHeight="1" thickBot="1" x14ac:dyDescent="0.25">
      <c r="A114" s="62" t="s">
        <v>65</v>
      </c>
      <c r="B114" s="113" t="s">
        <v>256</v>
      </c>
      <c r="C114" s="20">
        <f>'[1]IB_6.1.3.sz.mell'!C114</f>
        <v>0</v>
      </c>
      <c r="D114" s="94">
        <f>'[1]IB_6.1.3.sz.mell'!D114</f>
        <v>0</v>
      </c>
      <c r="E114" s="21">
        <f>+E115+E117+E119</f>
        <v>0</v>
      </c>
    </row>
    <row r="115" spans="1:5" ht="12" customHeight="1" x14ac:dyDescent="0.2">
      <c r="A115" s="323" t="s">
        <v>67</v>
      </c>
      <c r="B115" s="73" t="s">
        <v>257</v>
      </c>
      <c r="C115" s="25">
        <f>'[1]IB_6.1.3.sz.mell'!C115</f>
        <v>0</v>
      </c>
      <c r="D115" s="88">
        <f>'[1]IB_6.1.3.sz.mell'!D115</f>
        <v>0</v>
      </c>
      <c r="E115" s="26"/>
    </row>
    <row r="116" spans="1:5" ht="12" customHeight="1" x14ac:dyDescent="0.2">
      <c r="A116" s="323" t="s">
        <v>69</v>
      </c>
      <c r="B116" s="89" t="s">
        <v>258</v>
      </c>
      <c r="C116" s="25">
        <f>'[1]IB_6.1.3.sz.mell'!C116</f>
        <v>0</v>
      </c>
      <c r="D116" s="88">
        <f>'[1]IB_6.1.3.sz.mell'!D116</f>
        <v>0</v>
      </c>
      <c r="E116" s="26"/>
    </row>
    <row r="117" spans="1:5" ht="12" customHeight="1" x14ac:dyDescent="0.2">
      <c r="A117" s="323" t="s">
        <v>71</v>
      </c>
      <c r="B117" s="89" t="s">
        <v>259</v>
      </c>
      <c r="C117" s="29">
        <f>'[1]IB_6.1.3.sz.mell'!C117</f>
        <v>0</v>
      </c>
      <c r="D117" s="90">
        <f>'[1]IB_6.1.3.sz.mell'!D117</f>
        <v>0</v>
      </c>
      <c r="E117" s="30"/>
    </row>
    <row r="118" spans="1:5" ht="12" customHeight="1" x14ac:dyDescent="0.2">
      <c r="A118" s="323" t="s">
        <v>73</v>
      </c>
      <c r="B118" s="89" t="s">
        <v>260</v>
      </c>
      <c r="C118" s="29">
        <f>'[1]IB_6.1.3.sz.mell'!C118</f>
        <v>0</v>
      </c>
      <c r="D118" s="90">
        <f>'[1]IB_6.1.3.sz.mell'!D118</f>
        <v>0</v>
      </c>
      <c r="E118" s="30"/>
    </row>
    <row r="119" spans="1:5" ht="12" customHeight="1" x14ac:dyDescent="0.2">
      <c r="A119" s="323" t="s">
        <v>75</v>
      </c>
      <c r="B119" s="33" t="s">
        <v>261</v>
      </c>
      <c r="C119" s="29">
        <f>'[1]IB_6.1.3.sz.mell'!C119</f>
        <v>0</v>
      </c>
      <c r="D119" s="90">
        <f>'[1]IB_6.1.3.sz.mell'!D119</f>
        <v>0</v>
      </c>
      <c r="E119" s="30"/>
    </row>
    <row r="120" spans="1:5" ht="12" customHeight="1" x14ac:dyDescent="0.2">
      <c r="A120" s="323" t="s">
        <v>77</v>
      </c>
      <c r="B120" s="31" t="s">
        <v>262</v>
      </c>
      <c r="C120" s="29">
        <f>'[1]IB_6.1.3.sz.mell'!C120</f>
        <v>0</v>
      </c>
      <c r="D120" s="90">
        <f>'[1]IB_6.1.3.sz.mell'!D120</f>
        <v>0</v>
      </c>
      <c r="E120" s="30"/>
    </row>
    <row r="121" spans="1:5" ht="12" customHeight="1" x14ac:dyDescent="0.2">
      <c r="A121" s="323" t="s">
        <v>263</v>
      </c>
      <c r="B121" s="91" t="s">
        <v>264</v>
      </c>
      <c r="C121" s="29">
        <f>'[1]IB_6.1.3.sz.mell'!C121</f>
        <v>0</v>
      </c>
      <c r="D121" s="90">
        <f>'[1]IB_6.1.3.sz.mell'!D121</f>
        <v>0</v>
      </c>
      <c r="E121" s="30"/>
    </row>
    <row r="122" spans="1:5" ht="12" customHeight="1" x14ac:dyDescent="0.2">
      <c r="A122" s="323" t="s">
        <v>265</v>
      </c>
      <c r="B122" s="78" t="s">
        <v>237</v>
      </c>
      <c r="C122" s="29">
        <f>'[1]IB_6.1.3.sz.mell'!C122</f>
        <v>0</v>
      </c>
      <c r="D122" s="90">
        <f>'[1]IB_6.1.3.sz.mell'!D122</f>
        <v>0</v>
      </c>
      <c r="E122" s="30"/>
    </row>
    <row r="123" spans="1:5" ht="12" customHeight="1" x14ac:dyDescent="0.2">
      <c r="A123" s="323" t="s">
        <v>266</v>
      </c>
      <c r="B123" s="78" t="s">
        <v>267</v>
      </c>
      <c r="C123" s="29">
        <f>'[1]IB_6.1.3.sz.mell'!C123</f>
        <v>0</v>
      </c>
      <c r="D123" s="90">
        <f>'[1]IB_6.1.3.sz.mell'!D123</f>
        <v>0</v>
      </c>
      <c r="E123" s="30"/>
    </row>
    <row r="124" spans="1:5" ht="12" customHeight="1" x14ac:dyDescent="0.2">
      <c r="A124" s="323" t="s">
        <v>268</v>
      </c>
      <c r="B124" s="78" t="s">
        <v>269</v>
      </c>
      <c r="C124" s="29">
        <f>'[1]IB_6.1.3.sz.mell'!C124</f>
        <v>0</v>
      </c>
      <c r="D124" s="90">
        <f>'[1]IB_6.1.3.sz.mell'!D124</f>
        <v>0</v>
      </c>
      <c r="E124" s="30"/>
    </row>
    <row r="125" spans="1:5" ht="12" customHeight="1" x14ac:dyDescent="0.2">
      <c r="A125" s="323" t="s">
        <v>270</v>
      </c>
      <c r="B125" s="78" t="s">
        <v>243</v>
      </c>
      <c r="C125" s="29">
        <f>'[1]IB_6.1.3.sz.mell'!C125</f>
        <v>0</v>
      </c>
      <c r="D125" s="90">
        <f>'[1]IB_6.1.3.sz.mell'!D125</f>
        <v>0</v>
      </c>
      <c r="E125" s="30"/>
    </row>
    <row r="126" spans="1:5" ht="12" customHeight="1" x14ac:dyDescent="0.2">
      <c r="A126" s="323" t="s">
        <v>271</v>
      </c>
      <c r="B126" s="78" t="s">
        <v>272</v>
      </c>
      <c r="C126" s="29">
        <f>'[1]IB_6.1.3.sz.mell'!C126</f>
        <v>0</v>
      </c>
      <c r="D126" s="90">
        <f>'[1]IB_6.1.3.sz.mell'!D126</f>
        <v>0</v>
      </c>
      <c r="E126" s="30"/>
    </row>
    <row r="127" spans="1:5" ht="12" customHeight="1" thickBot="1" x14ac:dyDescent="0.25">
      <c r="A127" s="346" t="s">
        <v>273</v>
      </c>
      <c r="B127" s="78" t="s">
        <v>274</v>
      </c>
      <c r="C127" s="35">
        <f>'[1]IB_6.1.3.sz.mell'!C127</f>
        <v>0</v>
      </c>
      <c r="D127" s="92">
        <f>'[1]IB_6.1.3.sz.mell'!D127</f>
        <v>0</v>
      </c>
      <c r="E127" s="36"/>
    </row>
    <row r="128" spans="1:5" ht="12" customHeight="1" thickBot="1" x14ac:dyDescent="0.25">
      <c r="A128" s="62" t="s">
        <v>79</v>
      </c>
      <c r="B128" s="93" t="s">
        <v>275</v>
      </c>
      <c r="C128" s="20">
        <f>'[1]IB_6.1.3.sz.mell'!C128</f>
        <v>0</v>
      </c>
      <c r="D128" s="94">
        <f>'[1]IB_6.1.3.sz.mell'!D128</f>
        <v>0</v>
      </c>
      <c r="E128" s="21">
        <f>+E93+E114</f>
        <v>0</v>
      </c>
    </row>
    <row r="129" spans="1:11" ht="12" customHeight="1" thickBot="1" x14ac:dyDescent="0.25">
      <c r="A129" s="62" t="s">
        <v>276</v>
      </c>
      <c r="B129" s="93" t="s">
        <v>470</v>
      </c>
      <c r="C129" s="20">
        <f>'[1]IB_6.1.3.sz.mell'!C129</f>
        <v>0</v>
      </c>
      <c r="D129" s="94">
        <f>'[1]IB_6.1.3.sz.mell'!D129</f>
        <v>0</v>
      </c>
      <c r="E129" s="21">
        <f>+E130+E131+E132</f>
        <v>0</v>
      </c>
    </row>
    <row r="130" spans="1:11" s="344" customFormat="1" ht="12" customHeight="1" x14ac:dyDescent="0.2">
      <c r="A130" s="323" t="s">
        <v>95</v>
      </c>
      <c r="B130" s="95" t="s">
        <v>471</v>
      </c>
      <c r="C130" s="29">
        <f>'[1]IB_6.1.3.sz.mell'!C130</f>
        <v>0</v>
      </c>
      <c r="D130" s="90">
        <f>'[1]IB_6.1.3.sz.mell'!D130</f>
        <v>0</v>
      </c>
      <c r="E130" s="30"/>
    </row>
    <row r="131" spans="1:11" ht="12" customHeight="1" x14ac:dyDescent="0.2">
      <c r="A131" s="323" t="s">
        <v>97</v>
      </c>
      <c r="B131" s="95" t="s">
        <v>279</v>
      </c>
      <c r="C131" s="29">
        <f>'[1]IB_6.1.3.sz.mell'!C131</f>
        <v>0</v>
      </c>
      <c r="D131" s="90">
        <f>'[1]IB_6.1.3.sz.mell'!D131</f>
        <v>0</v>
      </c>
      <c r="E131" s="30"/>
    </row>
    <row r="132" spans="1:11" ht="12" customHeight="1" thickBot="1" x14ac:dyDescent="0.25">
      <c r="A132" s="346" t="s">
        <v>99</v>
      </c>
      <c r="B132" s="99" t="s">
        <v>472</v>
      </c>
      <c r="C132" s="29">
        <f>'[1]IB_6.1.3.sz.mell'!C132</f>
        <v>0</v>
      </c>
      <c r="D132" s="90">
        <f>'[1]IB_6.1.3.sz.mell'!D132</f>
        <v>0</v>
      </c>
      <c r="E132" s="30"/>
    </row>
    <row r="133" spans="1:11" ht="12" customHeight="1" thickBot="1" x14ac:dyDescent="0.25">
      <c r="A133" s="62" t="s">
        <v>109</v>
      </c>
      <c r="B133" s="93" t="s">
        <v>281</v>
      </c>
      <c r="C133" s="20">
        <f>'[1]IB_6.1.3.sz.mell'!C133</f>
        <v>0</v>
      </c>
      <c r="D133" s="94">
        <f>'[1]IB_6.1.3.sz.mell'!D133</f>
        <v>0</v>
      </c>
      <c r="E133" s="21">
        <f>+E134+E135+E136+E137+E138+E139</f>
        <v>0</v>
      </c>
    </row>
    <row r="134" spans="1:11" ht="12" customHeight="1" x14ac:dyDescent="0.2">
      <c r="A134" s="323" t="s">
        <v>111</v>
      </c>
      <c r="B134" s="95" t="s">
        <v>282</v>
      </c>
      <c r="C134" s="29">
        <f>'[1]IB_6.1.3.sz.mell'!C134</f>
        <v>0</v>
      </c>
      <c r="D134" s="90">
        <f>'[1]IB_6.1.3.sz.mell'!D134</f>
        <v>0</v>
      </c>
      <c r="E134" s="30"/>
    </row>
    <row r="135" spans="1:11" ht="12" customHeight="1" x14ac:dyDescent="0.2">
      <c r="A135" s="323" t="s">
        <v>113</v>
      </c>
      <c r="B135" s="95" t="s">
        <v>283</v>
      </c>
      <c r="C135" s="29">
        <f>'[1]IB_6.1.3.sz.mell'!C135</f>
        <v>0</v>
      </c>
      <c r="D135" s="90">
        <f>'[1]IB_6.1.3.sz.mell'!D135</f>
        <v>0</v>
      </c>
      <c r="E135" s="30"/>
    </row>
    <row r="136" spans="1:11" ht="12" customHeight="1" x14ac:dyDescent="0.2">
      <c r="A136" s="323" t="s">
        <v>115</v>
      </c>
      <c r="B136" s="95" t="s">
        <v>284</v>
      </c>
      <c r="C136" s="29">
        <f>'[1]IB_6.1.3.sz.mell'!C136</f>
        <v>0</v>
      </c>
      <c r="D136" s="90">
        <f>'[1]IB_6.1.3.sz.mell'!D136</f>
        <v>0</v>
      </c>
      <c r="E136" s="30"/>
    </row>
    <row r="137" spans="1:11" ht="12" customHeight="1" x14ac:dyDescent="0.2">
      <c r="A137" s="323" t="s">
        <v>117</v>
      </c>
      <c r="B137" s="95" t="s">
        <v>473</v>
      </c>
      <c r="C137" s="29">
        <f>'[1]IB_6.1.3.sz.mell'!C137</f>
        <v>0</v>
      </c>
      <c r="D137" s="90">
        <f>'[1]IB_6.1.3.sz.mell'!D137</f>
        <v>0</v>
      </c>
      <c r="E137" s="30"/>
    </row>
    <row r="138" spans="1:11" ht="12" customHeight="1" x14ac:dyDescent="0.2">
      <c r="A138" s="323" t="s">
        <v>119</v>
      </c>
      <c r="B138" s="95" t="s">
        <v>286</v>
      </c>
      <c r="C138" s="29">
        <f>'[1]IB_6.1.3.sz.mell'!C138</f>
        <v>0</v>
      </c>
      <c r="D138" s="90">
        <f>'[1]IB_6.1.3.sz.mell'!D138</f>
        <v>0</v>
      </c>
      <c r="E138" s="30"/>
    </row>
    <row r="139" spans="1:11" s="344" customFormat="1" ht="12" customHeight="1" thickBot="1" x14ac:dyDescent="0.25">
      <c r="A139" s="346" t="s">
        <v>121</v>
      </c>
      <c r="B139" s="99" t="s">
        <v>287</v>
      </c>
      <c r="C139" s="29">
        <f>'[1]IB_6.1.3.sz.mell'!C139</f>
        <v>0</v>
      </c>
      <c r="D139" s="90">
        <f>'[1]IB_6.1.3.sz.mell'!D139</f>
        <v>0</v>
      </c>
      <c r="E139" s="30"/>
    </row>
    <row r="140" spans="1:11" ht="12" customHeight="1" thickBot="1" x14ac:dyDescent="0.25">
      <c r="A140" s="62" t="s">
        <v>133</v>
      </c>
      <c r="B140" s="93" t="s">
        <v>474</v>
      </c>
      <c r="C140" s="38">
        <f>'[1]IB_6.1.3.sz.mell'!C140</f>
        <v>0</v>
      </c>
      <c r="D140" s="98">
        <f>'[1]IB_6.1.3.sz.mell'!D140</f>
        <v>0</v>
      </c>
      <c r="E140" s="39">
        <f>+E141+E142+E144+E145+E143</f>
        <v>0</v>
      </c>
      <c r="K140" s="348"/>
    </row>
    <row r="141" spans="1:11" x14ac:dyDescent="0.2">
      <c r="A141" s="323" t="s">
        <v>135</v>
      </c>
      <c r="B141" s="95" t="s">
        <v>289</v>
      </c>
      <c r="C141" s="29">
        <f>'[1]IB_6.1.3.sz.mell'!C141</f>
        <v>0</v>
      </c>
      <c r="D141" s="90">
        <f>'[1]IB_6.1.3.sz.mell'!D141</f>
        <v>0</v>
      </c>
      <c r="E141" s="30"/>
    </row>
    <row r="142" spans="1:11" ht="12" customHeight="1" x14ac:dyDescent="0.2">
      <c r="A142" s="323" t="s">
        <v>137</v>
      </c>
      <c r="B142" s="95" t="s">
        <v>290</v>
      </c>
      <c r="C142" s="29">
        <f>'[1]IB_6.1.3.sz.mell'!C142</f>
        <v>0</v>
      </c>
      <c r="D142" s="90">
        <f>'[1]IB_6.1.3.sz.mell'!D142</f>
        <v>0</v>
      </c>
      <c r="E142" s="30"/>
    </row>
    <row r="143" spans="1:11" ht="12" customHeight="1" x14ac:dyDescent="0.2">
      <c r="A143" s="323" t="s">
        <v>139</v>
      </c>
      <c r="B143" s="95" t="s">
        <v>475</v>
      </c>
      <c r="C143" s="29">
        <f>'[1]IB_6.1.3.sz.mell'!C143</f>
        <v>0</v>
      </c>
      <c r="D143" s="90">
        <f>'[1]IB_6.1.3.sz.mell'!D143</f>
        <v>0</v>
      </c>
      <c r="E143" s="30"/>
    </row>
    <row r="144" spans="1:11" s="344" customFormat="1" ht="12" customHeight="1" x14ac:dyDescent="0.2">
      <c r="A144" s="323" t="s">
        <v>141</v>
      </c>
      <c r="B144" s="95" t="s">
        <v>291</v>
      </c>
      <c r="C144" s="29">
        <f>'[1]IB_6.1.3.sz.mell'!C144</f>
        <v>0</v>
      </c>
      <c r="D144" s="90">
        <f>'[1]IB_6.1.3.sz.mell'!D144</f>
        <v>0</v>
      </c>
      <c r="E144" s="30"/>
    </row>
    <row r="145" spans="1:5" s="344" customFormat="1" ht="12" customHeight="1" thickBot="1" x14ac:dyDescent="0.25">
      <c r="A145" s="346" t="s">
        <v>143</v>
      </c>
      <c r="B145" s="99" t="s">
        <v>292</v>
      </c>
      <c r="C145" s="29">
        <f>'[1]IB_6.1.3.sz.mell'!C145</f>
        <v>0</v>
      </c>
      <c r="D145" s="90">
        <f>'[1]IB_6.1.3.sz.mell'!D145</f>
        <v>0</v>
      </c>
      <c r="E145" s="30"/>
    </row>
    <row r="146" spans="1:5" s="344" customFormat="1" ht="12" customHeight="1" thickBot="1" x14ac:dyDescent="0.25">
      <c r="A146" s="62" t="s">
        <v>293</v>
      </c>
      <c r="B146" s="93" t="s">
        <v>294</v>
      </c>
      <c r="C146" s="100">
        <f>'[1]IB_6.1.3.sz.mell'!C146</f>
        <v>0</v>
      </c>
      <c r="D146" s="101">
        <f>'[1]IB_6.1.3.sz.mell'!D146</f>
        <v>0</v>
      </c>
      <c r="E146" s="102">
        <f>+E147+E148+E149+E150+E151</f>
        <v>0</v>
      </c>
    </row>
    <row r="147" spans="1:5" s="344" customFormat="1" ht="12" customHeight="1" x14ac:dyDescent="0.2">
      <c r="A147" s="323" t="s">
        <v>147</v>
      </c>
      <c r="B147" s="95" t="s">
        <v>295</v>
      </c>
      <c r="C147" s="29">
        <f>'[1]IB_6.1.3.sz.mell'!C147</f>
        <v>0</v>
      </c>
      <c r="D147" s="90">
        <f>'[1]IB_6.1.3.sz.mell'!D147</f>
        <v>0</v>
      </c>
      <c r="E147" s="30"/>
    </row>
    <row r="148" spans="1:5" s="344" customFormat="1" ht="12" customHeight="1" x14ac:dyDescent="0.2">
      <c r="A148" s="323" t="s">
        <v>149</v>
      </c>
      <c r="B148" s="95" t="s">
        <v>296</v>
      </c>
      <c r="C148" s="29">
        <f>'[1]IB_6.1.3.sz.mell'!C148</f>
        <v>0</v>
      </c>
      <c r="D148" s="90">
        <f>'[1]IB_6.1.3.sz.mell'!D148</f>
        <v>0</v>
      </c>
      <c r="E148" s="30"/>
    </row>
    <row r="149" spans="1:5" s="344" customFormat="1" ht="12" customHeight="1" x14ac:dyDescent="0.2">
      <c r="A149" s="323" t="s">
        <v>151</v>
      </c>
      <c r="B149" s="95" t="s">
        <v>297</v>
      </c>
      <c r="C149" s="29">
        <f>'[1]IB_6.1.3.sz.mell'!C149</f>
        <v>0</v>
      </c>
      <c r="D149" s="90">
        <f>'[1]IB_6.1.3.sz.mell'!D149</f>
        <v>0</v>
      </c>
      <c r="E149" s="30"/>
    </row>
    <row r="150" spans="1:5" s="344" customFormat="1" ht="12" customHeight="1" x14ac:dyDescent="0.2">
      <c r="A150" s="323" t="s">
        <v>153</v>
      </c>
      <c r="B150" s="95" t="s">
        <v>476</v>
      </c>
      <c r="C150" s="29">
        <f>'[1]IB_6.1.3.sz.mell'!C150</f>
        <v>0</v>
      </c>
      <c r="D150" s="90">
        <f>'[1]IB_6.1.3.sz.mell'!D150</f>
        <v>0</v>
      </c>
      <c r="E150" s="30"/>
    </row>
    <row r="151" spans="1:5" ht="12.75" customHeight="1" thickBot="1" x14ac:dyDescent="0.25">
      <c r="A151" s="346" t="s">
        <v>299</v>
      </c>
      <c r="B151" s="99" t="s">
        <v>300</v>
      </c>
      <c r="C151" s="35">
        <f>'[1]IB_6.1.3.sz.mell'!C151</f>
        <v>0</v>
      </c>
      <c r="D151" s="92">
        <f>'[1]IB_6.1.3.sz.mell'!D151</f>
        <v>0</v>
      </c>
      <c r="E151" s="36"/>
    </row>
    <row r="152" spans="1:5" ht="12.75" customHeight="1" thickBot="1" x14ac:dyDescent="0.25">
      <c r="A152" s="349" t="s">
        <v>155</v>
      </c>
      <c r="B152" s="93" t="s">
        <v>301</v>
      </c>
      <c r="C152" s="100">
        <f>'[1]IB_6.1.3.sz.mell'!C152</f>
        <v>0</v>
      </c>
      <c r="D152" s="101">
        <f>'[1]IB_6.1.3.sz.mell'!D152</f>
        <v>0</v>
      </c>
      <c r="E152" s="102"/>
    </row>
    <row r="153" spans="1:5" ht="12.75" customHeight="1" thickBot="1" x14ac:dyDescent="0.25">
      <c r="A153" s="349" t="s">
        <v>302</v>
      </c>
      <c r="B153" s="93" t="s">
        <v>303</v>
      </c>
      <c r="C153" s="100">
        <f>'[1]IB_6.1.3.sz.mell'!C153</f>
        <v>0</v>
      </c>
      <c r="D153" s="101">
        <f>'[1]IB_6.1.3.sz.mell'!D153</f>
        <v>0</v>
      </c>
      <c r="E153" s="102"/>
    </row>
    <row r="154" spans="1:5" ht="12" customHeight="1" thickBot="1" x14ac:dyDescent="0.25">
      <c r="A154" s="62" t="s">
        <v>304</v>
      </c>
      <c r="B154" s="93" t="s">
        <v>305</v>
      </c>
      <c r="C154" s="104">
        <f>'[1]IB_6.1.3.sz.mell'!C154</f>
        <v>0</v>
      </c>
      <c r="D154" s="105">
        <f>'[1]IB_6.1.3.sz.mell'!D154</f>
        <v>0</v>
      </c>
      <c r="E154" s="106">
        <f>+E129+E133+E140+E146+E152+E153</f>
        <v>0</v>
      </c>
    </row>
    <row r="155" spans="1:5" ht="15.2" customHeight="1" thickBot="1" x14ac:dyDescent="0.25">
      <c r="A155" s="350" t="s">
        <v>306</v>
      </c>
      <c r="B155" s="110" t="s">
        <v>307</v>
      </c>
      <c r="C155" s="104">
        <f>'[1]IB_6.1.3.sz.mell'!C155</f>
        <v>0</v>
      </c>
      <c r="D155" s="105">
        <f>'[1]IB_6.1.3.sz.mell'!D155</f>
        <v>0</v>
      </c>
      <c r="E155" s="106">
        <f>+E128+E154</f>
        <v>0</v>
      </c>
    </row>
    <row r="156" spans="1:5" ht="13.5" thickBot="1" x14ac:dyDescent="0.25">
      <c r="A156" s="365"/>
      <c r="B156" s="317"/>
      <c r="C156" s="366">
        <f>'[1]IB_6.1.3.sz.mell'!C156</f>
        <v>0</v>
      </c>
      <c r="D156" s="366">
        <f>'[1]IB_6.1.3.sz.mell'!D156</f>
        <v>0</v>
      </c>
      <c r="E156" s="367"/>
    </row>
    <row r="157" spans="1:5" ht="15.2" customHeight="1" thickBot="1" x14ac:dyDescent="0.25">
      <c r="A157" s="355" t="s">
        <v>477</v>
      </c>
      <c r="B157" s="356"/>
      <c r="C157" s="357">
        <f>'[1]IB_6.1.3.sz.mell'!C157</f>
        <v>0</v>
      </c>
      <c r="D157" s="357">
        <f>'[1]IB_6.1.3.sz.mell'!D157</f>
        <v>0</v>
      </c>
      <c r="E157" s="358"/>
    </row>
    <row r="158" spans="1:5" ht="14.45" customHeight="1" thickBot="1" x14ac:dyDescent="0.25">
      <c r="A158" s="359" t="s">
        <v>478</v>
      </c>
      <c r="B158" s="360"/>
      <c r="C158" s="357">
        <f>'[1]IB_6.1.3.sz.mell'!C158</f>
        <v>0</v>
      </c>
      <c r="D158" s="357">
        <f>'[1]IB_6.1.3.sz.mell'!D158</f>
        <v>0</v>
      </c>
      <c r="E158" s="358"/>
    </row>
    <row r="160" spans="1:5" x14ac:dyDescent="0.2">
      <c r="B160" s="317" t="s">
        <v>484</v>
      </c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A625-DF53-4F4C-9F30-7783788062F5}">
  <sheetPr>
    <tabColor theme="5"/>
  </sheetPr>
  <dimension ref="A1:E61"/>
  <sheetViews>
    <sheetView topLeftCell="A28" zoomScale="120" zoomScaleNormal="120" workbookViewId="0">
      <selection activeCell="E5" sqref="E5:E6"/>
    </sheetView>
  </sheetViews>
  <sheetFormatPr defaultRowHeight="12.75" x14ac:dyDescent="0.2"/>
  <cols>
    <col min="1" max="1" width="13" style="365" customWidth="1"/>
    <col min="2" max="2" width="59" style="317" customWidth="1"/>
    <col min="3" max="5" width="15.83203125" style="317" customWidth="1"/>
    <col min="6" max="256" width="9.33203125" style="317"/>
    <col min="257" max="257" width="13" style="317" customWidth="1"/>
    <col min="258" max="258" width="59" style="317" customWidth="1"/>
    <col min="259" max="261" width="15.83203125" style="317" customWidth="1"/>
    <col min="262" max="512" width="9.33203125" style="317"/>
    <col min="513" max="513" width="13" style="317" customWidth="1"/>
    <col min="514" max="514" width="59" style="317" customWidth="1"/>
    <col min="515" max="517" width="15.83203125" style="317" customWidth="1"/>
    <col min="518" max="768" width="9.33203125" style="317"/>
    <col min="769" max="769" width="13" style="317" customWidth="1"/>
    <col min="770" max="770" width="59" style="317" customWidth="1"/>
    <col min="771" max="773" width="15.83203125" style="317" customWidth="1"/>
    <col min="774" max="1024" width="9.33203125" style="317"/>
    <col min="1025" max="1025" width="13" style="317" customWidth="1"/>
    <col min="1026" max="1026" width="59" style="317" customWidth="1"/>
    <col min="1027" max="1029" width="15.83203125" style="317" customWidth="1"/>
    <col min="1030" max="1280" width="9.33203125" style="317"/>
    <col min="1281" max="1281" width="13" style="317" customWidth="1"/>
    <col min="1282" max="1282" width="59" style="317" customWidth="1"/>
    <col min="1283" max="1285" width="15.83203125" style="317" customWidth="1"/>
    <col min="1286" max="1536" width="9.33203125" style="317"/>
    <col min="1537" max="1537" width="13" style="317" customWidth="1"/>
    <col min="1538" max="1538" width="59" style="317" customWidth="1"/>
    <col min="1539" max="1541" width="15.83203125" style="317" customWidth="1"/>
    <col min="1542" max="1792" width="9.33203125" style="317"/>
    <col min="1793" max="1793" width="13" style="317" customWidth="1"/>
    <col min="1794" max="1794" width="59" style="317" customWidth="1"/>
    <col min="1795" max="1797" width="15.83203125" style="317" customWidth="1"/>
    <col min="1798" max="2048" width="9.33203125" style="317"/>
    <col min="2049" max="2049" width="13" style="317" customWidth="1"/>
    <col min="2050" max="2050" width="59" style="317" customWidth="1"/>
    <col min="2051" max="2053" width="15.83203125" style="317" customWidth="1"/>
    <col min="2054" max="2304" width="9.33203125" style="317"/>
    <col min="2305" max="2305" width="13" style="317" customWidth="1"/>
    <col min="2306" max="2306" width="59" style="317" customWidth="1"/>
    <col min="2307" max="2309" width="15.83203125" style="317" customWidth="1"/>
    <col min="2310" max="2560" width="9.33203125" style="317"/>
    <col min="2561" max="2561" width="13" style="317" customWidth="1"/>
    <col min="2562" max="2562" width="59" style="317" customWidth="1"/>
    <col min="2563" max="2565" width="15.83203125" style="317" customWidth="1"/>
    <col min="2566" max="2816" width="9.33203125" style="317"/>
    <col min="2817" max="2817" width="13" style="317" customWidth="1"/>
    <col min="2818" max="2818" width="59" style="317" customWidth="1"/>
    <col min="2819" max="2821" width="15.83203125" style="317" customWidth="1"/>
    <col min="2822" max="3072" width="9.33203125" style="317"/>
    <col min="3073" max="3073" width="13" style="317" customWidth="1"/>
    <col min="3074" max="3074" width="59" style="317" customWidth="1"/>
    <col min="3075" max="3077" width="15.83203125" style="317" customWidth="1"/>
    <col min="3078" max="3328" width="9.33203125" style="317"/>
    <col min="3329" max="3329" width="13" style="317" customWidth="1"/>
    <col min="3330" max="3330" width="59" style="317" customWidth="1"/>
    <col min="3331" max="3333" width="15.83203125" style="317" customWidth="1"/>
    <col min="3334" max="3584" width="9.33203125" style="317"/>
    <col min="3585" max="3585" width="13" style="317" customWidth="1"/>
    <col min="3586" max="3586" width="59" style="317" customWidth="1"/>
    <col min="3587" max="3589" width="15.83203125" style="317" customWidth="1"/>
    <col min="3590" max="3840" width="9.33203125" style="317"/>
    <col min="3841" max="3841" width="13" style="317" customWidth="1"/>
    <col min="3842" max="3842" width="59" style="317" customWidth="1"/>
    <col min="3843" max="3845" width="15.83203125" style="317" customWidth="1"/>
    <col min="3846" max="4096" width="9.33203125" style="317"/>
    <col min="4097" max="4097" width="13" style="317" customWidth="1"/>
    <col min="4098" max="4098" width="59" style="317" customWidth="1"/>
    <col min="4099" max="4101" width="15.83203125" style="317" customWidth="1"/>
    <col min="4102" max="4352" width="9.33203125" style="317"/>
    <col min="4353" max="4353" width="13" style="317" customWidth="1"/>
    <col min="4354" max="4354" width="59" style="317" customWidth="1"/>
    <col min="4355" max="4357" width="15.83203125" style="317" customWidth="1"/>
    <col min="4358" max="4608" width="9.33203125" style="317"/>
    <col min="4609" max="4609" width="13" style="317" customWidth="1"/>
    <col min="4610" max="4610" width="59" style="317" customWidth="1"/>
    <col min="4611" max="4613" width="15.83203125" style="317" customWidth="1"/>
    <col min="4614" max="4864" width="9.33203125" style="317"/>
    <col min="4865" max="4865" width="13" style="317" customWidth="1"/>
    <col min="4866" max="4866" width="59" style="317" customWidth="1"/>
    <col min="4867" max="4869" width="15.83203125" style="317" customWidth="1"/>
    <col min="4870" max="5120" width="9.33203125" style="317"/>
    <col min="5121" max="5121" width="13" style="317" customWidth="1"/>
    <col min="5122" max="5122" width="59" style="317" customWidth="1"/>
    <col min="5123" max="5125" width="15.83203125" style="317" customWidth="1"/>
    <col min="5126" max="5376" width="9.33203125" style="317"/>
    <col min="5377" max="5377" width="13" style="317" customWidth="1"/>
    <col min="5378" max="5378" width="59" style="317" customWidth="1"/>
    <col min="5379" max="5381" width="15.83203125" style="317" customWidth="1"/>
    <col min="5382" max="5632" width="9.33203125" style="317"/>
    <col min="5633" max="5633" width="13" style="317" customWidth="1"/>
    <col min="5634" max="5634" width="59" style="317" customWidth="1"/>
    <col min="5635" max="5637" width="15.83203125" style="317" customWidth="1"/>
    <col min="5638" max="5888" width="9.33203125" style="317"/>
    <col min="5889" max="5889" width="13" style="317" customWidth="1"/>
    <col min="5890" max="5890" width="59" style="317" customWidth="1"/>
    <col min="5891" max="5893" width="15.83203125" style="317" customWidth="1"/>
    <col min="5894" max="6144" width="9.33203125" style="317"/>
    <col min="6145" max="6145" width="13" style="317" customWidth="1"/>
    <col min="6146" max="6146" width="59" style="317" customWidth="1"/>
    <col min="6147" max="6149" width="15.83203125" style="317" customWidth="1"/>
    <col min="6150" max="6400" width="9.33203125" style="317"/>
    <col min="6401" max="6401" width="13" style="317" customWidth="1"/>
    <col min="6402" max="6402" width="59" style="317" customWidth="1"/>
    <col min="6403" max="6405" width="15.83203125" style="317" customWidth="1"/>
    <col min="6406" max="6656" width="9.33203125" style="317"/>
    <col min="6657" max="6657" width="13" style="317" customWidth="1"/>
    <col min="6658" max="6658" width="59" style="317" customWidth="1"/>
    <col min="6659" max="6661" width="15.83203125" style="317" customWidth="1"/>
    <col min="6662" max="6912" width="9.33203125" style="317"/>
    <col min="6913" max="6913" width="13" style="317" customWidth="1"/>
    <col min="6914" max="6914" width="59" style="317" customWidth="1"/>
    <col min="6915" max="6917" width="15.83203125" style="317" customWidth="1"/>
    <col min="6918" max="7168" width="9.33203125" style="317"/>
    <col min="7169" max="7169" width="13" style="317" customWidth="1"/>
    <col min="7170" max="7170" width="59" style="317" customWidth="1"/>
    <col min="7171" max="7173" width="15.83203125" style="317" customWidth="1"/>
    <col min="7174" max="7424" width="9.33203125" style="317"/>
    <col min="7425" max="7425" width="13" style="317" customWidth="1"/>
    <col min="7426" max="7426" width="59" style="317" customWidth="1"/>
    <col min="7427" max="7429" width="15.83203125" style="317" customWidth="1"/>
    <col min="7430" max="7680" width="9.33203125" style="317"/>
    <col min="7681" max="7681" width="13" style="317" customWidth="1"/>
    <col min="7682" max="7682" width="59" style="317" customWidth="1"/>
    <col min="7683" max="7685" width="15.83203125" style="317" customWidth="1"/>
    <col min="7686" max="7936" width="9.33203125" style="317"/>
    <col min="7937" max="7937" width="13" style="317" customWidth="1"/>
    <col min="7938" max="7938" width="59" style="317" customWidth="1"/>
    <col min="7939" max="7941" width="15.83203125" style="317" customWidth="1"/>
    <col min="7942" max="8192" width="9.33203125" style="317"/>
    <col min="8193" max="8193" width="13" style="317" customWidth="1"/>
    <col min="8194" max="8194" width="59" style="317" customWidth="1"/>
    <col min="8195" max="8197" width="15.83203125" style="317" customWidth="1"/>
    <col min="8198" max="8448" width="9.33203125" style="317"/>
    <col min="8449" max="8449" width="13" style="317" customWidth="1"/>
    <col min="8450" max="8450" width="59" style="317" customWidth="1"/>
    <col min="8451" max="8453" width="15.83203125" style="317" customWidth="1"/>
    <col min="8454" max="8704" width="9.33203125" style="317"/>
    <col min="8705" max="8705" width="13" style="317" customWidth="1"/>
    <col min="8706" max="8706" width="59" style="317" customWidth="1"/>
    <col min="8707" max="8709" width="15.83203125" style="317" customWidth="1"/>
    <col min="8710" max="8960" width="9.33203125" style="317"/>
    <col min="8961" max="8961" width="13" style="317" customWidth="1"/>
    <col min="8962" max="8962" width="59" style="317" customWidth="1"/>
    <col min="8963" max="8965" width="15.83203125" style="317" customWidth="1"/>
    <col min="8966" max="9216" width="9.33203125" style="317"/>
    <col min="9217" max="9217" width="13" style="317" customWidth="1"/>
    <col min="9218" max="9218" width="59" style="317" customWidth="1"/>
    <col min="9219" max="9221" width="15.83203125" style="317" customWidth="1"/>
    <col min="9222" max="9472" width="9.33203125" style="317"/>
    <col min="9473" max="9473" width="13" style="317" customWidth="1"/>
    <col min="9474" max="9474" width="59" style="317" customWidth="1"/>
    <col min="9475" max="9477" width="15.83203125" style="317" customWidth="1"/>
    <col min="9478" max="9728" width="9.33203125" style="317"/>
    <col min="9729" max="9729" width="13" style="317" customWidth="1"/>
    <col min="9730" max="9730" width="59" style="317" customWidth="1"/>
    <col min="9731" max="9733" width="15.83203125" style="317" customWidth="1"/>
    <col min="9734" max="9984" width="9.33203125" style="317"/>
    <col min="9985" max="9985" width="13" style="317" customWidth="1"/>
    <col min="9986" max="9986" width="59" style="317" customWidth="1"/>
    <col min="9987" max="9989" width="15.83203125" style="317" customWidth="1"/>
    <col min="9990" max="10240" width="9.33203125" style="317"/>
    <col min="10241" max="10241" width="13" style="317" customWidth="1"/>
    <col min="10242" max="10242" width="59" style="317" customWidth="1"/>
    <col min="10243" max="10245" width="15.83203125" style="317" customWidth="1"/>
    <col min="10246" max="10496" width="9.33203125" style="317"/>
    <col min="10497" max="10497" width="13" style="317" customWidth="1"/>
    <col min="10498" max="10498" width="59" style="317" customWidth="1"/>
    <col min="10499" max="10501" width="15.83203125" style="317" customWidth="1"/>
    <col min="10502" max="10752" width="9.33203125" style="317"/>
    <col min="10753" max="10753" width="13" style="317" customWidth="1"/>
    <col min="10754" max="10754" width="59" style="317" customWidth="1"/>
    <col min="10755" max="10757" width="15.83203125" style="317" customWidth="1"/>
    <col min="10758" max="11008" width="9.33203125" style="317"/>
    <col min="11009" max="11009" width="13" style="317" customWidth="1"/>
    <col min="11010" max="11010" width="59" style="317" customWidth="1"/>
    <col min="11011" max="11013" width="15.83203125" style="317" customWidth="1"/>
    <col min="11014" max="11264" width="9.33203125" style="317"/>
    <col min="11265" max="11265" width="13" style="317" customWidth="1"/>
    <col min="11266" max="11266" width="59" style="317" customWidth="1"/>
    <col min="11267" max="11269" width="15.83203125" style="317" customWidth="1"/>
    <col min="11270" max="11520" width="9.33203125" style="317"/>
    <col min="11521" max="11521" width="13" style="317" customWidth="1"/>
    <col min="11522" max="11522" width="59" style="317" customWidth="1"/>
    <col min="11523" max="11525" width="15.83203125" style="317" customWidth="1"/>
    <col min="11526" max="11776" width="9.33203125" style="317"/>
    <col min="11777" max="11777" width="13" style="317" customWidth="1"/>
    <col min="11778" max="11778" width="59" style="317" customWidth="1"/>
    <col min="11779" max="11781" width="15.83203125" style="317" customWidth="1"/>
    <col min="11782" max="12032" width="9.33203125" style="317"/>
    <col min="12033" max="12033" width="13" style="317" customWidth="1"/>
    <col min="12034" max="12034" width="59" style="317" customWidth="1"/>
    <col min="12035" max="12037" width="15.83203125" style="317" customWidth="1"/>
    <col min="12038" max="12288" width="9.33203125" style="317"/>
    <col min="12289" max="12289" width="13" style="317" customWidth="1"/>
    <col min="12290" max="12290" width="59" style="317" customWidth="1"/>
    <col min="12291" max="12293" width="15.83203125" style="317" customWidth="1"/>
    <col min="12294" max="12544" width="9.33203125" style="317"/>
    <col min="12545" max="12545" width="13" style="317" customWidth="1"/>
    <col min="12546" max="12546" width="59" style="317" customWidth="1"/>
    <col min="12547" max="12549" width="15.83203125" style="317" customWidth="1"/>
    <col min="12550" max="12800" width="9.33203125" style="317"/>
    <col min="12801" max="12801" width="13" style="317" customWidth="1"/>
    <col min="12802" max="12802" width="59" style="317" customWidth="1"/>
    <col min="12803" max="12805" width="15.83203125" style="317" customWidth="1"/>
    <col min="12806" max="13056" width="9.33203125" style="317"/>
    <col min="13057" max="13057" width="13" style="317" customWidth="1"/>
    <col min="13058" max="13058" width="59" style="317" customWidth="1"/>
    <col min="13059" max="13061" width="15.83203125" style="317" customWidth="1"/>
    <col min="13062" max="13312" width="9.33203125" style="317"/>
    <col min="13313" max="13313" width="13" style="317" customWidth="1"/>
    <col min="13314" max="13314" width="59" style="317" customWidth="1"/>
    <col min="13315" max="13317" width="15.83203125" style="317" customWidth="1"/>
    <col min="13318" max="13568" width="9.33203125" style="317"/>
    <col min="13569" max="13569" width="13" style="317" customWidth="1"/>
    <col min="13570" max="13570" width="59" style="317" customWidth="1"/>
    <col min="13571" max="13573" width="15.83203125" style="317" customWidth="1"/>
    <col min="13574" max="13824" width="9.33203125" style="317"/>
    <col min="13825" max="13825" width="13" style="317" customWidth="1"/>
    <col min="13826" max="13826" width="59" style="317" customWidth="1"/>
    <col min="13827" max="13829" width="15.83203125" style="317" customWidth="1"/>
    <col min="13830" max="14080" width="9.33203125" style="317"/>
    <col min="14081" max="14081" width="13" style="317" customWidth="1"/>
    <col min="14082" max="14082" width="59" style="317" customWidth="1"/>
    <col min="14083" max="14085" width="15.83203125" style="317" customWidth="1"/>
    <col min="14086" max="14336" width="9.33203125" style="317"/>
    <col min="14337" max="14337" width="13" style="317" customWidth="1"/>
    <col min="14338" max="14338" width="59" style="317" customWidth="1"/>
    <col min="14339" max="14341" width="15.83203125" style="317" customWidth="1"/>
    <col min="14342" max="14592" width="9.33203125" style="317"/>
    <col min="14593" max="14593" width="13" style="317" customWidth="1"/>
    <col min="14594" max="14594" width="59" style="317" customWidth="1"/>
    <col min="14595" max="14597" width="15.83203125" style="317" customWidth="1"/>
    <col min="14598" max="14848" width="9.33203125" style="317"/>
    <col min="14849" max="14849" width="13" style="317" customWidth="1"/>
    <col min="14850" max="14850" width="59" style="317" customWidth="1"/>
    <col min="14851" max="14853" width="15.83203125" style="317" customWidth="1"/>
    <col min="14854" max="15104" width="9.33203125" style="317"/>
    <col min="15105" max="15105" width="13" style="317" customWidth="1"/>
    <col min="15106" max="15106" width="59" style="317" customWidth="1"/>
    <col min="15107" max="15109" width="15.83203125" style="317" customWidth="1"/>
    <col min="15110" max="15360" width="9.33203125" style="317"/>
    <col min="15361" max="15361" width="13" style="317" customWidth="1"/>
    <col min="15362" max="15362" width="59" style="317" customWidth="1"/>
    <col min="15363" max="15365" width="15.83203125" style="317" customWidth="1"/>
    <col min="15366" max="15616" width="9.33203125" style="317"/>
    <col min="15617" max="15617" width="13" style="317" customWidth="1"/>
    <col min="15618" max="15618" width="59" style="317" customWidth="1"/>
    <col min="15619" max="15621" width="15.83203125" style="317" customWidth="1"/>
    <col min="15622" max="15872" width="9.33203125" style="317"/>
    <col min="15873" max="15873" width="13" style="317" customWidth="1"/>
    <col min="15874" max="15874" width="59" style="317" customWidth="1"/>
    <col min="15875" max="15877" width="15.83203125" style="317" customWidth="1"/>
    <col min="15878" max="16128" width="9.33203125" style="317"/>
    <col min="16129" max="16129" width="13" style="317" customWidth="1"/>
    <col min="16130" max="16130" width="59" style="317" customWidth="1"/>
    <col min="16131" max="16133" width="15.83203125" style="317" customWidth="1"/>
    <col min="16134" max="16384" width="9.33203125" style="317"/>
  </cols>
  <sheetData>
    <row r="1" spans="1:5" s="304" customFormat="1" ht="16.5" thickBot="1" x14ac:dyDescent="0.3">
      <c r="A1" s="303"/>
      <c r="B1" s="796" t="str">
        <f>CONCATENATE("6.2. melléklet ",[1]Z_ALAPADATOK!A7," ",[1]Z_ALAPADATOK!B7," ",[1]Z_ALAPADATOK!C7," ",[1]Z_ALAPADATOK!D7," ",[1]Z_ALAPADATOK!E7," ",[1]Z_ALAPADATOK!F7," ",[1]Z_ALAPADATOK!G7," ",[1]Z_ALAPADATOK!H7)</f>
        <v>6.2. melléklet a …. / 2020 ( … ) önkormányzati rendelethez</v>
      </c>
      <c r="C1" s="797"/>
      <c r="D1" s="797"/>
      <c r="E1" s="797"/>
    </row>
    <row r="2" spans="1:5" s="307" customFormat="1" ht="24.75" thickBot="1" x14ac:dyDescent="0.25">
      <c r="A2" s="368" t="s">
        <v>485</v>
      </c>
      <c r="B2" s="802" t="s">
        <v>486</v>
      </c>
      <c r="C2" s="803"/>
      <c r="D2" s="804"/>
      <c r="E2" s="369" t="s">
        <v>480</v>
      </c>
    </row>
    <row r="3" spans="1:5" s="307" customFormat="1" ht="24.75" thickBot="1" x14ac:dyDescent="0.25">
      <c r="A3" s="368" t="s">
        <v>454</v>
      </c>
      <c r="B3" s="802" t="s">
        <v>455</v>
      </c>
      <c r="C3" s="803"/>
      <c r="D3" s="804"/>
      <c r="E3" s="369" t="s">
        <v>453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'Z_6.1.3.sz.mell'!E4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CONCATENATE('Z_6.1.3.sz.mell'!E5)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'[1]IB_6.2.sz.mell'!C8</f>
        <v>95000</v>
      </c>
      <c r="D8" s="164">
        <f>'[1]IB_6.2.sz.mell'!D8</f>
        <v>90969</v>
      </c>
      <c r="E8" s="165">
        <f>SUM(E9:E19)</f>
        <v>26010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'[1]IB_6.2.sz.mell'!C9</f>
        <v>0</v>
      </c>
      <c r="D9" s="189">
        <f>'[1]IB_6.2.sz.mell'!D9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'[1]IB_6.2.sz.mell'!C10</f>
        <v>25000</v>
      </c>
      <c r="D10" s="150">
        <f>'[1]IB_6.2.sz.mell'!D10</f>
        <v>84469</v>
      </c>
      <c r="E10" s="152">
        <v>26000</v>
      </c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'[1]IB_6.2.sz.mell'!C11</f>
        <v>50000</v>
      </c>
      <c r="D11" s="150">
        <f>'[1]IB_6.2.sz.mell'!D11</f>
        <v>0</v>
      </c>
      <c r="E11" s="152"/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'[1]IB_6.2.sz.mell'!C12</f>
        <v>0</v>
      </c>
      <c r="D12" s="150">
        <f>'[1]IB_6.2.sz.mell'!D12</f>
        <v>0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'[1]IB_6.2.sz.mell'!C13</f>
        <v>0</v>
      </c>
      <c r="D13" s="150">
        <f>'[1]IB_6.2.sz.mell'!D13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'[1]IB_6.2.sz.mell'!C14</f>
        <v>13500</v>
      </c>
      <c r="D14" s="150">
        <f>'[1]IB_6.2.sz.mell'!D14</f>
        <v>0</v>
      </c>
      <c r="E14" s="152"/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'[1]IB_6.2.sz.mell'!C15</f>
        <v>0</v>
      </c>
      <c r="D15" s="150">
        <f>'[1]IB_6.2.sz.mell'!D15</f>
        <v>0</v>
      </c>
      <c r="E15" s="152"/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'[1]IB_6.2.sz.mell'!C16</f>
        <v>500</v>
      </c>
      <c r="D16" s="199">
        <f>'[1]IB_6.2.sz.mell'!D16</f>
        <v>500</v>
      </c>
      <c r="E16" s="200">
        <v>1</v>
      </c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'[1]IB_6.2.sz.mell'!C17</f>
        <v>5000</v>
      </c>
      <c r="D17" s="150">
        <f>'[1]IB_6.2.sz.mell'!D17</f>
        <v>5000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'[1]IB_6.2.sz.mell'!C18</f>
        <v>0</v>
      </c>
      <c r="D18" s="159">
        <f>'[1]IB_6.2.sz.mell'!D18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'[1]IB_6.2.sz.mell'!C19</f>
        <v>1000</v>
      </c>
      <c r="D19" s="159">
        <f>'[1]IB_6.2.sz.mell'!D19</f>
        <v>1000</v>
      </c>
      <c r="E19" s="161">
        <v>9</v>
      </c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'[1]IB_6.2.sz.mell'!C20</f>
        <v>0</v>
      </c>
      <c r="D20" s="164">
        <f>'[1]IB_6.2.sz.mell'!D20</f>
        <v>2369914</v>
      </c>
      <c r="E20" s="165">
        <f>SUM(E21:E23)</f>
        <v>2369914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'[1]IB_6.2.sz.mell'!C21</f>
        <v>0</v>
      </c>
      <c r="D21" s="150">
        <f>'[1]IB_6.2.sz.mell'!D21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'[1]IB_6.2.sz.mell'!C22</f>
        <v>0</v>
      </c>
      <c r="D22" s="150">
        <f>'[1]IB_6.2.sz.mell'!D22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'[1]IB_6.2.sz.mell'!C23</f>
        <v>0</v>
      </c>
      <c r="D23" s="150">
        <f>'[1]IB_6.2.sz.mell'!D23</f>
        <v>2369914</v>
      </c>
      <c r="E23" s="152">
        <v>2369914</v>
      </c>
    </row>
    <row r="24" spans="1:5" s="326" customFormat="1" ht="12" customHeight="1" thickBot="1" x14ac:dyDescent="0.25">
      <c r="A24" s="377" t="s">
        <v>73</v>
      </c>
      <c r="B24" s="73" t="s">
        <v>494</v>
      </c>
      <c r="C24" s="150">
        <f>'[1]IB_6.2.sz.mell'!C24</f>
        <v>0</v>
      </c>
      <c r="D24" s="150">
        <f>'[1]IB_6.2.sz.mell'!D24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'[1]IB_6.2.sz.mell'!C25</f>
        <v>0</v>
      </c>
      <c r="D25" s="164">
        <f>'[1]IB_6.2.sz.mell'!D25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495</v>
      </c>
      <c r="C26" s="164">
        <f>'[1]IB_6.2.sz.mell'!C26</f>
        <v>0</v>
      </c>
      <c r="D26" s="164">
        <f>'[1]IB_6.2.sz.mell'!D26</f>
        <v>0</v>
      </c>
      <c r="E26" s="165">
        <f>+E27+E28+E29</f>
        <v>0</v>
      </c>
    </row>
    <row r="27" spans="1:5" s="326" customFormat="1" ht="12" customHeight="1" x14ac:dyDescent="0.2">
      <c r="A27" s="380" t="s">
        <v>95</v>
      </c>
      <c r="B27" s="381" t="s">
        <v>82</v>
      </c>
      <c r="C27" s="203">
        <f>'[1]IB_6.2.sz.mell'!C27</f>
        <v>0</v>
      </c>
      <c r="D27" s="203">
        <f>'[1]IB_6.2.sz.mell'!D27</f>
        <v>0</v>
      </c>
      <c r="E27" s="204"/>
    </row>
    <row r="28" spans="1:5" s="326" customFormat="1" ht="12" customHeight="1" x14ac:dyDescent="0.2">
      <c r="A28" s="380" t="s">
        <v>97</v>
      </c>
      <c r="B28" s="381" t="s">
        <v>492</v>
      </c>
      <c r="C28" s="150">
        <f>'[1]IB_6.2.sz.mell'!C28</f>
        <v>0</v>
      </c>
      <c r="D28" s="150">
        <f>'[1]IB_6.2.sz.mell'!D28</f>
        <v>0</v>
      </c>
      <c r="E28" s="152"/>
    </row>
    <row r="29" spans="1:5" s="326" customFormat="1" ht="12" customHeight="1" x14ac:dyDescent="0.2">
      <c r="A29" s="380" t="s">
        <v>99</v>
      </c>
      <c r="B29" s="382" t="s">
        <v>496</v>
      </c>
      <c r="C29" s="150">
        <f>'[1]IB_6.2.sz.mell'!C29</f>
        <v>0</v>
      </c>
      <c r="D29" s="150">
        <f>'[1]IB_6.2.sz.mell'!D29</f>
        <v>0</v>
      </c>
      <c r="E29" s="152"/>
    </row>
    <row r="30" spans="1:5" s="326" customFormat="1" ht="12" customHeight="1" thickBot="1" x14ac:dyDescent="0.25">
      <c r="A30" s="377" t="s">
        <v>101</v>
      </c>
      <c r="B30" s="383" t="s">
        <v>497</v>
      </c>
      <c r="C30" s="384">
        <f>'[1]IB_6.2.sz.mell'!C30</f>
        <v>0</v>
      </c>
      <c r="D30" s="384">
        <f>'[1]IB_6.2.sz.mell'!D30</f>
        <v>0</v>
      </c>
      <c r="E30" s="385"/>
    </row>
    <row r="31" spans="1:5" s="326" customFormat="1" ht="12" customHeight="1" thickBot="1" x14ac:dyDescent="0.25">
      <c r="A31" s="378" t="s">
        <v>109</v>
      </c>
      <c r="B31" s="93" t="s">
        <v>498</v>
      </c>
      <c r="C31" s="164">
        <f>'[1]IB_6.2.sz.mell'!C31</f>
        <v>0</v>
      </c>
      <c r="D31" s="164">
        <f>'[1]IB_6.2.sz.mell'!D31</f>
        <v>0</v>
      </c>
      <c r="E31" s="165">
        <f>+E32+E33+E34</f>
        <v>0</v>
      </c>
    </row>
    <row r="32" spans="1:5" s="326" customFormat="1" ht="12" customHeight="1" x14ac:dyDescent="0.2">
      <c r="A32" s="380" t="s">
        <v>111</v>
      </c>
      <c r="B32" s="381" t="s">
        <v>136</v>
      </c>
      <c r="C32" s="203">
        <f>'[1]IB_6.2.sz.mell'!C32</f>
        <v>0</v>
      </c>
      <c r="D32" s="203">
        <f>'[1]IB_6.2.sz.mell'!D32</f>
        <v>0</v>
      </c>
      <c r="E32" s="204"/>
    </row>
    <row r="33" spans="1:5" s="326" customFormat="1" ht="12" customHeight="1" x14ac:dyDescent="0.2">
      <c r="A33" s="380" t="s">
        <v>113</v>
      </c>
      <c r="B33" s="382" t="s">
        <v>138</v>
      </c>
      <c r="C33" s="170">
        <f>'[1]IB_6.2.sz.mell'!C33</f>
        <v>0</v>
      </c>
      <c r="D33" s="170">
        <f>'[1]IB_6.2.sz.mell'!D33</f>
        <v>0</v>
      </c>
      <c r="E33" s="171"/>
    </row>
    <row r="34" spans="1:5" s="326" customFormat="1" ht="12" customHeight="1" thickBot="1" x14ac:dyDescent="0.25">
      <c r="A34" s="377" t="s">
        <v>115</v>
      </c>
      <c r="B34" s="383" t="s">
        <v>140</v>
      </c>
      <c r="C34" s="384">
        <f>'[1]IB_6.2.sz.mell'!C34</f>
        <v>0</v>
      </c>
      <c r="D34" s="384">
        <f>'[1]IB_6.2.sz.mell'!D34</f>
        <v>0</v>
      </c>
      <c r="E34" s="385"/>
    </row>
    <row r="35" spans="1:5" s="324" customFormat="1" ht="12" customHeight="1" thickBot="1" x14ac:dyDescent="0.25">
      <c r="A35" s="378" t="s">
        <v>133</v>
      </c>
      <c r="B35" s="93" t="s">
        <v>331</v>
      </c>
      <c r="C35" s="164">
        <f>'[1]IB_6.2.sz.mell'!C35</f>
        <v>0</v>
      </c>
      <c r="D35" s="164">
        <f>'[1]IB_6.2.sz.mell'!D35</f>
        <v>0</v>
      </c>
      <c r="E35" s="379"/>
    </row>
    <row r="36" spans="1:5" s="324" customFormat="1" ht="12" customHeight="1" thickBot="1" x14ac:dyDescent="0.25">
      <c r="A36" s="378" t="s">
        <v>293</v>
      </c>
      <c r="B36" s="93" t="s">
        <v>499</v>
      </c>
      <c r="C36" s="164">
        <f>'[1]IB_6.2.sz.mell'!C36</f>
        <v>0</v>
      </c>
      <c r="D36" s="164">
        <f>'[1]IB_6.2.sz.mell'!D36</f>
        <v>0</v>
      </c>
      <c r="E36" s="379"/>
    </row>
    <row r="37" spans="1:5" s="324" customFormat="1" ht="12" customHeight="1" thickBot="1" x14ac:dyDescent="0.25">
      <c r="A37" s="318" t="s">
        <v>155</v>
      </c>
      <c r="B37" s="93" t="s">
        <v>500</v>
      </c>
      <c r="C37" s="164">
        <f>'[1]IB_6.2.sz.mell'!C37</f>
        <v>95000</v>
      </c>
      <c r="D37" s="164">
        <f>'[1]IB_6.2.sz.mell'!D37</f>
        <v>2460883</v>
      </c>
      <c r="E37" s="165">
        <f>+E8+E20+E25+E26+E31+E35+E36</f>
        <v>2395924</v>
      </c>
    </row>
    <row r="38" spans="1:5" s="324" customFormat="1" ht="12" customHeight="1" thickBot="1" x14ac:dyDescent="0.25">
      <c r="A38" s="386" t="s">
        <v>302</v>
      </c>
      <c r="B38" s="93" t="s">
        <v>501</v>
      </c>
      <c r="C38" s="164">
        <f>'[1]IB_6.2.sz.mell'!C38</f>
        <v>47458879</v>
      </c>
      <c r="D38" s="164">
        <f>'[1]IB_6.2.sz.mell'!D38</f>
        <v>53056944</v>
      </c>
      <c r="E38" s="165">
        <f>+E39+E40+E41</f>
        <v>53056944</v>
      </c>
    </row>
    <row r="39" spans="1:5" s="324" customFormat="1" ht="12" customHeight="1" x14ac:dyDescent="0.2">
      <c r="A39" s="380" t="s">
        <v>502</v>
      </c>
      <c r="B39" s="381" t="s">
        <v>390</v>
      </c>
      <c r="C39" s="203">
        <f>'[1]IB_6.2.sz.mell'!C39</f>
        <v>0</v>
      </c>
      <c r="D39" s="203">
        <f>'[1]IB_6.2.sz.mell'!D39</f>
        <v>132911</v>
      </c>
      <c r="E39" s="204">
        <v>132911</v>
      </c>
    </row>
    <row r="40" spans="1:5" s="324" customFormat="1" ht="12" customHeight="1" x14ac:dyDescent="0.2">
      <c r="A40" s="380" t="s">
        <v>503</v>
      </c>
      <c r="B40" s="382" t="s">
        <v>504</v>
      </c>
      <c r="C40" s="170">
        <f>'[1]IB_6.2.sz.mell'!C40</f>
        <v>0</v>
      </c>
      <c r="D40" s="170">
        <f>'[1]IB_6.2.sz.mell'!D40</f>
        <v>0</v>
      </c>
      <c r="E40" s="171"/>
    </row>
    <row r="41" spans="1:5" s="326" customFormat="1" ht="12" customHeight="1" thickBot="1" x14ac:dyDescent="0.25">
      <c r="A41" s="377" t="s">
        <v>505</v>
      </c>
      <c r="B41" s="383" t="s">
        <v>506</v>
      </c>
      <c r="C41" s="384">
        <f>'[1]IB_6.2.sz.mell'!C41</f>
        <v>47458879</v>
      </c>
      <c r="D41" s="384">
        <f>'[1]IB_6.2.sz.mell'!D41</f>
        <v>52924033</v>
      </c>
      <c r="E41" s="385">
        <v>52924033</v>
      </c>
    </row>
    <row r="42" spans="1:5" s="326" customFormat="1" ht="15.2" customHeight="1" thickBot="1" x14ac:dyDescent="0.25">
      <c r="A42" s="386" t="s">
        <v>304</v>
      </c>
      <c r="B42" s="387" t="s">
        <v>507</v>
      </c>
      <c r="C42" s="388">
        <f>'[1]IB_6.2.sz.mell'!C42</f>
        <v>47553879</v>
      </c>
      <c r="D42" s="388">
        <f>'[1]IB_6.2.sz.mell'!D42</f>
        <v>55517827</v>
      </c>
      <c r="E42" s="389">
        <f>+E37+E38</f>
        <v>55452868</v>
      </c>
    </row>
    <row r="43" spans="1:5" s="326" customFormat="1" ht="15.2" customHeight="1" x14ac:dyDescent="0.2">
      <c r="A43" s="341"/>
      <c r="B43" s="342"/>
      <c r="C43" s="343"/>
    </row>
    <row r="44" spans="1:5" ht="13.5" thickBot="1" x14ac:dyDescent="0.25">
      <c r="A44" s="390"/>
      <c r="B44" s="391"/>
      <c r="C44" s="392"/>
    </row>
    <row r="45" spans="1:5" s="322" customFormat="1" ht="16.5" customHeight="1" thickBot="1" x14ac:dyDescent="0.25">
      <c r="A45" s="799" t="s">
        <v>318</v>
      </c>
      <c r="B45" s="800"/>
      <c r="C45" s="800"/>
      <c r="D45" s="800"/>
      <c r="E45" s="801"/>
    </row>
    <row r="46" spans="1:5" s="344" customFormat="1" ht="12" customHeight="1" thickBot="1" x14ac:dyDescent="0.25">
      <c r="A46" s="378" t="s">
        <v>51</v>
      </c>
      <c r="B46" s="93" t="s">
        <v>508</v>
      </c>
      <c r="C46" s="164">
        <f>'[1]IB_6.2.sz.mell'!C46</f>
        <v>47553879</v>
      </c>
      <c r="D46" s="164">
        <f>'[1]IB_6.2.sz.mell'!D46</f>
        <v>55081638</v>
      </c>
      <c r="E46" s="165">
        <f>SUM(E47:E51)</f>
        <v>55016679</v>
      </c>
    </row>
    <row r="47" spans="1:5" ht="12" customHeight="1" x14ac:dyDescent="0.2">
      <c r="A47" s="377" t="s">
        <v>53</v>
      </c>
      <c r="B47" s="95" t="s">
        <v>221</v>
      </c>
      <c r="C47" s="203">
        <f>'[1]IB_6.2.sz.mell'!C47</f>
        <v>33776629</v>
      </c>
      <c r="D47" s="203">
        <f>'[1]IB_6.2.sz.mell'!D47</f>
        <v>42948571</v>
      </c>
      <c r="E47" s="204">
        <v>42948571</v>
      </c>
    </row>
    <row r="48" spans="1:5" ht="12" customHeight="1" x14ac:dyDescent="0.2">
      <c r="A48" s="377" t="s">
        <v>55</v>
      </c>
      <c r="B48" s="73" t="s">
        <v>222</v>
      </c>
      <c r="C48" s="173">
        <f>'[1]IB_6.2.sz.mell'!C48</f>
        <v>6768998</v>
      </c>
      <c r="D48" s="173">
        <f>'[1]IB_6.2.sz.mell'!D48</f>
        <v>8221382</v>
      </c>
      <c r="E48" s="175">
        <v>8221382</v>
      </c>
    </row>
    <row r="49" spans="1:5" ht="12" customHeight="1" x14ac:dyDescent="0.2">
      <c r="A49" s="377" t="s">
        <v>57</v>
      </c>
      <c r="B49" s="73" t="s">
        <v>223</v>
      </c>
      <c r="C49" s="173">
        <f>'[1]IB_6.2.sz.mell'!C49</f>
        <v>7008252</v>
      </c>
      <c r="D49" s="173">
        <f>'[1]IB_6.2.sz.mell'!D49</f>
        <v>3911685</v>
      </c>
      <c r="E49" s="175">
        <v>3846726</v>
      </c>
    </row>
    <row r="50" spans="1:5" ht="12" customHeight="1" x14ac:dyDescent="0.2">
      <c r="A50" s="377" t="s">
        <v>59</v>
      </c>
      <c r="B50" s="73" t="s">
        <v>224</v>
      </c>
      <c r="C50" s="173">
        <f>'[1]IB_6.2.sz.mell'!C50</f>
        <v>0</v>
      </c>
      <c r="D50" s="173">
        <f>'[1]IB_6.2.sz.mell'!D50</f>
        <v>0</v>
      </c>
      <c r="E50" s="175"/>
    </row>
    <row r="51" spans="1:5" ht="12" customHeight="1" thickBot="1" x14ac:dyDescent="0.25">
      <c r="A51" s="377" t="s">
        <v>61</v>
      </c>
      <c r="B51" s="73" t="s">
        <v>226</v>
      </c>
      <c r="C51" s="173">
        <f>'[1]IB_6.2.sz.mell'!C51</f>
        <v>0</v>
      </c>
      <c r="D51" s="173">
        <f>'[1]IB_6.2.sz.mell'!D51</f>
        <v>0</v>
      </c>
      <c r="E51" s="175"/>
    </row>
    <row r="52" spans="1:5" ht="12" customHeight="1" thickBot="1" x14ac:dyDescent="0.25">
      <c r="A52" s="378" t="s">
        <v>65</v>
      </c>
      <c r="B52" s="93" t="s">
        <v>509</v>
      </c>
      <c r="C52" s="164">
        <f>'[1]IB_6.2.sz.mell'!C52</f>
        <v>0</v>
      </c>
      <c r="D52" s="164">
        <f>'[1]IB_6.2.sz.mell'!D52</f>
        <v>436189</v>
      </c>
      <c r="E52" s="165">
        <f>SUM(E53:E55)</f>
        <v>436189</v>
      </c>
    </row>
    <row r="53" spans="1:5" s="344" customFormat="1" ht="12" customHeight="1" x14ac:dyDescent="0.2">
      <c r="A53" s="377" t="s">
        <v>67</v>
      </c>
      <c r="B53" s="95" t="s">
        <v>257</v>
      </c>
      <c r="C53" s="203">
        <f>'[1]IB_6.2.sz.mell'!C53</f>
        <v>0</v>
      </c>
      <c r="D53" s="203">
        <f>'[1]IB_6.2.sz.mell'!D53</f>
        <v>436189</v>
      </c>
      <c r="E53" s="204">
        <v>436189</v>
      </c>
    </row>
    <row r="54" spans="1:5" ht="12" customHeight="1" x14ac:dyDescent="0.2">
      <c r="A54" s="377" t="s">
        <v>69</v>
      </c>
      <c r="B54" s="73" t="s">
        <v>259</v>
      </c>
      <c r="C54" s="173">
        <f>'[1]IB_6.2.sz.mell'!C54</f>
        <v>0</v>
      </c>
      <c r="D54" s="173">
        <f>'[1]IB_6.2.sz.mell'!D54</f>
        <v>0</v>
      </c>
      <c r="E54" s="175"/>
    </row>
    <row r="55" spans="1:5" ht="12" customHeight="1" x14ac:dyDescent="0.2">
      <c r="A55" s="377" t="s">
        <v>71</v>
      </c>
      <c r="B55" s="73" t="s">
        <v>510</v>
      </c>
      <c r="C55" s="173">
        <f>'[1]IB_6.2.sz.mell'!C55</f>
        <v>0</v>
      </c>
      <c r="D55" s="173">
        <f>'[1]IB_6.2.sz.mell'!D55</f>
        <v>0</v>
      </c>
      <c r="E55" s="175"/>
    </row>
    <row r="56" spans="1:5" ht="12" customHeight="1" thickBot="1" x14ac:dyDescent="0.25">
      <c r="A56" s="377" t="s">
        <v>73</v>
      </c>
      <c r="B56" s="73" t="s">
        <v>511</v>
      </c>
      <c r="C56" s="173">
        <f>'[1]IB_6.2.sz.mell'!C56</f>
        <v>0</v>
      </c>
      <c r="D56" s="173">
        <f>'[1]IB_6.2.sz.mell'!D56</f>
        <v>0</v>
      </c>
      <c r="E56" s="175"/>
    </row>
    <row r="57" spans="1:5" ht="12" customHeight="1" thickBot="1" x14ac:dyDescent="0.25">
      <c r="A57" s="378" t="s">
        <v>79</v>
      </c>
      <c r="B57" s="93" t="s">
        <v>512</v>
      </c>
      <c r="C57" s="164">
        <f>'[1]IB_6.2.sz.mell'!C57</f>
        <v>0</v>
      </c>
      <c r="D57" s="164">
        <f>'[1]IB_6.2.sz.mell'!D57</f>
        <v>0</v>
      </c>
      <c r="E57" s="379"/>
    </row>
    <row r="58" spans="1:5" ht="15.2" customHeight="1" thickBot="1" x14ac:dyDescent="0.25">
      <c r="A58" s="378" t="s">
        <v>276</v>
      </c>
      <c r="B58" s="393" t="s">
        <v>513</v>
      </c>
      <c r="C58" s="388">
        <f>'[1]IB_6.2.sz.mell'!C58</f>
        <v>47553879</v>
      </c>
      <c r="D58" s="388">
        <f>'[1]IB_6.2.sz.mell'!D58</f>
        <v>55517827</v>
      </c>
      <c r="E58" s="389">
        <f>+E46+E52+E57</f>
        <v>55452868</v>
      </c>
    </row>
    <row r="59" spans="1:5" ht="13.5" thickBot="1" x14ac:dyDescent="0.25">
      <c r="C59" s="366">
        <f>'[1]IB_6.2.sz.mell'!C59</f>
        <v>0</v>
      </c>
      <c r="D59" s="366">
        <f>'[1]IB_6.2.sz.mell'!D59</f>
        <v>0</v>
      </c>
      <c r="E59" s="367"/>
    </row>
    <row r="60" spans="1:5" ht="15.2" customHeight="1" thickBot="1" x14ac:dyDescent="0.25">
      <c r="A60" s="355" t="s">
        <v>477</v>
      </c>
      <c r="B60" s="356"/>
      <c r="C60" s="357">
        <f>'[1]IB_6.2.sz.mell'!C60</f>
        <v>10</v>
      </c>
      <c r="D60" s="357">
        <f>'[1]IB_6.2.sz.mell'!D60</f>
        <v>10</v>
      </c>
      <c r="E60" s="358">
        <v>10</v>
      </c>
    </row>
    <row r="61" spans="1:5" ht="14.45" customHeight="1" thickBot="1" x14ac:dyDescent="0.25">
      <c r="A61" s="359" t="s">
        <v>478</v>
      </c>
      <c r="B61" s="360"/>
      <c r="C61" s="357">
        <f>'[1]IB_6.2.sz.mell'!C61</f>
        <v>1</v>
      </c>
      <c r="D61" s="357">
        <f>'[1]IB_6.2.sz.mell'!D61</f>
        <v>1</v>
      </c>
      <c r="E61" s="358">
        <v>1</v>
      </c>
    </row>
  </sheetData>
  <sheetProtection sheet="1"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11D7-4794-44DA-A38D-75D437F02C4A}">
  <sheetPr>
    <tabColor theme="5"/>
  </sheetPr>
  <dimension ref="A1:E61"/>
  <sheetViews>
    <sheetView topLeftCell="A34" zoomScale="120" zoomScaleNormal="120" workbookViewId="0">
      <selection activeCell="E5" sqref="E5:E6"/>
    </sheetView>
  </sheetViews>
  <sheetFormatPr defaultRowHeight="12.75" x14ac:dyDescent="0.2"/>
  <cols>
    <col min="1" max="1" width="13" style="365" customWidth="1"/>
    <col min="2" max="2" width="59" style="317" customWidth="1"/>
    <col min="3" max="5" width="15.83203125" style="317" customWidth="1"/>
    <col min="6" max="256" width="9.33203125" style="317"/>
    <col min="257" max="257" width="13" style="317" customWidth="1"/>
    <col min="258" max="258" width="59" style="317" customWidth="1"/>
    <col min="259" max="261" width="15.83203125" style="317" customWidth="1"/>
    <col min="262" max="512" width="9.33203125" style="317"/>
    <col min="513" max="513" width="13" style="317" customWidth="1"/>
    <col min="514" max="514" width="59" style="317" customWidth="1"/>
    <col min="515" max="517" width="15.83203125" style="317" customWidth="1"/>
    <col min="518" max="768" width="9.33203125" style="317"/>
    <col min="769" max="769" width="13" style="317" customWidth="1"/>
    <col min="770" max="770" width="59" style="317" customWidth="1"/>
    <col min="771" max="773" width="15.83203125" style="317" customWidth="1"/>
    <col min="774" max="1024" width="9.33203125" style="317"/>
    <col min="1025" max="1025" width="13" style="317" customWidth="1"/>
    <col min="1026" max="1026" width="59" style="317" customWidth="1"/>
    <col min="1027" max="1029" width="15.83203125" style="317" customWidth="1"/>
    <col min="1030" max="1280" width="9.33203125" style="317"/>
    <col min="1281" max="1281" width="13" style="317" customWidth="1"/>
    <col min="1282" max="1282" width="59" style="317" customWidth="1"/>
    <col min="1283" max="1285" width="15.83203125" style="317" customWidth="1"/>
    <col min="1286" max="1536" width="9.33203125" style="317"/>
    <col min="1537" max="1537" width="13" style="317" customWidth="1"/>
    <col min="1538" max="1538" width="59" style="317" customWidth="1"/>
    <col min="1539" max="1541" width="15.83203125" style="317" customWidth="1"/>
    <col min="1542" max="1792" width="9.33203125" style="317"/>
    <col min="1793" max="1793" width="13" style="317" customWidth="1"/>
    <col min="1794" max="1794" width="59" style="317" customWidth="1"/>
    <col min="1795" max="1797" width="15.83203125" style="317" customWidth="1"/>
    <col min="1798" max="2048" width="9.33203125" style="317"/>
    <col min="2049" max="2049" width="13" style="317" customWidth="1"/>
    <col min="2050" max="2050" width="59" style="317" customWidth="1"/>
    <col min="2051" max="2053" width="15.83203125" style="317" customWidth="1"/>
    <col min="2054" max="2304" width="9.33203125" style="317"/>
    <col min="2305" max="2305" width="13" style="317" customWidth="1"/>
    <col min="2306" max="2306" width="59" style="317" customWidth="1"/>
    <col min="2307" max="2309" width="15.83203125" style="317" customWidth="1"/>
    <col min="2310" max="2560" width="9.33203125" style="317"/>
    <col min="2561" max="2561" width="13" style="317" customWidth="1"/>
    <col min="2562" max="2562" width="59" style="317" customWidth="1"/>
    <col min="2563" max="2565" width="15.83203125" style="317" customWidth="1"/>
    <col min="2566" max="2816" width="9.33203125" style="317"/>
    <col min="2817" max="2817" width="13" style="317" customWidth="1"/>
    <col min="2818" max="2818" width="59" style="317" customWidth="1"/>
    <col min="2819" max="2821" width="15.83203125" style="317" customWidth="1"/>
    <col min="2822" max="3072" width="9.33203125" style="317"/>
    <col min="3073" max="3073" width="13" style="317" customWidth="1"/>
    <col min="3074" max="3074" width="59" style="317" customWidth="1"/>
    <col min="3075" max="3077" width="15.83203125" style="317" customWidth="1"/>
    <col min="3078" max="3328" width="9.33203125" style="317"/>
    <col min="3329" max="3329" width="13" style="317" customWidth="1"/>
    <col min="3330" max="3330" width="59" style="317" customWidth="1"/>
    <col min="3331" max="3333" width="15.83203125" style="317" customWidth="1"/>
    <col min="3334" max="3584" width="9.33203125" style="317"/>
    <col min="3585" max="3585" width="13" style="317" customWidth="1"/>
    <col min="3586" max="3586" width="59" style="317" customWidth="1"/>
    <col min="3587" max="3589" width="15.83203125" style="317" customWidth="1"/>
    <col min="3590" max="3840" width="9.33203125" style="317"/>
    <col min="3841" max="3841" width="13" style="317" customWidth="1"/>
    <col min="3842" max="3842" width="59" style="317" customWidth="1"/>
    <col min="3843" max="3845" width="15.83203125" style="317" customWidth="1"/>
    <col min="3846" max="4096" width="9.33203125" style="317"/>
    <col min="4097" max="4097" width="13" style="317" customWidth="1"/>
    <col min="4098" max="4098" width="59" style="317" customWidth="1"/>
    <col min="4099" max="4101" width="15.83203125" style="317" customWidth="1"/>
    <col min="4102" max="4352" width="9.33203125" style="317"/>
    <col min="4353" max="4353" width="13" style="317" customWidth="1"/>
    <col min="4354" max="4354" width="59" style="317" customWidth="1"/>
    <col min="4355" max="4357" width="15.83203125" style="317" customWidth="1"/>
    <col min="4358" max="4608" width="9.33203125" style="317"/>
    <col min="4609" max="4609" width="13" style="317" customWidth="1"/>
    <col min="4610" max="4610" width="59" style="317" customWidth="1"/>
    <col min="4611" max="4613" width="15.83203125" style="317" customWidth="1"/>
    <col min="4614" max="4864" width="9.33203125" style="317"/>
    <col min="4865" max="4865" width="13" style="317" customWidth="1"/>
    <col min="4866" max="4866" width="59" style="317" customWidth="1"/>
    <col min="4867" max="4869" width="15.83203125" style="317" customWidth="1"/>
    <col min="4870" max="5120" width="9.33203125" style="317"/>
    <col min="5121" max="5121" width="13" style="317" customWidth="1"/>
    <col min="5122" max="5122" width="59" style="317" customWidth="1"/>
    <col min="5123" max="5125" width="15.83203125" style="317" customWidth="1"/>
    <col min="5126" max="5376" width="9.33203125" style="317"/>
    <col min="5377" max="5377" width="13" style="317" customWidth="1"/>
    <col min="5378" max="5378" width="59" style="317" customWidth="1"/>
    <col min="5379" max="5381" width="15.83203125" style="317" customWidth="1"/>
    <col min="5382" max="5632" width="9.33203125" style="317"/>
    <col min="5633" max="5633" width="13" style="317" customWidth="1"/>
    <col min="5634" max="5634" width="59" style="317" customWidth="1"/>
    <col min="5635" max="5637" width="15.83203125" style="317" customWidth="1"/>
    <col min="5638" max="5888" width="9.33203125" style="317"/>
    <col min="5889" max="5889" width="13" style="317" customWidth="1"/>
    <col min="5890" max="5890" width="59" style="317" customWidth="1"/>
    <col min="5891" max="5893" width="15.83203125" style="317" customWidth="1"/>
    <col min="5894" max="6144" width="9.33203125" style="317"/>
    <col min="6145" max="6145" width="13" style="317" customWidth="1"/>
    <col min="6146" max="6146" width="59" style="317" customWidth="1"/>
    <col min="6147" max="6149" width="15.83203125" style="317" customWidth="1"/>
    <col min="6150" max="6400" width="9.33203125" style="317"/>
    <col min="6401" max="6401" width="13" style="317" customWidth="1"/>
    <col min="6402" max="6402" width="59" style="317" customWidth="1"/>
    <col min="6403" max="6405" width="15.83203125" style="317" customWidth="1"/>
    <col min="6406" max="6656" width="9.33203125" style="317"/>
    <col min="6657" max="6657" width="13" style="317" customWidth="1"/>
    <col min="6658" max="6658" width="59" style="317" customWidth="1"/>
    <col min="6659" max="6661" width="15.83203125" style="317" customWidth="1"/>
    <col min="6662" max="6912" width="9.33203125" style="317"/>
    <col min="6913" max="6913" width="13" style="317" customWidth="1"/>
    <col min="6914" max="6914" width="59" style="317" customWidth="1"/>
    <col min="6915" max="6917" width="15.83203125" style="317" customWidth="1"/>
    <col min="6918" max="7168" width="9.33203125" style="317"/>
    <col min="7169" max="7169" width="13" style="317" customWidth="1"/>
    <col min="7170" max="7170" width="59" style="317" customWidth="1"/>
    <col min="7171" max="7173" width="15.83203125" style="317" customWidth="1"/>
    <col min="7174" max="7424" width="9.33203125" style="317"/>
    <col min="7425" max="7425" width="13" style="317" customWidth="1"/>
    <col min="7426" max="7426" width="59" style="317" customWidth="1"/>
    <col min="7427" max="7429" width="15.83203125" style="317" customWidth="1"/>
    <col min="7430" max="7680" width="9.33203125" style="317"/>
    <col min="7681" max="7681" width="13" style="317" customWidth="1"/>
    <col min="7682" max="7682" width="59" style="317" customWidth="1"/>
    <col min="7683" max="7685" width="15.83203125" style="317" customWidth="1"/>
    <col min="7686" max="7936" width="9.33203125" style="317"/>
    <col min="7937" max="7937" width="13" style="317" customWidth="1"/>
    <col min="7938" max="7938" width="59" style="317" customWidth="1"/>
    <col min="7939" max="7941" width="15.83203125" style="317" customWidth="1"/>
    <col min="7942" max="8192" width="9.33203125" style="317"/>
    <col min="8193" max="8193" width="13" style="317" customWidth="1"/>
    <col min="8194" max="8194" width="59" style="317" customWidth="1"/>
    <col min="8195" max="8197" width="15.83203125" style="317" customWidth="1"/>
    <col min="8198" max="8448" width="9.33203125" style="317"/>
    <col min="8449" max="8449" width="13" style="317" customWidth="1"/>
    <col min="8450" max="8450" width="59" style="317" customWidth="1"/>
    <col min="8451" max="8453" width="15.83203125" style="317" customWidth="1"/>
    <col min="8454" max="8704" width="9.33203125" style="317"/>
    <col min="8705" max="8705" width="13" style="317" customWidth="1"/>
    <col min="8706" max="8706" width="59" style="317" customWidth="1"/>
    <col min="8707" max="8709" width="15.83203125" style="317" customWidth="1"/>
    <col min="8710" max="8960" width="9.33203125" style="317"/>
    <col min="8961" max="8961" width="13" style="317" customWidth="1"/>
    <col min="8962" max="8962" width="59" style="317" customWidth="1"/>
    <col min="8963" max="8965" width="15.83203125" style="317" customWidth="1"/>
    <col min="8966" max="9216" width="9.33203125" style="317"/>
    <col min="9217" max="9217" width="13" style="317" customWidth="1"/>
    <col min="9218" max="9218" width="59" style="317" customWidth="1"/>
    <col min="9219" max="9221" width="15.83203125" style="317" customWidth="1"/>
    <col min="9222" max="9472" width="9.33203125" style="317"/>
    <col min="9473" max="9473" width="13" style="317" customWidth="1"/>
    <col min="9474" max="9474" width="59" style="317" customWidth="1"/>
    <col min="9475" max="9477" width="15.83203125" style="317" customWidth="1"/>
    <col min="9478" max="9728" width="9.33203125" style="317"/>
    <col min="9729" max="9729" width="13" style="317" customWidth="1"/>
    <col min="9730" max="9730" width="59" style="317" customWidth="1"/>
    <col min="9731" max="9733" width="15.83203125" style="317" customWidth="1"/>
    <col min="9734" max="9984" width="9.33203125" style="317"/>
    <col min="9985" max="9985" width="13" style="317" customWidth="1"/>
    <col min="9986" max="9986" width="59" style="317" customWidth="1"/>
    <col min="9987" max="9989" width="15.83203125" style="317" customWidth="1"/>
    <col min="9990" max="10240" width="9.33203125" style="317"/>
    <col min="10241" max="10241" width="13" style="317" customWidth="1"/>
    <col min="10242" max="10242" width="59" style="317" customWidth="1"/>
    <col min="10243" max="10245" width="15.83203125" style="317" customWidth="1"/>
    <col min="10246" max="10496" width="9.33203125" style="317"/>
    <col min="10497" max="10497" width="13" style="317" customWidth="1"/>
    <col min="10498" max="10498" width="59" style="317" customWidth="1"/>
    <col min="10499" max="10501" width="15.83203125" style="317" customWidth="1"/>
    <col min="10502" max="10752" width="9.33203125" style="317"/>
    <col min="10753" max="10753" width="13" style="317" customWidth="1"/>
    <col min="10754" max="10754" width="59" style="317" customWidth="1"/>
    <col min="10755" max="10757" width="15.83203125" style="317" customWidth="1"/>
    <col min="10758" max="11008" width="9.33203125" style="317"/>
    <col min="11009" max="11009" width="13" style="317" customWidth="1"/>
    <col min="11010" max="11010" width="59" style="317" customWidth="1"/>
    <col min="11011" max="11013" width="15.83203125" style="317" customWidth="1"/>
    <col min="11014" max="11264" width="9.33203125" style="317"/>
    <col min="11265" max="11265" width="13" style="317" customWidth="1"/>
    <col min="11266" max="11266" width="59" style="317" customWidth="1"/>
    <col min="11267" max="11269" width="15.83203125" style="317" customWidth="1"/>
    <col min="11270" max="11520" width="9.33203125" style="317"/>
    <col min="11521" max="11521" width="13" style="317" customWidth="1"/>
    <col min="11522" max="11522" width="59" style="317" customWidth="1"/>
    <col min="11523" max="11525" width="15.83203125" style="317" customWidth="1"/>
    <col min="11526" max="11776" width="9.33203125" style="317"/>
    <col min="11777" max="11777" width="13" style="317" customWidth="1"/>
    <col min="11778" max="11778" width="59" style="317" customWidth="1"/>
    <col min="11779" max="11781" width="15.83203125" style="317" customWidth="1"/>
    <col min="11782" max="12032" width="9.33203125" style="317"/>
    <col min="12033" max="12033" width="13" style="317" customWidth="1"/>
    <col min="12034" max="12034" width="59" style="317" customWidth="1"/>
    <col min="12035" max="12037" width="15.83203125" style="317" customWidth="1"/>
    <col min="12038" max="12288" width="9.33203125" style="317"/>
    <col min="12289" max="12289" width="13" style="317" customWidth="1"/>
    <col min="12290" max="12290" width="59" style="317" customWidth="1"/>
    <col min="12291" max="12293" width="15.83203125" style="317" customWidth="1"/>
    <col min="12294" max="12544" width="9.33203125" style="317"/>
    <col min="12545" max="12545" width="13" style="317" customWidth="1"/>
    <col min="12546" max="12546" width="59" style="317" customWidth="1"/>
    <col min="12547" max="12549" width="15.83203125" style="317" customWidth="1"/>
    <col min="12550" max="12800" width="9.33203125" style="317"/>
    <col min="12801" max="12801" width="13" style="317" customWidth="1"/>
    <col min="12802" max="12802" width="59" style="317" customWidth="1"/>
    <col min="12803" max="12805" width="15.83203125" style="317" customWidth="1"/>
    <col min="12806" max="13056" width="9.33203125" style="317"/>
    <col min="13057" max="13057" width="13" style="317" customWidth="1"/>
    <col min="13058" max="13058" width="59" style="317" customWidth="1"/>
    <col min="13059" max="13061" width="15.83203125" style="317" customWidth="1"/>
    <col min="13062" max="13312" width="9.33203125" style="317"/>
    <col min="13313" max="13313" width="13" style="317" customWidth="1"/>
    <col min="13314" max="13314" width="59" style="317" customWidth="1"/>
    <col min="13315" max="13317" width="15.83203125" style="317" customWidth="1"/>
    <col min="13318" max="13568" width="9.33203125" style="317"/>
    <col min="13569" max="13569" width="13" style="317" customWidth="1"/>
    <col min="13570" max="13570" width="59" style="317" customWidth="1"/>
    <col min="13571" max="13573" width="15.83203125" style="317" customWidth="1"/>
    <col min="13574" max="13824" width="9.33203125" style="317"/>
    <col min="13825" max="13825" width="13" style="317" customWidth="1"/>
    <col min="13826" max="13826" width="59" style="317" customWidth="1"/>
    <col min="13827" max="13829" width="15.83203125" style="317" customWidth="1"/>
    <col min="13830" max="14080" width="9.33203125" style="317"/>
    <col min="14081" max="14081" width="13" style="317" customWidth="1"/>
    <col min="14082" max="14082" width="59" style="317" customWidth="1"/>
    <col min="14083" max="14085" width="15.83203125" style="317" customWidth="1"/>
    <col min="14086" max="14336" width="9.33203125" style="317"/>
    <col min="14337" max="14337" width="13" style="317" customWidth="1"/>
    <col min="14338" max="14338" width="59" style="317" customWidth="1"/>
    <col min="14339" max="14341" width="15.83203125" style="317" customWidth="1"/>
    <col min="14342" max="14592" width="9.33203125" style="317"/>
    <col min="14593" max="14593" width="13" style="317" customWidth="1"/>
    <col min="14594" max="14594" width="59" style="317" customWidth="1"/>
    <col min="14595" max="14597" width="15.83203125" style="317" customWidth="1"/>
    <col min="14598" max="14848" width="9.33203125" style="317"/>
    <col min="14849" max="14849" width="13" style="317" customWidth="1"/>
    <col min="14850" max="14850" width="59" style="317" customWidth="1"/>
    <col min="14851" max="14853" width="15.83203125" style="317" customWidth="1"/>
    <col min="14854" max="15104" width="9.33203125" style="317"/>
    <col min="15105" max="15105" width="13" style="317" customWidth="1"/>
    <col min="15106" max="15106" width="59" style="317" customWidth="1"/>
    <col min="15107" max="15109" width="15.83203125" style="317" customWidth="1"/>
    <col min="15110" max="15360" width="9.33203125" style="317"/>
    <col min="15361" max="15361" width="13" style="317" customWidth="1"/>
    <col min="15362" max="15362" width="59" style="317" customWidth="1"/>
    <col min="15363" max="15365" width="15.83203125" style="317" customWidth="1"/>
    <col min="15366" max="15616" width="9.33203125" style="317"/>
    <col min="15617" max="15617" width="13" style="317" customWidth="1"/>
    <col min="15618" max="15618" width="59" style="317" customWidth="1"/>
    <col min="15619" max="15621" width="15.83203125" style="317" customWidth="1"/>
    <col min="15622" max="15872" width="9.33203125" style="317"/>
    <col min="15873" max="15873" width="13" style="317" customWidth="1"/>
    <col min="15874" max="15874" width="59" style="317" customWidth="1"/>
    <col min="15875" max="15877" width="15.83203125" style="317" customWidth="1"/>
    <col min="15878" max="16128" width="9.33203125" style="317"/>
    <col min="16129" max="16129" width="13" style="317" customWidth="1"/>
    <col min="16130" max="16130" width="59" style="317" customWidth="1"/>
    <col min="16131" max="16133" width="15.83203125" style="317" customWidth="1"/>
    <col min="16134" max="16384" width="9.33203125" style="317"/>
  </cols>
  <sheetData>
    <row r="1" spans="1:5" s="304" customFormat="1" ht="16.5" thickBot="1" x14ac:dyDescent="0.3">
      <c r="A1" s="303"/>
      <c r="B1" s="796" t="str">
        <f>CONCATENATE("6.2.1. melléklet ",[1]Z_ALAPADATOK!A7," ",[1]Z_ALAPADATOK!B7," ",[1]Z_ALAPADATOK!C7," ",[1]Z_ALAPADATOK!D7," ",[1]Z_ALAPADATOK!E7," ",[1]Z_ALAPADATOK!F7," ",[1]Z_ALAPADATOK!G7," ",[1]Z_ALAPADATOK!H7)</f>
        <v>6.2.1. melléklet a …. / 2020 ( … ) önkormányzati rendelethez</v>
      </c>
      <c r="C1" s="797"/>
      <c r="D1" s="797"/>
      <c r="E1" s="797"/>
    </row>
    <row r="2" spans="1:5" s="307" customFormat="1" ht="24.75" thickBot="1" x14ac:dyDescent="0.25">
      <c r="A2" s="368" t="s">
        <v>485</v>
      </c>
      <c r="B2" s="802" t="str">
        <f>CONCATENATE('Z_6.2.sz.mell'!B2:D2)</f>
        <v>Polgármesteri hivatal</v>
      </c>
      <c r="C2" s="803"/>
      <c r="D2" s="804"/>
      <c r="E2" s="369" t="s">
        <v>480</v>
      </c>
    </row>
    <row r="3" spans="1:5" s="307" customFormat="1" ht="24.75" thickBot="1" x14ac:dyDescent="0.25">
      <c r="A3" s="368" t="s">
        <v>454</v>
      </c>
      <c r="B3" s="802" t="s">
        <v>479</v>
      </c>
      <c r="C3" s="803"/>
      <c r="D3" s="804"/>
      <c r="E3" s="369" t="s">
        <v>480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'Z_6.2.sz.mell'!E4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CONCATENATE('Z_6.2.sz.mell'!E5)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'[1]IB_6.2.1.sz.mell'!C8</f>
        <v>95000</v>
      </c>
      <c r="D8" s="164">
        <f>'[1]IB_6.2.1.sz.mell'!D8</f>
        <v>90969</v>
      </c>
      <c r="E8" s="165">
        <f>SUM(E9:E19)</f>
        <v>26010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'[1]IB_6.2.1.sz.mell'!C9</f>
        <v>0</v>
      </c>
      <c r="D9" s="189">
        <f>'[1]IB_6.2.1.sz.mell'!D9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'[1]IB_6.2.1.sz.mell'!C10</f>
        <v>25000</v>
      </c>
      <c r="D10" s="150">
        <f>'[1]IB_6.2.1.sz.mell'!D10</f>
        <v>84469</v>
      </c>
      <c r="E10" s="152">
        <v>26000</v>
      </c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'[1]IB_6.2.1.sz.mell'!C11</f>
        <v>50000</v>
      </c>
      <c r="D11" s="150">
        <f>'[1]IB_6.2.1.sz.mell'!D11</f>
        <v>0</v>
      </c>
      <c r="E11" s="152"/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'[1]IB_6.2.1.sz.mell'!C12</f>
        <v>0</v>
      </c>
      <c r="D12" s="150">
        <f>'[1]IB_6.2.1.sz.mell'!D12</f>
        <v>0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'[1]IB_6.2.1.sz.mell'!C13</f>
        <v>0</v>
      </c>
      <c r="D13" s="150">
        <f>'[1]IB_6.2.1.sz.mell'!D13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'[1]IB_6.2.1.sz.mell'!C14</f>
        <v>13500</v>
      </c>
      <c r="D14" s="150">
        <f>'[1]IB_6.2.1.sz.mell'!D14</f>
        <v>0</v>
      </c>
      <c r="E14" s="152"/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'[1]IB_6.2.1.sz.mell'!C15</f>
        <v>0</v>
      </c>
      <c r="D15" s="150">
        <f>'[1]IB_6.2.1.sz.mell'!D15</f>
        <v>0</v>
      </c>
      <c r="E15" s="152"/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'[1]IB_6.2.1.sz.mell'!C16</f>
        <v>500</v>
      </c>
      <c r="D16" s="199">
        <f>'[1]IB_6.2.1.sz.mell'!D16</f>
        <v>500</v>
      </c>
      <c r="E16" s="200">
        <v>1</v>
      </c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'[1]IB_6.2.1.sz.mell'!C17</f>
        <v>5000</v>
      </c>
      <c r="D17" s="150">
        <f>'[1]IB_6.2.1.sz.mell'!D17</f>
        <v>5000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'[1]IB_6.2.1.sz.mell'!C18</f>
        <v>0</v>
      </c>
      <c r="D18" s="159">
        <f>'[1]IB_6.2.1.sz.mell'!D18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'[1]IB_6.2.1.sz.mell'!C19</f>
        <v>1000</v>
      </c>
      <c r="D19" s="159">
        <f>'[1]IB_6.2.1.sz.mell'!D19</f>
        <v>1000</v>
      </c>
      <c r="E19" s="161">
        <v>9</v>
      </c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'[1]IB_6.2.1.sz.mell'!C20</f>
        <v>0</v>
      </c>
      <c r="D20" s="164">
        <f>'[1]IB_6.2.1.sz.mell'!D20</f>
        <v>2369914</v>
      </c>
      <c r="E20" s="165">
        <f>SUM(E21:E23)</f>
        <v>2369914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'[1]IB_6.2.1.sz.mell'!C21</f>
        <v>0</v>
      </c>
      <c r="D21" s="150">
        <f>'[1]IB_6.2.1.sz.mell'!D21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'[1]IB_6.2.1.sz.mell'!C22</f>
        <v>0</v>
      </c>
      <c r="D22" s="150">
        <f>'[1]IB_6.2.1.sz.mell'!D22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'[1]IB_6.2.1.sz.mell'!C23</f>
        <v>0</v>
      </c>
      <c r="D23" s="150">
        <f>'[1]IB_6.2.1.sz.mell'!D23</f>
        <v>2369914</v>
      </c>
      <c r="E23" s="152">
        <v>2369914</v>
      </c>
    </row>
    <row r="24" spans="1:5" s="326" customFormat="1" ht="12" customHeight="1" thickBot="1" x14ac:dyDescent="0.25">
      <c r="A24" s="377" t="s">
        <v>73</v>
      </c>
      <c r="B24" s="73" t="s">
        <v>494</v>
      </c>
      <c r="C24" s="150">
        <f>'[1]IB_6.2.1.sz.mell'!C24</f>
        <v>0</v>
      </c>
      <c r="D24" s="150">
        <f>'[1]IB_6.2.1.sz.mell'!D24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'[1]IB_6.2.1.sz.mell'!C25</f>
        <v>0</v>
      </c>
      <c r="D25" s="164">
        <f>'[1]IB_6.2.1.sz.mell'!D25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495</v>
      </c>
      <c r="C26" s="164">
        <f>'[1]IB_6.2.1.sz.mell'!C26</f>
        <v>0</v>
      </c>
      <c r="D26" s="164">
        <f>'[1]IB_6.2.1.sz.mell'!D26</f>
        <v>0</v>
      </c>
      <c r="E26" s="165">
        <f>+E27+E28+E29</f>
        <v>0</v>
      </c>
    </row>
    <row r="27" spans="1:5" s="326" customFormat="1" ht="12" customHeight="1" x14ac:dyDescent="0.2">
      <c r="A27" s="380" t="s">
        <v>95</v>
      </c>
      <c r="B27" s="381" t="s">
        <v>82</v>
      </c>
      <c r="C27" s="203">
        <f>'[1]IB_6.2.1.sz.mell'!C27</f>
        <v>0</v>
      </c>
      <c r="D27" s="203">
        <f>'[1]IB_6.2.1.sz.mell'!D27</f>
        <v>0</v>
      </c>
      <c r="E27" s="204"/>
    </row>
    <row r="28" spans="1:5" s="326" customFormat="1" ht="12" customHeight="1" x14ac:dyDescent="0.2">
      <c r="A28" s="380" t="s">
        <v>97</v>
      </c>
      <c r="B28" s="381" t="s">
        <v>492</v>
      </c>
      <c r="C28" s="150">
        <f>'[1]IB_6.2.1.sz.mell'!C28</f>
        <v>0</v>
      </c>
      <c r="D28" s="150">
        <f>'[1]IB_6.2.1.sz.mell'!D28</f>
        <v>0</v>
      </c>
      <c r="E28" s="152"/>
    </row>
    <row r="29" spans="1:5" s="326" customFormat="1" ht="12" customHeight="1" x14ac:dyDescent="0.2">
      <c r="A29" s="380" t="s">
        <v>99</v>
      </c>
      <c r="B29" s="382" t="s">
        <v>496</v>
      </c>
      <c r="C29" s="150">
        <f>'[1]IB_6.2.1.sz.mell'!C29</f>
        <v>0</v>
      </c>
      <c r="D29" s="150">
        <f>'[1]IB_6.2.1.sz.mell'!D29</f>
        <v>0</v>
      </c>
      <c r="E29" s="152"/>
    </row>
    <row r="30" spans="1:5" s="326" customFormat="1" ht="12" customHeight="1" thickBot="1" x14ac:dyDescent="0.25">
      <c r="A30" s="377" t="s">
        <v>101</v>
      </c>
      <c r="B30" s="383" t="s">
        <v>497</v>
      </c>
      <c r="C30" s="384">
        <f>'[1]IB_6.2.1.sz.mell'!C30</f>
        <v>0</v>
      </c>
      <c r="D30" s="384">
        <f>'[1]IB_6.2.1.sz.mell'!D30</f>
        <v>0</v>
      </c>
      <c r="E30" s="385"/>
    </row>
    <row r="31" spans="1:5" s="326" customFormat="1" ht="12" customHeight="1" thickBot="1" x14ac:dyDescent="0.25">
      <c r="A31" s="378" t="s">
        <v>109</v>
      </c>
      <c r="B31" s="93" t="s">
        <v>498</v>
      </c>
      <c r="C31" s="164">
        <f>'[1]IB_6.2.1.sz.mell'!C31</f>
        <v>0</v>
      </c>
      <c r="D31" s="164">
        <f>'[1]IB_6.2.1.sz.mell'!D31</f>
        <v>0</v>
      </c>
      <c r="E31" s="165">
        <f>+E32+E33+E34</f>
        <v>0</v>
      </c>
    </row>
    <row r="32" spans="1:5" s="326" customFormat="1" ht="12" customHeight="1" x14ac:dyDescent="0.2">
      <c r="A32" s="380" t="s">
        <v>111</v>
      </c>
      <c r="B32" s="381" t="s">
        <v>136</v>
      </c>
      <c r="C32" s="203">
        <f>'[1]IB_6.2.1.sz.mell'!C32</f>
        <v>0</v>
      </c>
      <c r="D32" s="203">
        <f>'[1]IB_6.2.1.sz.mell'!D32</f>
        <v>0</v>
      </c>
      <c r="E32" s="204"/>
    </row>
    <row r="33" spans="1:5" s="326" customFormat="1" ht="12" customHeight="1" x14ac:dyDescent="0.2">
      <c r="A33" s="380" t="s">
        <v>113</v>
      </c>
      <c r="B33" s="382" t="s">
        <v>138</v>
      </c>
      <c r="C33" s="170">
        <f>'[1]IB_6.2.1.sz.mell'!C33</f>
        <v>0</v>
      </c>
      <c r="D33" s="170">
        <f>'[1]IB_6.2.1.sz.mell'!D33</f>
        <v>0</v>
      </c>
      <c r="E33" s="171"/>
    </row>
    <row r="34" spans="1:5" s="326" customFormat="1" ht="12" customHeight="1" thickBot="1" x14ac:dyDescent="0.25">
      <c r="A34" s="377" t="s">
        <v>115</v>
      </c>
      <c r="B34" s="383" t="s">
        <v>140</v>
      </c>
      <c r="C34" s="384">
        <f>'[1]IB_6.2.1.sz.mell'!C34</f>
        <v>0</v>
      </c>
      <c r="D34" s="384">
        <f>'[1]IB_6.2.1.sz.mell'!D34</f>
        <v>0</v>
      </c>
      <c r="E34" s="385"/>
    </row>
    <row r="35" spans="1:5" s="324" customFormat="1" ht="12" customHeight="1" thickBot="1" x14ac:dyDescent="0.25">
      <c r="A35" s="378" t="s">
        <v>133</v>
      </c>
      <c r="B35" s="93" t="s">
        <v>331</v>
      </c>
      <c r="C35" s="164">
        <f>'[1]IB_6.2.1.sz.mell'!C35</f>
        <v>0</v>
      </c>
      <c r="D35" s="164">
        <f>'[1]IB_6.2.1.sz.mell'!D35</f>
        <v>0</v>
      </c>
      <c r="E35" s="379"/>
    </row>
    <row r="36" spans="1:5" s="324" customFormat="1" ht="12" customHeight="1" thickBot="1" x14ac:dyDescent="0.25">
      <c r="A36" s="378" t="s">
        <v>293</v>
      </c>
      <c r="B36" s="93" t="s">
        <v>499</v>
      </c>
      <c r="C36" s="164">
        <f>'[1]IB_6.2.1.sz.mell'!C36</f>
        <v>0</v>
      </c>
      <c r="D36" s="164">
        <f>'[1]IB_6.2.1.sz.mell'!D36</f>
        <v>0</v>
      </c>
      <c r="E36" s="379"/>
    </row>
    <row r="37" spans="1:5" s="324" customFormat="1" ht="12" customHeight="1" thickBot="1" x14ac:dyDescent="0.25">
      <c r="A37" s="318" t="s">
        <v>155</v>
      </c>
      <c r="B37" s="93" t="s">
        <v>500</v>
      </c>
      <c r="C37" s="164">
        <f>'[1]IB_6.2.1.sz.mell'!C37</f>
        <v>95000</v>
      </c>
      <c r="D37" s="164">
        <f>'[1]IB_6.2.1.sz.mell'!D37</f>
        <v>2460883</v>
      </c>
      <c r="E37" s="165">
        <f>+E8+E20+E25+E26+E31+E35+E36</f>
        <v>2395924</v>
      </c>
    </row>
    <row r="38" spans="1:5" s="324" customFormat="1" ht="12" customHeight="1" thickBot="1" x14ac:dyDescent="0.25">
      <c r="A38" s="386" t="s">
        <v>302</v>
      </c>
      <c r="B38" s="93" t="s">
        <v>501</v>
      </c>
      <c r="C38" s="164">
        <f>'[1]IB_6.2.1.sz.mell'!C38</f>
        <v>47458879</v>
      </c>
      <c r="D38" s="164">
        <f>'[1]IB_6.2.1.sz.mell'!D38</f>
        <v>53056944</v>
      </c>
      <c r="E38" s="165">
        <f>+E39+E40+E41</f>
        <v>53056944</v>
      </c>
    </row>
    <row r="39" spans="1:5" s="324" customFormat="1" ht="12" customHeight="1" x14ac:dyDescent="0.2">
      <c r="A39" s="380" t="s">
        <v>502</v>
      </c>
      <c r="B39" s="381" t="s">
        <v>390</v>
      </c>
      <c r="C39" s="203">
        <f>'[1]IB_6.2.1.sz.mell'!C39</f>
        <v>0</v>
      </c>
      <c r="D39" s="203">
        <f>'[1]IB_6.2.1.sz.mell'!D39</f>
        <v>132911</v>
      </c>
      <c r="E39" s="204">
        <v>132911</v>
      </c>
    </row>
    <row r="40" spans="1:5" s="324" customFormat="1" ht="12" customHeight="1" x14ac:dyDescent="0.2">
      <c r="A40" s="380" t="s">
        <v>503</v>
      </c>
      <c r="B40" s="382" t="s">
        <v>504</v>
      </c>
      <c r="C40" s="170">
        <f>'[1]IB_6.2.1.sz.mell'!C40</f>
        <v>0</v>
      </c>
      <c r="D40" s="170">
        <f>'[1]IB_6.2.1.sz.mell'!D40</f>
        <v>0</v>
      </c>
      <c r="E40" s="171"/>
    </row>
    <row r="41" spans="1:5" s="326" customFormat="1" ht="12" customHeight="1" thickBot="1" x14ac:dyDescent="0.25">
      <c r="A41" s="377" t="s">
        <v>505</v>
      </c>
      <c r="B41" s="383" t="s">
        <v>506</v>
      </c>
      <c r="C41" s="384">
        <f>'[1]IB_6.2.1.sz.mell'!C41</f>
        <v>47458879</v>
      </c>
      <c r="D41" s="384">
        <f>'[1]IB_6.2.1.sz.mell'!D41</f>
        <v>52924033</v>
      </c>
      <c r="E41" s="385">
        <v>52924033</v>
      </c>
    </row>
    <row r="42" spans="1:5" s="326" customFormat="1" ht="15.2" customHeight="1" thickBot="1" x14ac:dyDescent="0.25">
      <c r="A42" s="386" t="s">
        <v>304</v>
      </c>
      <c r="B42" s="387" t="s">
        <v>507</v>
      </c>
      <c r="C42" s="388">
        <f>'[1]IB_6.2.1.sz.mell'!C42</f>
        <v>47553879</v>
      </c>
      <c r="D42" s="388">
        <f>'[1]IB_6.2.1.sz.mell'!D42</f>
        <v>55517827</v>
      </c>
      <c r="E42" s="389">
        <f>+E37+E38</f>
        <v>55452868</v>
      </c>
    </row>
    <row r="43" spans="1:5" s="326" customFormat="1" ht="15.2" customHeight="1" x14ac:dyDescent="0.2">
      <c r="A43" s="341"/>
      <c r="B43" s="342"/>
      <c r="C43" s="343"/>
    </row>
    <row r="44" spans="1:5" ht="13.5" thickBot="1" x14ac:dyDescent="0.25">
      <c r="A44" s="390"/>
      <c r="B44" s="391"/>
      <c r="C44" s="392"/>
    </row>
    <row r="45" spans="1:5" s="322" customFormat="1" ht="16.5" customHeight="1" thickBot="1" x14ac:dyDescent="0.25">
      <c r="A45" s="799" t="s">
        <v>318</v>
      </c>
      <c r="B45" s="800"/>
      <c r="C45" s="800"/>
      <c r="D45" s="800"/>
      <c r="E45" s="801"/>
    </row>
    <row r="46" spans="1:5" s="344" customFormat="1" ht="12" customHeight="1" thickBot="1" x14ac:dyDescent="0.25">
      <c r="A46" s="378" t="s">
        <v>51</v>
      </c>
      <c r="B46" s="93" t="s">
        <v>508</v>
      </c>
      <c r="C46" s="164">
        <f>'[1]IB_6.2.1.sz.mell'!C46</f>
        <v>47553879</v>
      </c>
      <c r="D46" s="164">
        <f>'[1]IB_6.2.1.sz.mell'!D46</f>
        <v>55081638</v>
      </c>
      <c r="E46" s="165">
        <f>SUM(E47:E51)</f>
        <v>55016679</v>
      </c>
    </row>
    <row r="47" spans="1:5" ht="12" customHeight="1" x14ac:dyDescent="0.2">
      <c r="A47" s="377" t="s">
        <v>53</v>
      </c>
      <c r="B47" s="95" t="s">
        <v>221</v>
      </c>
      <c r="C47" s="203">
        <f>'[1]IB_6.2.1.sz.mell'!C47</f>
        <v>33776629</v>
      </c>
      <c r="D47" s="203">
        <f>'[1]IB_6.2.1.sz.mell'!D47</f>
        <v>42948571</v>
      </c>
      <c r="E47" s="204">
        <v>42948571</v>
      </c>
    </row>
    <row r="48" spans="1:5" ht="12" customHeight="1" x14ac:dyDescent="0.2">
      <c r="A48" s="377" t="s">
        <v>55</v>
      </c>
      <c r="B48" s="73" t="s">
        <v>222</v>
      </c>
      <c r="C48" s="173">
        <f>'[1]IB_6.2.1.sz.mell'!C48</f>
        <v>6768998</v>
      </c>
      <c r="D48" s="173">
        <f>'[1]IB_6.2.1.sz.mell'!D48</f>
        <v>8221382</v>
      </c>
      <c r="E48" s="175">
        <v>8221382</v>
      </c>
    </row>
    <row r="49" spans="1:5" ht="12" customHeight="1" x14ac:dyDescent="0.2">
      <c r="A49" s="377" t="s">
        <v>57</v>
      </c>
      <c r="B49" s="73" t="s">
        <v>223</v>
      </c>
      <c r="C49" s="173">
        <f>'[1]IB_6.2.1.sz.mell'!C49</f>
        <v>7008252</v>
      </c>
      <c r="D49" s="173">
        <f>'[1]IB_6.2.1.sz.mell'!D49</f>
        <v>3911685</v>
      </c>
      <c r="E49" s="175">
        <v>3846726</v>
      </c>
    </row>
    <row r="50" spans="1:5" ht="12" customHeight="1" x14ac:dyDescent="0.2">
      <c r="A50" s="377" t="s">
        <v>59</v>
      </c>
      <c r="B50" s="73" t="s">
        <v>224</v>
      </c>
      <c r="C50" s="173">
        <f>'[1]IB_6.2.1.sz.mell'!C50</f>
        <v>0</v>
      </c>
      <c r="D50" s="173">
        <f>'[1]IB_6.2.1.sz.mell'!D50</f>
        <v>0</v>
      </c>
      <c r="E50" s="175"/>
    </row>
    <row r="51" spans="1:5" ht="12" customHeight="1" thickBot="1" x14ac:dyDescent="0.25">
      <c r="A51" s="377" t="s">
        <v>61</v>
      </c>
      <c r="B51" s="73" t="s">
        <v>226</v>
      </c>
      <c r="C51" s="173">
        <f>'[1]IB_6.2.1.sz.mell'!C51</f>
        <v>0</v>
      </c>
      <c r="D51" s="173">
        <f>'[1]IB_6.2.1.sz.mell'!D51</f>
        <v>0</v>
      </c>
      <c r="E51" s="175"/>
    </row>
    <row r="52" spans="1:5" ht="12" customHeight="1" thickBot="1" x14ac:dyDescent="0.25">
      <c r="A52" s="378" t="s">
        <v>65</v>
      </c>
      <c r="B52" s="93" t="s">
        <v>509</v>
      </c>
      <c r="C52" s="164">
        <f>'[1]IB_6.2.1.sz.mell'!C52</f>
        <v>0</v>
      </c>
      <c r="D52" s="164">
        <f>'[1]IB_6.2.1.sz.mell'!D52</f>
        <v>436189</v>
      </c>
      <c r="E52" s="165">
        <f>SUM(E53:E55)</f>
        <v>436189</v>
      </c>
    </row>
    <row r="53" spans="1:5" s="344" customFormat="1" ht="12" customHeight="1" x14ac:dyDescent="0.2">
      <c r="A53" s="377" t="s">
        <v>67</v>
      </c>
      <c r="B53" s="95" t="s">
        <v>257</v>
      </c>
      <c r="C53" s="203">
        <f>'[1]IB_6.2.1.sz.mell'!C53</f>
        <v>0</v>
      </c>
      <c r="D53" s="203">
        <f>'[1]IB_6.2.1.sz.mell'!D53</f>
        <v>436189</v>
      </c>
      <c r="E53" s="204">
        <v>436189</v>
      </c>
    </row>
    <row r="54" spans="1:5" ht="12" customHeight="1" x14ac:dyDescent="0.2">
      <c r="A54" s="377" t="s">
        <v>69</v>
      </c>
      <c r="B54" s="73" t="s">
        <v>259</v>
      </c>
      <c r="C54" s="173">
        <f>'[1]IB_6.2.1.sz.mell'!C54</f>
        <v>0</v>
      </c>
      <c r="D54" s="173">
        <f>'[1]IB_6.2.1.sz.mell'!D54</f>
        <v>0</v>
      </c>
      <c r="E54" s="175"/>
    </row>
    <row r="55" spans="1:5" ht="12" customHeight="1" x14ac:dyDescent="0.2">
      <c r="A55" s="377" t="s">
        <v>71</v>
      </c>
      <c r="B55" s="73" t="s">
        <v>510</v>
      </c>
      <c r="C55" s="173">
        <f>'[1]IB_6.2.1.sz.mell'!C55</f>
        <v>0</v>
      </c>
      <c r="D55" s="173">
        <f>'[1]IB_6.2.1.sz.mell'!D55</f>
        <v>0</v>
      </c>
      <c r="E55" s="175"/>
    </row>
    <row r="56" spans="1:5" ht="12" customHeight="1" thickBot="1" x14ac:dyDescent="0.25">
      <c r="A56" s="377" t="s">
        <v>73</v>
      </c>
      <c r="B56" s="73" t="s">
        <v>511</v>
      </c>
      <c r="C56" s="173">
        <f>'[1]IB_6.2.1.sz.mell'!C56</f>
        <v>0</v>
      </c>
      <c r="D56" s="173">
        <f>'[1]IB_6.2.1.sz.mell'!D56</f>
        <v>0</v>
      </c>
      <c r="E56" s="175"/>
    </row>
    <row r="57" spans="1:5" ht="12" customHeight="1" thickBot="1" x14ac:dyDescent="0.25">
      <c r="A57" s="378" t="s">
        <v>79</v>
      </c>
      <c r="B57" s="93" t="s">
        <v>512</v>
      </c>
      <c r="C57" s="164">
        <f>'[1]IB_6.2.1.sz.mell'!C57</f>
        <v>0</v>
      </c>
      <c r="D57" s="164">
        <f>'[1]IB_6.2.1.sz.mell'!D57</f>
        <v>0</v>
      </c>
      <c r="E57" s="379"/>
    </row>
    <row r="58" spans="1:5" ht="15.2" customHeight="1" thickBot="1" x14ac:dyDescent="0.25">
      <c r="A58" s="378" t="s">
        <v>276</v>
      </c>
      <c r="B58" s="393" t="s">
        <v>513</v>
      </c>
      <c r="C58" s="388">
        <f>'[1]IB_6.2.1.sz.mell'!C58</f>
        <v>47553879</v>
      </c>
      <c r="D58" s="388">
        <f>'[1]IB_6.2.1.sz.mell'!D58</f>
        <v>55517827</v>
      </c>
      <c r="E58" s="389">
        <f>+E46+E52+E57</f>
        <v>55452868</v>
      </c>
    </row>
    <row r="59" spans="1:5" ht="13.5" thickBot="1" x14ac:dyDescent="0.25">
      <c r="C59" s="353">
        <f>'[1]IB_6.2.1.sz.mell'!C59</f>
        <v>0</v>
      </c>
      <c r="D59" s="353">
        <f>'[1]IB_6.2.1.sz.mell'!D59</f>
        <v>0</v>
      </c>
      <c r="E59" s="367"/>
    </row>
    <row r="60" spans="1:5" ht="15.2" customHeight="1" thickBot="1" x14ac:dyDescent="0.25">
      <c r="A60" s="355" t="s">
        <v>477</v>
      </c>
      <c r="B60" s="356"/>
      <c r="C60" s="357">
        <f>'[1]IB_6.2.1.sz.mell'!C60</f>
        <v>10</v>
      </c>
      <c r="D60" s="357">
        <f>'[1]IB_6.2.1.sz.mell'!D60</f>
        <v>10</v>
      </c>
      <c r="E60" s="358">
        <v>10</v>
      </c>
    </row>
    <row r="61" spans="1:5" ht="14.45" customHeight="1" thickBot="1" x14ac:dyDescent="0.25">
      <c r="A61" s="359" t="s">
        <v>478</v>
      </c>
      <c r="B61" s="360"/>
      <c r="C61" s="357">
        <f>'[1]IB_6.2.1.sz.mell'!C61</f>
        <v>1</v>
      </c>
      <c r="D61" s="357">
        <f>'[1]IB_6.2.1.sz.mell'!D61</f>
        <v>1</v>
      </c>
      <c r="E61" s="358">
        <v>1</v>
      </c>
    </row>
  </sheetData>
  <sheetProtection sheet="1"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6D47-9E7B-4FA9-A91B-A473796732B0}">
  <sheetPr>
    <tabColor theme="5"/>
  </sheetPr>
  <dimension ref="A1:E63"/>
  <sheetViews>
    <sheetView topLeftCell="A43" zoomScale="120" zoomScaleNormal="120" workbookViewId="0">
      <selection activeCell="E5" sqref="E5:E6"/>
    </sheetView>
  </sheetViews>
  <sheetFormatPr defaultRowHeight="12.75" x14ac:dyDescent="0.2"/>
  <cols>
    <col min="1" max="1" width="13" style="365" customWidth="1"/>
    <col min="2" max="2" width="59" style="317" customWidth="1"/>
    <col min="3" max="5" width="15.83203125" style="317" customWidth="1"/>
    <col min="6" max="256" width="9.33203125" style="317"/>
    <col min="257" max="257" width="13" style="317" customWidth="1"/>
    <col min="258" max="258" width="59" style="317" customWidth="1"/>
    <col min="259" max="261" width="15.83203125" style="317" customWidth="1"/>
    <col min="262" max="512" width="9.33203125" style="317"/>
    <col min="513" max="513" width="13" style="317" customWidth="1"/>
    <col min="514" max="514" width="59" style="317" customWidth="1"/>
    <col min="515" max="517" width="15.83203125" style="317" customWidth="1"/>
    <col min="518" max="768" width="9.33203125" style="317"/>
    <col min="769" max="769" width="13" style="317" customWidth="1"/>
    <col min="770" max="770" width="59" style="317" customWidth="1"/>
    <col min="771" max="773" width="15.83203125" style="317" customWidth="1"/>
    <col min="774" max="1024" width="9.33203125" style="317"/>
    <col min="1025" max="1025" width="13" style="317" customWidth="1"/>
    <col min="1026" max="1026" width="59" style="317" customWidth="1"/>
    <col min="1027" max="1029" width="15.83203125" style="317" customWidth="1"/>
    <col min="1030" max="1280" width="9.33203125" style="317"/>
    <col min="1281" max="1281" width="13" style="317" customWidth="1"/>
    <col min="1282" max="1282" width="59" style="317" customWidth="1"/>
    <col min="1283" max="1285" width="15.83203125" style="317" customWidth="1"/>
    <col min="1286" max="1536" width="9.33203125" style="317"/>
    <col min="1537" max="1537" width="13" style="317" customWidth="1"/>
    <col min="1538" max="1538" width="59" style="317" customWidth="1"/>
    <col min="1539" max="1541" width="15.83203125" style="317" customWidth="1"/>
    <col min="1542" max="1792" width="9.33203125" style="317"/>
    <col min="1793" max="1793" width="13" style="317" customWidth="1"/>
    <col min="1794" max="1794" width="59" style="317" customWidth="1"/>
    <col min="1795" max="1797" width="15.83203125" style="317" customWidth="1"/>
    <col min="1798" max="2048" width="9.33203125" style="317"/>
    <col min="2049" max="2049" width="13" style="317" customWidth="1"/>
    <col min="2050" max="2050" width="59" style="317" customWidth="1"/>
    <col min="2051" max="2053" width="15.83203125" style="317" customWidth="1"/>
    <col min="2054" max="2304" width="9.33203125" style="317"/>
    <col min="2305" max="2305" width="13" style="317" customWidth="1"/>
    <col min="2306" max="2306" width="59" style="317" customWidth="1"/>
    <col min="2307" max="2309" width="15.83203125" style="317" customWidth="1"/>
    <col min="2310" max="2560" width="9.33203125" style="317"/>
    <col min="2561" max="2561" width="13" style="317" customWidth="1"/>
    <col min="2562" max="2562" width="59" style="317" customWidth="1"/>
    <col min="2563" max="2565" width="15.83203125" style="317" customWidth="1"/>
    <col min="2566" max="2816" width="9.33203125" style="317"/>
    <col min="2817" max="2817" width="13" style="317" customWidth="1"/>
    <col min="2818" max="2818" width="59" style="317" customWidth="1"/>
    <col min="2819" max="2821" width="15.83203125" style="317" customWidth="1"/>
    <col min="2822" max="3072" width="9.33203125" style="317"/>
    <col min="3073" max="3073" width="13" style="317" customWidth="1"/>
    <col min="3074" max="3074" width="59" style="317" customWidth="1"/>
    <col min="3075" max="3077" width="15.83203125" style="317" customWidth="1"/>
    <col min="3078" max="3328" width="9.33203125" style="317"/>
    <col min="3329" max="3329" width="13" style="317" customWidth="1"/>
    <col min="3330" max="3330" width="59" style="317" customWidth="1"/>
    <col min="3331" max="3333" width="15.83203125" style="317" customWidth="1"/>
    <col min="3334" max="3584" width="9.33203125" style="317"/>
    <col min="3585" max="3585" width="13" style="317" customWidth="1"/>
    <col min="3586" max="3586" width="59" style="317" customWidth="1"/>
    <col min="3587" max="3589" width="15.83203125" style="317" customWidth="1"/>
    <col min="3590" max="3840" width="9.33203125" style="317"/>
    <col min="3841" max="3841" width="13" style="317" customWidth="1"/>
    <col min="3842" max="3842" width="59" style="317" customWidth="1"/>
    <col min="3843" max="3845" width="15.83203125" style="317" customWidth="1"/>
    <col min="3846" max="4096" width="9.33203125" style="317"/>
    <col min="4097" max="4097" width="13" style="317" customWidth="1"/>
    <col min="4098" max="4098" width="59" style="317" customWidth="1"/>
    <col min="4099" max="4101" width="15.83203125" style="317" customWidth="1"/>
    <col min="4102" max="4352" width="9.33203125" style="317"/>
    <col min="4353" max="4353" width="13" style="317" customWidth="1"/>
    <col min="4354" max="4354" width="59" style="317" customWidth="1"/>
    <col min="4355" max="4357" width="15.83203125" style="317" customWidth="1"/>
    <col min="4358" max="4608" width="9.33203125" style="317"/>
    <col min="4609" max="4609" width="13" style="317" customWidth="1"/>
    <col min="4610" max="4610" width="59" style="317" customWidth="1"/>
    <col min="4611" max="4613" width="15.83203125" style="317" customWidth="1"/>
    <col min="4614" max="4864" width="9.33203125" style="317"/>
    <col min="4865" max="4865" width="13" style="317" customWidth="1"/>
    <col min="4866" max="4866" width="59" style="317" customWidth="1"/>
    <col min="4867" max="4869" width="15.83203125" style="317" customWidth="1"/>
    <col min="4870" max="5120" width="9.33203125" style="317"/>
    <col min="5121" max="5121" width="13" style="317" customWidth="1"/>
    <col min="5122" max="5122" width="59" style="317" customWidth="1"/>
    <col min="5123" max="5125" width="15.83203125" style="317" customWidth="1"/>
    <col min="5126" max="5376" width="9.33203125" style="317"/>
    <col min="5377" max="5377" width="13" style="317" customWidth="1"/>
    <col min="5378" max="5378" width="59" style="317" customWidth="1"/>
    <col min="5379" max="5381" width="15.83203125" style="317" customWidth="1"/>
    <col min="5382" max="5632" width="9.33203125" style="317"/>
    <col min="5633" max="5633" width="13" style="317" customWidth="1"/>
    <col min="5634" max="5634" width="59" style="317" customWidth="1"/>
    <col min="5635" max="5637" width="15.83203125" style="317" customWidth="1"/>
    <col min="5638" max="5888" width="9.33203125" style="317"/>
    <col min="5889" max="5889" width="13" style="317" customWidth="1"/>
    <col min="5890" max="5890" width="59" style="317" customWidth="1"/>
    <col min="5891" max="5893" width="15.83203125" style="317" customWidth="1"/>
    <col min="5894" max="6144" width="9.33203125" style="317"/>
    <col min="6145" max="6145" width="13" style="317" customWidth="1"/>
    <col min="6146" max="6146" width="59" style="317" customWidth="1"/>
    <col min="6147" max="6149" width="15.83203125" style="317" customWidth="1"/>
    <col min="6150" max="6400" width="9.33203125" style="317"/>
    <col min="6401" max="6401" width="13" style="317" customWidth="1"/>
    <col min="6402" max="6402" width="59" style="317" customWidth="1"/>
    <col min="6403" max="6405" width="15.83203125" style="317" customWidth="1"/>
    <col min="6406" max="6656" width="9.33203125" style="317"/>
    <col min="6657" max="6657" width="13" style="317" customWidth="1"/>
    <col min="6658" max="6658" width="59" style="317" customWidth="1"/>
    <col min="6659" max="6661" width="15.83203125" style="317" customWidth="1"/>
    <col min="6662" max="6912" width="9.33203125" style="317"/>
    <col min="6913" max="6913" width="13" style="317" customWidth="1"/>
    <col min="6914" max="6914" width="59" style="317" customWidth="1"/>
    <col min="6915" max="6917" width="15.83203125" style="317" customWidth="1"/>
    <col min="6918" max="7168" width="9.33203125" style="317"/>
    <col min="7169" max="7169" width="13" style="317" customWidth="1"/>
    <col min="7170" max="7170" width="59" style="317" customWidth="1"/>
    <col min="7171" max="7173" width="15.83203125" style="317" customWidth="1"/>
    <col min="7174" max="7424" width="9.33203125" style="317"/>
    <col min="7425" max="7425" width="13" style="317" customWidth="1"/>
    <col min="7426" max="7426" width="59" style="317" customWidth="1"/>
    <col min="7427" max="7429" width="15.83203125" style="317" customWidth="1"/>
    <col min="7430" max="7680" width="9.33203125" style="317"/>
    <col min="7681" max="7681" width="13" style="317" customWidth="1"/>
    <col min="7682" max="7682" width="59" style="317" customWidth="1"/>
    <col min="7683" max="7685" width="15.83203125" style="317" customWidth="1"/>
    <col min="7686" max="7936" width="9.33203125" style="317"/>
    <col min="7937" max="7937" width="13" style="317" customWidth="1"/>
    <col min="7938" max="7938" width="59" style="317" customWidth="1"/>
    <col min="7939" max="7941" width="15.83203125" style="317" customWidth="1"/>
    <col min="7942" max="8192" width="9.33203125" style="317"/>
    <col min="8193" max="8193" width="13" style="317" customWidth="1"/>
    <col min="8194" max="8194" width="59" style="317" customWidth="1"/>
    <col min="8195" max="8197" width="15.83203125" style="317" customWidth="1"/>
    <col min="8198" max="8448" width="9.33203125" style="317"/>
    <col min="8449" max="8449" width="13" style="317" customWidth="1"/>
    <col min="8450" max="8450" width="59" style="317" customWidth="1"/>
    <col min="8451" max="8453" width="15.83203125" style="317" customWidth="1"/>
    <col min="8454" max="8704" width="9.33203125" style="317"/>
    <col min="8705" max="8705" width="13" style="317" customWidth="1"/>
    <col min="8706" max="8706" width="59" style="317" customWidth="1"/>
    <col min="8707" max="8709" width="15.83203125" style="317" customWidth="1"/>
    <col min="8710" max="8960" width="9.33203125" style="317"/>
    <col min="8961" max="8961" width="13" style="317" customWidth="1"/>
    <col min="8962" max="8962" width="59" style="317" customWidth="1"/>
    <col min="8963" max="8965" width="15.83203125" style="317" customWidth="1"/>
    <col min="8966" max="9216" width="9.33203125" style="317"/>
    <col min="9217" max="9217" width="13" style="317" customWidth="1"/>
    <col min="9218" max="9218" width="59" style="317" customWidth="1"/>
    <col min="9219" max="9221" width="15.83203125" style="317" customWidth="1"/>
    <col min="9222" max="9472" width="9.33203125" style="317"/>
    <col min="9473" max="9473" width="13" style="317" customWidth="1"/>
    <col min="9474" max="9474" width="59" style="317" customWidth="1"/>
    <col min="9475" max="9477" width="15.83203125" style="317" customWidth="1"/>
    <col min="9478" max="9728" width="9.33203125" style="317"/>
    <col min="9729" max="9729" width="13" style="317" customWidth="1"/>
    <col min="9730" max="9730" width="59" style="317" customWidth="1"/>
    <col min="9731" max="9733" width="15.83203125" style="317" customWidth="1"/>
    <col min="9734" max="9984" width="9.33203125" style="317"/>
    <col min="9985" max="9985" width="13" style="317" customWidth="1"/>
    <col min="9986" max="9986" width="59" style="317" customWidth="1"/>
    <col min="9987" max="9989" width="15.83203125" style="317" customWidth="1"/>
    <col min="9990" max="10240" width="9.33203125" style="317"/>
    <col min="10241" max="10241" width="13" style="317" customWidth="1"/>
    <col min="10242" max="10242" width="59" style="317" customWidth="1"/>
    <col min="10243" max="10245" width="15.83203125" style="317" customWidth="1"/>
    <col min="10246" max="10496" width="9.33203125" style="317"/>
    <col min="10497" max="10497" width="13" style="317" customWidth="1"/>
    <col min="10498" max="10498" width="59" style="317" customWidth="1"/>
    <col min="10499" max="10501" width="15.83203125" style="317" customWidth="1"/>
    <col min="10502" max="10752" width="9.33203125" style="317"/>
    <col min="10753" max="10753" width="13" style="317" customWidth="1"/>
    <col min="10754" max="10754" width="59" style="317" customWidth="1"/>
    <col min="10755" max="10757" width="15.83203125" style="317" customWidth="1"/>
    <col min="10758" max="11008" width="9.33203125" style="317"/>
    <col min="11009" max="11009" width="13" style="317" customWidth="1"/>
    <col min="11010" max="11010" width="59" style="317" customWidth="1"/>
    <col min="11011" max="11013" width="15.83203125" style="317" customWidth="1"/>
    <col min="11014" max="11264" width="9.33203125" style="317"/>
    <col min="11265" max="11265" width="13" style="317" customWidth="1"/>
    <col min="11266" max="11266" width="59" style="317" customWidth="1"/>
    <col min="11267" max="11269" width="15.83203125" style="317" customWidth="1"/>
    <col min="11270" max="11520" width="9.33203125" style="317"/>
    <col min="11521" max="11521" width="13" style="317" customWidth="1"/>
    <col min="11522" max="11522" width="59" style="317" customWidth="1"/>
    <col min="11523" max="11525" width="15.83203125" style="317" customWidth="1"/>
    <col min="11526" max="11776" width="9.33203125" style="317"/>
    <col min="11777" max="11777" width="13" style="317" customWidth="1"/>
    <col min="11778" max="11778" width="59" style="317" customWidth="1"/>
    <col min="11779" max="11781" width="15.83203125" style="317" customWidth="1"/>
    <col min="11782" max="12032" width="9.33203125" style="317"/>
    <col min="12033" max="12033" width="13" style="317" customWidth="1"/>
    <col min="12034" max="12034" width="59" style="317" customWidth="1"/>
    <col min="12035" max="12037" width="15.83203125" style="317" customWidth="1"/>
    <col min="12038" max="12288" width="9.33203125" style="317"/>
    <col min="12289" max="12289" width="13" style="317" customWidth="1"/>
    <col min="12290" max="12290" width="59" style="317" customWidth="1"/>
    <col min="12291" max="12293" width="15.83203125" style="317" customWidth="1"/>
    <col min="12294" max="12544" width="9.33203125" style="317"/>
    <col min="12545" max="12545" width="13" style="317" customWidth="1"/>
    <col min="12546" max="12546" width="59" style="317" customWidth="1"/>
    <col min="12547" max="12549" width="15.83203125" style="317" customWidth="1"/>
    <col min="12550" max="12800" width="9.33203125" style="317"/>
    <col min="12801" max="12801" width="13" style="317" customWidth="1"/>
    <col min="12802" max="12802" width="59" style="317" customWidth="1"/>
    <col min="12803" max="12805" width="15.83203125" style="317" customWidth="1"/>
    <col min="12806" max="13056" width="9.33203125" style="317"/>
    <col min="13057" max="13057" width="13" style="317" customWidth="1"/>
    <col min="13058" max="13058" width="59" style="317" customWidth="1"/>
    <col min="13059" max="13061" width="15.83203125" style="317" customWidth="1"/>
    <col min="13062" max="13312" width="9.33203125" style="317"/>
    <col min="13313" max="13313" width="13" style="317" customWidth="1"/>
    <col min="13314" max="13314" width="59" style="317" customWidth="1"/>
    <col min="13315" max="13317" width="15.83203125" style="317" customWidth="1"/>
    <col min="13318" max="13568" width="9.33203125" style="317"/>
    <col min="13569" max="13569" width="13" style="317" customWidth="1"/>
    <col min="13570" max="13570" width="59" style="317" customWidth="1"/>
    <col min="13571" max="13573" width="15.83203125" style="317" customWidth="1"/>
    <col min="13574" max="13824" width="9.33203125" style="317"/>
    <col min="13825" max="13825" width="13" style="317" customWidth="1"/>
    <col min="13826" max="13826" width="59" style="317" customWidth="1"/>
    <col min="13827" max="13829" width="15.83203125" style="317" customWidth="1"/>
    <col min="13830" max="14080" width="9.33203125" style="317"/>
    <col min="14081" max="14081" width="13" style="317" customWidth="1"/>
    <col min="14082" max="14082" width="59" style="317" customWidth="1"/>
    <col min="14083" max="14085" width="15.83203125" style="317" customWidth="1"/>
    <col min="14086" max="14336" width="9.33203125" style="317"/>
    <col min="14337" max="14337" width="13" style="317" customWidth="1"/>
    <col min="14338" max="14338" width="59" style="317" customWidth="1"/>
    <col min="14339" max="14341" width="15.83203125" style="317" customWidth="1"/>
    <col min="14342" max="14592" width="9.33203125" style="317"/>
    <col min="14593" max="14593" width="13" style="317" customWidth="1"/>
    <col min="14594" max="14594" width="59" style="317" customWidth="1"/>
    <col min="14595" max="14597" width="15.83203125" style="317" customWidth="1"/>
    <col min="14598" max="14848" width="9.33203125" style="317"/>
    <col min="14849" max="14849" width="13" style="317" customWidth="1"/>
    <col min="14850" max="14850" width="59" style="317" customWidth="1"/>
    <col min="14851" max="14853" width="15.83203125" style="317" customWidth="1"/>
    <col min="14854" max="15104" width="9.33203125" style="317"/>
    <col min="15105" max="15105" width="13" style="317" customWidth="1"/>
    <col min="15106" max="15106" width="59" style="317" customWidth="1"/>
    <col min="15107" max="15109" width="15.83203125" style="317" customWidth="1"/>
    <col min="15110" max="15360" width="9.33203125" style="317"/>
    <col min="15361" max="15361" width="13" style="317" customWidth="1"/>
    <col min="15362" max="15362" width="59" style="317" customWidth="1"/>
    <col min="15363" max="15365" width="15.83203125" style="317" customWidth="1"/>
    <col min="15366" max="15616" width="9.33203125" style="317"/>
    <col min="15617" max="15617" width="13" style="317" customWidth="1"/>
    <col min="15618" max="15618" width="59" style="317" customWidth="1"/>
    <col min="15619" max="15621" width="15.83203125" style="317" customWidth="1"/>
    <col min="15622" max="15872" width="9.33203125" style="317"/>
    <col min="15873" max="15873" width="13" style="317" customWidth="1"/>
    <col min="15874" max="15874" width="59" style="317" customWidth="1"/>
    <col min="15875" max="15877" width="15.83203125" style="317" customWidth="1"/>
    <col min="15878" max="16128" width="9.33203125" style="317"/>
    <col min="16129" max="16129" width="13" style="317" customWidth="1"/>
    <col min="16130" max="16130" width="59" style="317" customWidth="1"/>
    <col min="16131" max="16133" width="15.83203125" style="317" customWidth="1"/>
    <col min="16134" max="16384" width="9.33203125" style="317"/>
  </cols>
  <sheetData>
    <row r="1" spans="1:5" s="304" customFormat="1" ht="16.5" thickBot="1" x14ac:dyDescent="0.3">
      <c r="A1" s="303"/>
      <c r="B1" s="796" t="str">
        <f>CONCATENATE("6.2.2. melléklet ",[1]Z_ALAPADATOK!A7," ",[1]Z_ALAPADATOK!B7," ",[1]Z_ALAPADATOK!C7," ",[1]Z_ALAPADATOK!D7," ",[1]Z_ALAPADATOK!E7," ",[1]Z_ALAPADATOK!F7," ",[1]Z_ALAPADATOK!G7," ",[1]Z_ALAPADATOK!H7)</f>
        <v>6.2.2. melléklet a …. / 2020 ( … ) önkormányzati rendelethez</v>
      </c>
      <c r="C1" s="797"/>
      <c r="D1" s="797"/>
      <c r="E1" s="797"/>
    </row>
    <row r="2" spans="1:5" s="307" customFormat="1" ht="24.75" thickBot="1" x14ac:dyDescent="0.25">
      <c r="A2" s="368" t="s">
        <v>485</v>
      </c>
      <c r="B2" s="802" t="str">
        <f>CONCATENATE('Z_6.2.1.sz.mell'!B2:D2)</f>
        <v>Polgármesteri hivatal</v>
      </c>
      <c r="C2" s="803"/>
      <c r="D2" s="804"/>
      <c r="E2" s="369" t="s">
        <v>480</v>
      </c>
    </row>
    <row r="3" spans="1:5" s="307" customFormat="1" ht="24.75" thickBot="1" x14ac:dyDescent="0.25">
      <c r="A3" s="368" t="s">
        <v>454</v>
      </c>
      <c r="B3" s="802" t="s">
        <v>482</v>
      </c>
      <c r="C3" s="803"/>
      <c r="D3" s="804"/>
      <c r="E3" s="369" t="s">
        <v>514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'Z_6.2.1.sz.mell'!E4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CONCATENATE('Z_6.2.1.sz.mell'!E5)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'[1]IB_6.2.2.sz.mell'!C8</f>
        <v>0</v>
      </c>
      <c r="D8" s="164">
        <f>'[1]IB_6.2.2.sz.mell'!D8</f>
        <v>0</v>
      </c>
      <c r="E8" s="165">
        <f>SUM(E9:E19)</f>
        <v>0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'[1]IB_6.2.2.sz.mell'!C9</f>
        <v>0</v>
      </c>
      <c r="D9" s="189">
        <f>'[1]IB_6.2.2.sz.mell'!D9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'[1]IB_6.2.2.sz.mell'!C10</f>
        <v>0</v>
      </c>
      <c r="D10" s="150">
        <f>'[1]IB_6.2.2.sz.mell'!D10</f>
        <v>0</v>
      </c>
      <c r="E10" s="152"/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'[1]IB_6.2.2.sz.mell'!C11</f>
        <v>0</v>
      </c>
      <c r="D11" s="150">
        <f>'[1]IB_6.2.2.sz.mell'!D11</f>
        <v>0</v>
      </c>
      <c r="E11" s="152"/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'[1]IB_6.2.2.sz.mell'!C12</f>
        <v>0</v>
      </c>
      <c r="D12" s="150">
        <f>'[1]IB_6.2.2.sz.mell'!D12</f>
        <v>0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'[1]IB_6.2.2.sz.mell'!C13</f>
        <v>0</v>
      </c>
      <c r="D13" s="150">
        <f>'[1]IB_6.2.2.sz.mell'!D13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'[1]IB_6.2.2.sz.mell'!C14</f>
        <v>0</v>
      </c>
      <c r="D14" s="150">
        <f>'[1]IB_6.2.2.sz.mell'!D14</f>
        <v>0</v>
      </c>
      <c r="E14" s="152"/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'[1]IB_6.2.2.sz.mell'!C15</f>
        <v>0</v>
      </c>
      <c r="D15" s="150">
        <f>'[1]IB_6.2.2.sz.mell'!D15</f>
        <v>0</v>
      </c>
      <c r="E15" s="152"/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'[1]IB_6.2.2.sz.mell'!C16</f>
        <v>0</v>
      </c>
      <c r="D16" s="199">
        <f>'[1]IB_6.2.2.sz.mell'!D16</f>
        <v>0</v>
      </c>
      <c r="E16" s="200"/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'[1]IB_6.2.2.sz.mell'!C17</f>
        <v>0</v>
      </c>
      <c r="D17" s="150">
        <f>'[1]IB_6.2.2.sz.mell'!D17</f>
        <v>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'[1]IB_6.2.2.sz.mell'!C18</f>
        <v>0</v>
      </c>
      <c r="D18" s="159">
        <f>'[1]IB_6.2.2.sz.mell'!D18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'[1]IB_6.2.2.sz.mell'!C19</f>
        <v>0</v>
      </c>
      <c r="D19" s="159">
        <f>'[1]IB_6.2.2.sz.mell'!D19</f>
        <v>0</v>
      </c>
      <c r="E19" s="161"/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'[1]IB_6.2.2.sz.mell'!C20</f>
        <v>0</v>
      </c>
      <c r="D20" s="164">
        <f>'[1]IB_6.2.2.sz.mell'!D20</f>
        <v>0</v>
      </c>
      <c r="E20" s="165">
        <f>SUM(E21:E23)</f>
        <v>0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'[1]IB_6.2.2.sz.mell'!C21</f>
        <v>0</v>
      </c>
      <c r="D21" s="150">
        <f>'[1]IB_6.2.2.sz.mell'!D21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'[1]IB_6.2.2.sz.mell'!C22</f>
        <v>0</v>
      </c>
      <c r="D22" s="150">
        <f>'[1]IB_6.2.2.sz.mell'!D22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'[1]IB_6.2.2.sz.mell'!C23</f>
        <v>0</v>
      </c>
      <c r="D23" s="150">
        <f>'[1]IB_6.2.2.sz.mell'!D23</f>
        <v>0</v>
      </c>
      <c r="E23" s="152"/>
    </row>
    <row r="24" spans="1:5" s="326" customFormat="1" ht="12" customHeight="1" thickBot="1" x14ac:dyDescent="0.25">
      <c r="A24" s="377" t="s">
        <v>73</v>
      </c>
      <c r="B24" s="73" t="s">
        <v>494</v>
      </c>
      <c r="C24" s="150">
        <f>'[1]IB_6.2.2.sz.mell'!C24</f>
        <v>0</v>
      </c>
      <c r="D24" s="150">
        <f>'[1]IB_6.2.2.sz.mell'!D24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'[1]IB_6.2.2.sz.mell'!C25</f>
        <v>0</v>
      </c>
      <c r="D25" s="164">
        <f>'[1]IB_6.2.2.sz.mell'!D25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495</v>
      </c>
      <c r="C26" s="164">
        <f>'[1]IB_6.2.2.sz.mell'!C26</f>
        <v>0</v>
      </c>
      <c r="D26" s="164">
        <f>'[1]IB_6.2.2.sz.mell'!D26</f>
        <v>0</v>
      </c>
      <c r="E26" s="165">
        <f>+E27+E28+E29</f>
        <v>0</v>
      </c>
    </row>
    <row r="27" spans="1:5" s="326" customFormat="1" ht="12" customHeight="1" x14ac:dyDescent="0.2">
      <c r="A27" s="380" t="s">
        <v>95</v>
      </c>
      <c r="B27" s="381" t="s">
        <v>82</v>
      </c>
      <c r="C27" s="203">
        <f>'[1]IB_6.2.2.sz.mell'!C27</f>
        <v>0</v>
      </c>
      <c r="D27" s="203">
        <f>'[1]IB_6.2.2.sz.mell'!D27</f>
        <v>0</v>
      </c>
      <c r="E27" s="204"/>
    </row>
    <row r="28" spans="1:5" s="326" customFormat="1" ht="12" customHeight="1" x14ac:dyDescent="0.2">
      <c r="A28" s="380" t="s">
        <v>97</v>
      </c>
      <c r="B28" s="381" t="s">
        <v>492</v>
      </c>
      <c r="C28" s="150">
        <f>'[1]IB_6.2.2.sz.mell'!C28</f>
        <v>0</v>
      </c>
      <c r="D28" s="150">
        <f>'[1]IB_6.2.2.sz.mell'!D28</f>
        <v>0</v>
      </c>
      <c r="E28" s="152"/>
    </row>
    <row r="29" spans="1:5" s="326" customFormat="1" ht="12" customHeight="1" x14ac:dyDescent="0.2">
      <c r="A29" s="380" t="s">
        <v>99</v>
      </c>
      <c r="B29" s="382" t="s">
        <v>496</v>
      </c>
      <c r="C29" s="150">
        <f>'[1]IB_6.2.2.sz.mell'!C29</f>
        <v>0</v>
      </c>
      <c r="D29" s="150">
        <f>'[1]IB_6.2.2.sz.mell'!D29</f>
        <v>0</v>
      </c>
      <c r="E29" s="152"/>
    </row>
    <row r="30" spans="1:5" s="326" customFormat="1" ht="12" customHeight="1" thickBot="1" x14ac:dyDescent="0.25">
      <c r="A30" s="377" t="s">
        <v>101</v>
      </c>
      <c r="B30" s="383" t="s">
        <v>497</v>
      </c>
      <c r="C30" s="384">
        <f>'[1]IB_6.2.2.sz.mell'!C30</f>
        <v>0</v>
      </c>
      <c r="D30" s="384">
        <f>'[1]IB_6.2.2.sz.mell'!D30</f>
        <v>0</v>
      </c>
      <c r="E30" s="385"/>
    </row>
    <row r="31" spans="1:5" s="326" customFormat="1" ht="12" customHeight="1" thickBot="1" x14ac:dyDescent="0.25">
      <c r="A31" s="378" t="s">
        <v>109</v>
      </c>
      <c r="B31" s="93" t="s">
        <v>498</v>
      </c>
      <c r="C31" s="164">
        <f>'[1]IB_6.2.2.sz.mell'!C31</f>
        <v>0</v>
      </c>
      <c r="D31" s="164">
        <f>'[1]IB_6.2.2.sz.mell'!D31</f>
        <v>0</v>
      </c>
      <c r="E31" s="165">
        <f>+E32+E33+E34</f>
        <v>0</v>
      </c>
    </row>
    <row r="32" spans="1:5" s="326" customFormat="1" ht="12" customHeight="1" x14ac:dyDescent="0.2">
      <c r="A32" s="380" t="s">
        <v>111</v>
      </c>
      <c r="B32" s="381" t="s">
        <v>136</v>
      </c>
      <c r="C32" s="203">
        <f>'[1]IB_6.2.2.sz.mell'!C32</f>
        <v>0</v>
      </c>
      <c r="D32" s="203">
        <f>'[1]IB_6.2.2.sz.mell'!D32</f>
        <v>0</v>
      </c>
      <c r="E32" s="204"/>
    </row>
    <row r="33" spans="1:5" s="326" customFormat="1" ht="12" customHeight="1" x14ac:dyDescent="0.2">
      <c r="A33" s="380" t="s">
        <v>113</v>
      </c>
      <c r="B33" s="382" t="s">
        <v>138</v>
      </c>
      <c r="C33" s="170">
        <f>'[1]IB_6.2.2.sz.mell'!C33</f>
        <v>0</v>
      </c>
      <c r="D33" s="170">
        <f>'[1]IB_6.2.2.sz.mell'!D33</f>
        <v>0</v>
      </c>
      <c r="E33" s="171"/>
    </row>
    <row r="34" spans="1:5" s="326" customFormat="1" ht="12" customHeight="1" thickBot="1" x14ac:dyDescent="0.25">
      <c r="A34" s="377" t="s">
        <v>115</v>
      </c>
      <c r="B34" s="383" t="s">
        <v>140</v>
      </c>
      <c r="C34" s="384">
        <f>'[1]IB_6.2.2.sz.mell'!C34</f>
        <v>0</v>
      </c>
      <c r="D34" s="384">
        <f>'[1]IB_6.2.2.sz.mell'!D34</f>
        <v>0</v>
      </c>
      <c r="E34" s="385"/>
    </row>
    <row r="35" spans="1:5" s="324" customFormat="1" ht="12" customHeight="1" thickBot="1" x14ac:dyDescent="0.25">
      <c r="A35" s="378" t="s">
        <v>133</v>
      </c>
      <c r="B35" s="93" t="s">
        <v>331</v>
      </c>
      <c r="C35" s="164">
        <f>'[1]IB_6.2.2.sz.mell'!C35</f>
        <v>0</v>
      </c>
      <c r="D35" s="164">
        <f>'[1]IB_6.2.2.sz.mell'!D35</f>
        <v>0</v>
      </c>
      <c r="E35" s="379"/>
    </row>
    <row r="36" spans="1:5" s="324" customFormat="1" ht="12" customHeight="1" thickBot="1" x14ac:dyDescent="0.25">
      <c r="A36" s="378" t="s">
        <v>293</v>
      </c>
      <c r="B36" s="93" t="s">
        <v>499</v>
      </c>
      <c r="C36" s="164">
        <f>'[1]IB_6.2.2.sz.mell'!C36</f>
        <v>0</v>
      </c>
      <c r="D36" s="164">
        <f>'[1]IB_6.2.2.sz.mell'!D36</f>
        <v>0</v>
      </c>
      <c r="E36" s="379"/>
    </row>
    <row r="37" spans="1:5" s="324" customFormat="1" ht="12" customHeight="1" thickBot="1" x14ac:dyDescent="0.25">
      <c r="A37" s="318" t="s">
        <v>155</v>
      </c>
      <c r="B37" s="93" t="s">
        <v>500</v>
      </c>
      <c r="C37" s="164">
        <f>'[1]IB_6.2.2.sz.mell'!C37</f>
        <v>0</v>
      </c>
      <c r="D37" s="164">
        <f>'[1]IB_6.2.2.sz.mell'!D37</f>
        <v>0</v>
      </c>
      <c r="E37" s="165">
        <f>+E8+E20+E25+E26+E31+E35+E36</f>
        <v>0</v>
      </c>
    </row>
    <row r="38" spans="1:5" s="324" customFormat="1" ht="12" customHeight="1" thickBot="1" x14ac:dyDescent="0.25">
      <c r="A38" s="386" t="s">
        <v>302</v>
      </c>
      <c r="B38" s="93" t="s">
        <v>501</v>
      </c>
      <c r="C38" s="164">
        <f>'[1]IB_6.2.2.sz.mell'!C38</f>
        <v>0</v>
      </c>
      <c r="D38" s="164">
        <f>'[1]IB_6.2.2.sz.mell'!D38</f>
        <v>0</v>
      </c>
      <c r="E38" s="165">
        <f>+E39+E40+E41</f>
        <v>0</v>
      </c>
    </row>
    <row r="39" spans="1:5" s="324" customFormat="1" ht="12" customHeight="1" x14ac:dyDescent="0.2">
      <c r="A39" s="380" t="s">
        <v>502</v>
      </c>
      <c r="B39" s="381" t="s">
        <v>390</v>
      </c>
      <c r="C39" s="203">
        <f>'[1]IB_6.2.2.sz.mell'!C39</f>
        <v>0</v>
      </c>
      <c r="D39" s="203">
        <f>'[1]IB_6.2.2.sz.mell'!D39</f>
        <v>0</v>
      </c>
      <c r="E39" s="204"/>
    </row>
    <row r="40" spans="1:5" s="324" customFormat="1" ht="12" customHeight="1" x14ac:dyDescent="0.2">
      <c r="A40" s="380" t="s">
        <v>503</v>
      </c>
      <c r="B40" s="382" t="s">
        <v>504</v>
      </c>
      <c r="C40" s="170">
        <f>'[1]IB_6.2.2.sz.mell'!C40</f>
        <v>0</v>
      </c>
      <c r="D40" s="170">
        <f>'[1]IB_6.2.2.sz.mell'!D40</f>
        <v>0</v>
      </c>
      <c r="E40" s="171"/>
    </row>
    <row r="41" spans="1:5" s="326" customFormat="1" ht="12" customHeight="1" thickBot="1" x14ac:dyDescent="0.25">
      <c r="A41" s="377" t="s">
        <v>505</v>
      </c>
      <c r="B41" s="383" t="s">
        <v>506</v>
      </c>
      <c r="C41" s="384">
        <f>'[1]IB_6.2.2.sz.mell'!C41</f>
        <v>0</v>
      </c>
      <c r="D41" s="384">
        <f>'[1]IB_6.2.2.sz.mell'!D41</f>
        <v>0</v>
      </c>
      <c r="E41" s="385"/>
    </row>
    <row r="42" spans="1:5" s="326" customFormat="1" ht="15.2" customHeight="1" thickBot="1" x14ac:dyDescent="0.25">
      <c r="A42" s="386" t="s">
        <v>304</v>
      </c>
      <c r="B42" s="387" t="s">
        <v>507</v>
      </c>
      <c r="C42" s="388">
        <f>'[1]IB_6.2.2.sz.mell'!C42</f>
        <v>0</v>
      </c>
      <c r="D42" s="388">
        <f>'[1]IB_6.2.2.sz.mell'!D42</f>
        <v>0</v>
      </c>
      <c r="E42" s="389">
        <f>+E37+E38</f>
        <v>0</v>
      </c>
    </row>
    <row r="43" spans="1:5" s="326" customFormat="1" ht="15.2" customHeight="1" x14ac:dyDescent="0.2">
      <c r="A43" s="341"/>
      <c r="B43" s="342"/>
      <c r="C43" s="343"/>
    </row>
    <row r="44" spans="1:5" ht="13.5" thickBot="1" x14ac:dyDescent="0.25">
      <c r="A44" s="390"/>
      <c r="B44" s="391"/>
      <c r="C44" s="392"/>
    </row>
    <row r="45" spans="1:5" s="322" customFormat="1" ht="16.5" customHeight="1" thickBot="1" x14ac:dyDescent="0.25">
      <c r="A45" s="799" t="s">
        <v>318</v>
      </c>
      <c r="B45" s="800"/>
      <c r="C45" s="800"/>
      <c r="D45" s="800"/>
      <c r="E45" s="801"/>
    </row>
    <row r="46" spans="1:5" s="344" customFormat="1" ht="12" customHeight="1" thickBot="1" x14ac:dyDescent="0.25">
      <c r="A46" s="378" t="s">
        <v>51</v>
      </c>
      <c r="B46" s="93" t="s">
        <v>508</v>
      </c>
      <c r="C46" s="164">
        <f>'[1]IB_6.2.2.sz.mell'!C46</f>
        <v>0</v>
      </c>
      <c r="D46" s="164">
        <f>'[1]IB_6.2.2.sz.mell'!D46</f>
        <v>0</v>
      </c>
      <c r="E46" s="165">
        <f>SUM(E47:E51)</f>
        <v>0</v>
      </c>
    </row>
    <row r="47" spans="1:5" ht="12" customHeight="1" x14ac:dyDescent="0.2">
      <c r="A47" s="377" t="s">
        <v>53</v>
      </c>
      <c r="B47" s="95" t="s">
        <v>221</v>
      </c>
      <c r="C47" s="203">
        <f>'[1]IB_6.2.2.sz.mell'!C47</f>
        <v>0</v>
      </c>
      <c r="D47" s="203">
        <f>'[1]IB_6.2.2.sz.mell'!D47</f>
        <v>0</v>
      </c>
      <c r="E47" s="204"/>
    </row>
    <row r="48" spans="1:5" ht="12" customHeight="1" x14ac:dyDescent="0.2">
      <c r="A48" s="377" t="s">
        <v>55</v>
      </c>
      <c r="B48" s="73" t="s">
        <v>222</v>
      </c>
      <c r="C48" s="173">
        <f>'[1]IB_6.2.2.sz.mell'!C48</f>
        <v>0</v>
      </c>
      <c r="D48" s="173">
        <f>'[1]IB_6.2.2.sz.mell'!D48</f>
        <v>0</v>
      </c>
      <c r="E48" s="175"/>
    </row>
    <row r="49" spans="1:5" ht="12" customHeight="1" x14ac:dyDescent="0.2">
      <c r="A49" s="377" t="s">
        <v>57</v>
      </c>
      <c r="B49" s="73" t="s">
        <v>223</v>
      </c>
      <c r="C49" s="173">
        <f>'[1]IB_6.2.2.sz.mell'!C49</f>
        <v>0</v>
      </c>
      <c r="D49" s="173">
        <f>'[1]IB_6.2.2.sz.mell'!D49</f>
        <v>0</v>
      </c>
      <c r="E49" s="175"/>
    </row>
    <row r="50" spans="1:5" ht="12" customHeight="1" x14ac:dyDescent="0.2">
      <c r="A50" s="377" t="s">
        <v>59</v>
      </c>
      <c r="B50" s="73" t="s">
        <v>224</v>
      </c>
      <c r="C50" s="173">
        <f>'[1]IB_6.2.2.sz.mell'!C50</f>
        <v>0</v>
      </c>
      <c r="D50" s="173">
        <f>'[1]IB_6.2.2.sz.mell'!D50</f>
        <v>0</v>
      </c>
      <c r="E50" s="175"/>
    </row>
    <row r="51" spans="1:5" ht="12" customHeight="1" thickBot="1" x14ac:dyDescent="0.25">
      <c r="A51" s="377" t="s">
        <v>61</v>
      </c>
      <c r="B51" s="73" t="s">
        <v>226</v>
      </c>
      <c r="C51" s="173">
        <f>'[1]IB_6.2.2.sz.mell'!C51</f>
        <v>0</v>
      </c>
      <c r="D51" s="173">
        <f>'[1]IB_6.2.2.sz.mell'!D51</f>
        <v>0</v>
      </c>
      <c r="E51" s="175"/>
    </row>
    <row r="52" spans="1:5" ht="12" customHeight="1" thickBot="1" x14ac:dyDescent="0.25">
      <c r="A52" s="378" t="s">
        <v>65</v>
      </c>
      <c r="B52" s="93" t="s">
        <v>509</v>
      </c>
      <c r="C52" s="164">
        <f>'[1]IB_6.2.2.sz.mell'!C52</f>
        <v>0</v>
      </c>
      <c r="D52" s="164">
        <f>'[1]IB_6.2.2.sz.mell'!D52</f>
        <v>0</v>
      </c>
      <c r="E52" s="165">
        <f>SUM(E53:E55)</f>
        <v>0</v>
      </c>
    </row>
    <row r="53" spans="1:5" s="344" customFormat="1" ht="12" customHeight="1" x14ac:dyDescent="0.2">
      <c r="A53" s="377" t="s">
        <v>67</v>
      </c>
      <c r="B53" s="95" t="s">
        <v>257</v>
      </c>
      <c r="C53" s="203">
        <f>'[1]IB_6.2.2.sz.mell'!C53</f>
        <v>0</v>
      </c>
      <c r="D53" s="203">
        <f>'[1]IB_6.2.2.sz.mell'!D53</f>
        <v>0</v>
      </c>
      <c r="E53" s="204"/>
    </row>
    <row r="54" spans="1:5" ht="12" customHeight="1" x14ac:dyDescent="0.2">
      <c r="A54" s="377" t="s">
        <v>69</v>
      </c>
      <c r="B54" s="73" t="s">
        <v>259</v>
      </c>
      <c r="C54" s="173">
        <f>'[1]IB_6.2.2.sz.mell'!C54</f>
        <v>0</v>
      </c>
      <c r="D54" s="173">
        <f>'[1]IB_6.2.2.sz.mell'!D54</f>
        <v>0</v>
      </c>
      <c r="E54" s="175"/>
    </row>
    <row r="55" spans="1:5" ht="12" customHeight="1" x14ac:dyDescent="0.2">
      <c r="A55" s="377" t="s">
        <v>71</v>
      </c>
      <c r="B55" s="73" t="s">
        <v>510</v>
      </c>
      <c r="C55" s="173">
        <f>'[1]IB_6.2.2.sz.mell'!C55</f>
        <v>0</v>
      </c>
      <c r="D55" s="173">
        <f>'[1]IB_6.2.2.sz.mell'!D55</f>
        <v>0</v>
      </c>
      <c r="E55" s="175"/>
    </row>
    <row r="56" spans="1:5" ht="12" customHeight="1" thickBot="1" x14ac:dyDescent="0.25">
      <c r="A56" s="377" t="s">
        <v>73</v>
      </c>
      <c r="B56" s="73" t="s">
        <v>511</v>
      </c>
      <c r="C56" s="173">
        <f>'[1]IB_6.2.2.sz.mell'!C56</f>
        <v>0</v>
      </c>
      <c r="D56" s="173">
        <f>'[1]IB_6.2.2.sz.mell'!D56</f>
        <v>0</v>
      </c>
      <c r="E56" s="175"/>
    </row>
    <row r="57" spans="1:5" ht="12" customHeight="1" thickBot="1" x14ac:dyDescent="0.25">
      <c r="A57" s="378" t="s">
        <v>79</v>
      </c>
      <c r="B57" s="93" t="s">
        <v>512</v>
      </c>
      <c r="C57" s="164">
        <f>'[1]IB_6.2.2.sz.mell'!C57</f>
        <v>0</v>
      </c>
      <c r="D57" s="164">
        <f>'[1]IB_6.2.2.sz.mell'!D57</f>
        <v>0</v>
      </c>
      <c r="E57" s="379"/>
    </row>
    <row r="58" spans="1:5" ht="15.2" customHeight="1" thickBot="1" x14ac:dyDescent="0.25">
      <c r="A58" s="378" t="s">
        <v>276</v>
      </c>
      <c r="B58" s="393" t="s">
        <v>513</v>
      </c>
      <c r="C58" s="388">
        <f>'[1]IB_6.2.2.sz.mell'!C58</f>
        <v>0</v>
      </c>
      <c r="D58" s="388">
        <f>'[1]IB_6.2.2.sz.mell'!D58</f>
        <v>0</v>
      </c>
      <c r="E58" s="389">
        <f>+E46+E52+E57</f>
        <v>0</v>
      </c>
    </row>
    <row r="59" spans="1:5" ht="13.5" thickBot="1" x14ac:dyDescent="0.25">
      <c r="C59" s="353">
        <f>'[1]IB_6.2.2.sz.mell'!C59</f>
        <v>0</v>
      </c>
      <c r="D59" s="353">
        <f>'[1]IB_6.2.2.sz.mell'!D59</f>
        <v>0</v>
      </c>
      <c r="E59" s="367"/>
    </row>
    <row r="60" spans="1:5" ht="15.2" customHeight="1" thickBot="1" x14ac:dyDescent="0.25">
      <c r="A60" s="355" t="s">
        <v>477</v>
      </c>
      <c r="B60" s="356"/>
      <c r="C60" s="357">
        <f>'[1]IB_6.2.2.sz.mell'!C60</f>
        <v>0</v>
      </c>
      <c r="D60" s="357">
        <f>'[1]IB_6.2.2.sz.mell'!D60</f>
        <v>0</v>
      </c>
      <c r="E60" s="358"/>
    </row>
    <row r="61" spans="1:5" ht="14.45" customHeight="1" thickBot="1" x14ac:dyDescent="0.25">
      <c r="A61" s="359" t="s">
        <v>478</v>
      </c>
      <c r="B61" s="360"/>
      <c r="C61" s="357">
        <f>'[1]IB_6.2.2.sz.mell'!C61</f>
        <v>0</v>
      </c>
      <c r="D61" s="357">
        <f>'[1]IB_6.2.2.sz.mell'!D61</f>
        <v>0</v>
      </c>
      <c r="E61" s="358"/>
    </row>
    <row r="63" spans="1:5" x14ac:dyDescent="0.2">
      <c r="B63" s="317" t="s">
        <v>484</v>
      </c>
    </row>
  </sheetData>
  <sheetProtection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520C-FD7F-4A5D-B00C-EA9C7D35C356}">
  <sheetPr>
    <tabColor theme="5"/>
  </sheetPr>
  <dimension ref="A1:E63"/>
  <sheetViews>
    <sheetView topLeftCell="A37" zoomScale="120" zoomScaleNormal="120" workbookViewId="0">
      <selection activeCell="E5" sqref="E5:E6"/>
    </sheetView>
  </sheetViews>
  <sheetFormatPr defaultRowHeight="12.75" x14ac:dyDescent="0.2"/>
  <cols>
    <col min="1" max="1" width="13" style="365" customWidth="1"/>
    <col min="2" max="2" width="59" style="317" customWidth="1"/>
    <col min="3" max="5" width="15.83203125" style="317" customWidth="1"/>
    <col min="6" max="256" width="9.33203125" style="317"/>
    <col min="257" max="257" width="13" style="317" customWidth="1"/>
    <col min="258" max="258" width="59" style="317" customWidth="1"/>
    <col min="259" max="261" width="15.83203125" style="317" customWidth="1"/>
    <col min="262" max="512" width="9.33203125" style="317"/>
    <col min="513" max="513" width="13" style="317" customWidth="1"/>
    <col min="514" max="514" width="59" style="317" customWidth="1"/>
    <col min="515" max="517" width="15.83203125" style="317" customWidth="1"/>
    <col min="518" max="768" width="9.33203125" style="317"/>
    <col min="769" max="769" width="13" style="317" customWidth="1"/>
    <col min="770" max="770" width="59" style="317" customWidth="1"/>
    <col min="771" max="773" width="15.83203125" style="317" customWidth="1"/>
    <col min="774" max="1024" width="9.33203125" style="317"/>
    <col min="1025" max="1025" width="13" style="317" customWidth="1"/>
    <col min="1026" max="1026" width="59" style="317" customWidth="1"/>
    <col min="1027" max="1029" width="15.83203125" style="317" customWidth="1"/>
    <col min="1030" max="1280" width="9.33203125" style="317"/>
    <col min="1281" max="1281" width="13" style="317" customWidth="1"/>
    <col min="1282" max="1282" width="59" style="317" customWidth="1"/>
    <col min="1283" max="1285" width="15.83203125" style="317" customWidth="1"/>
    <col min="1286" max="1536" width="9.33203125" style="317"/>
    <col min="1537" max="1537" width="13" style="317" customWidth="1"/>
    <col min="1538" max="1538" width="59" style="317" customWidth="1"/>
    <col min="1539" max="1541" width="15.83203125" style="317" customWidth="1"/>
    <col min="1542" max="1792" width="9.33203125" style="317"/>
    <col min="1793" max="1793" width="13" style="317" customWidth="1"/>
    <col min="1794" max="1794" width="59" style="317" customWidth="1"/>
    <col min="1795" max="1797" width="15.83203125" style="317" customWidth="1"/>
    <col min="1798" max="2048" width="9.33203125" style="317"/>
    <col min="2049" max="2049" width="13" style="317" customWidth="1"/>
    <col min="2050" max="2050" width="59" style="317" customWidth="1"/>
    <col min="2051" max="2053" width="15.83203125" style="317" customWidth="1"/>
    <col min="2054" max="2304" width="9.33203125" style="317"/>
    <col min="2305" max="2305" width="13" style="317" customWidth="1"/>
    <col min="2306" max="2306" width="59" style="317" customWidth="1"/>
    <col min="2307" max="2309" width="15.83203125" style="317" customWidth="1"/>
    <col min="2310" max="2560" width="9.33203125" style="317"/>
    <col min="2561" max="2561" width="13" style="317" customWidth="1"/>
    <col min="2562" max="2562" width="59" style="317" customWidth="1"/>
    <col min="2563" max="2565" width="15.83203125" style="317" customWidth="1"/>
    <col min="2566" max="2816" width="9.33203125" style="317"/>
    <col min="2817" max="2817" width="13" style="317" customWidth="1"/>
    <col min="2818" max="2818" width="59" style="317" customWidth="1"/>
    <col min="2819" max="2821" width="15.83203125" style="317" customWidth="1"/>
    <col min="2822" max="3072" width="9.33203125" style="317"/>
    <col min="3073" max="3073" width="13" style="317" customWidth="1"/>
    <col min="3074" max="3074" width="59" style="317" customWidth="1"/>
    <col min="3075" max="3077" width="15.83203125" style="317" customWidth="1"/>
    <col min="3078" max="3328" width="9.33203125" style="317"/>
    <col min="3329" max="3329" width="13" style="317" customWidth="1"/>
    <col min="3330" max="3330" width="59" style="317" customWidth="1"/>
    <col min="3331" max="3333" width="15.83203125" style="317" customWidth="1"/>
    <col min="3334" max="3584" width="9.33203125" style="317"/>
    <col min="3585" max="3585" width="13" style="317" customWidth="1"/>
    <col min="3586" max="3586" width="59" style="317" customWidth="1"/>
    <col min="3587" max="3589" width="15.83203125" style="317" customWidth="1"/>
    <col min="3590" max="3840" width="9.33203125" style="317"/>
    <col min="3841" max="3841" width="13" style="317" customWidth="1"/>
    <col min="3842" max="3842" width="59" style="317" customWidth="1"/>
    <col min="3843" max="3845" width="15.83203125" style="317" customWidth="1"/>
    <col min="3846" max="4096" width="9.33203125" style="317"/>
    <col min="4097" max="4097" width="13" style="317" customWidth="1"/>
    <col min="4098" max="4098" width="59" style="317" customWidth="1"/>
    <col min="4099" max="4101" width="15.83203125" style="317" customWidth="1"/>
    <col min="4102" max="4352" width="9.33203125" style="317"/>
    <col min="4353" max="4353" width="13" style="317" customWidth="1"/>
    <col min="4354" max="4354" width="59" style="317" customWidth="1"/>
    <col min="4355" max="4357" width="15.83203125" style="317" customWidth="1"/>
    <col min="4358" max="4608" width="9.33203125" style="317"/>
    <col min="4609" max="4609" width="13" style="317" customWidth="1"/>
    <col min="4610" max="4610" width="59" style="317" customWidth="1"/>
    <col min="4611" max="4613" width="15.83203125" style="317" customWidth="1"/>
    <col min="4614" max="4864" width="9.33203125" style="317"/>
    <col min="4865" max="4865" width="13" style="317" customWidth="1"/>
    <col min="4866" max="4866" width="59" style="317" customWidth="1"/>
    <col min="4867" max="4869" width="15.83203125" style="317" customWidth="1"/>
    <col min="4870" max="5120" width="9.33203125" style="317"/>
    <col min="5121" max="5121" width="13" style="317" customWidth="1"/>
    <col min="5122" max="5122" width="59" style="317" customWidth="1"/>
    <col min="5123" max="5125" width="15.83203125" style="317" customWidth="1"/>
    <col min="5126" max="5376" width="9.33203125" style="317"/>
    <col min="5377" max="5377" width="13" style="317" customWidth="1"/>
    <col min="5378" max="5378" width="59" style="317" customWidth="1"/>
    <col min="5379" max="5381" width="15.83203125" style="317" customWidth="1"/>
    <col min="5382" max="5632" width="9.33203125" style="317"/>
    <col min="5633" max="5633" width="13" style="317" customWidth="1"/>
    <col min="5634" max="5634" width="59" style="317" customWidth="1"/>
    <col min="5635" max="5637" width="15.83203125" style="317" customWidth="1"/>
    <col min="5638" max="5888" width="9.33203125" style="317"/>
    <col min="5889" max="5889" width="13" style="317" customWidth="1"/>
    <col min="5890" max="5890" width="59" style="317" customWidth="1"/>
    <col min="5891" max="5893" width="15.83203125" style="317" customWidth="1"/>
    <col min="5894" max="6144" width="9.33203125" style="317"/>
    <col min="6145" max="6145" width="13" style="317" customWidth="1"/>
    <col min="6146" max="6146" width="59" style="317" customWidth="1"/>
    <col min="6147" max="6149" width="15.83203125" style="317" customWidth="1"/>
    <col min="6150" max="6400" width="9.33203125" style="317"/>
    <col min="6401" max="6401" width="13" style="317" customWidth="1"/>
    <col min="6402" max="6402" width="59" style="317" customWidth="1"/>
    <col min="6403" max="6405" width="15.83203125" style="317" customWidth="1"/>
    <col min="6406" max="6656" width="9.33203125" style="317"/>
    <col min="6657" max="6657" width="13" style="317" customWidth="1"/>
    <col min="6658" max="6658" width="59" style="317" customWidth="1"/>
    <col min="6659" max="6661" width="15.83203125" style="317" customWidth="1"/>
    <col min="6662" max="6912" width="9.33203125" style="317"/>
    <col min="6913" max="6913" width="13" style="317" customWidth="1"/>
    <col min="6914" max="6914" width="59" style="317" customWidth="1"/>
    <col min="6915" max="6917" width="15.83203125" style="317" customWidth="1"/>
    <col min="6918" max="7168" width="9.33203125" style="317"/>
    <col min="7169" max="7169" width="13" style="317" customWidth="1"/>
    <col min="7170" max="7170" width="59" style="317" customWidth="1"/>
    <col min="7171" max="7173" width="15.83203125" style="317" customWidth="1"/>
    <col min="7174" max="7424" width="9.33203125" style="317"/>
    <col min="7425" max="7425" width="13" style="317" customWidth="1"/>
    <col min="7426" max="7426" width="59" style="317" customWidth="1"/>
    <col min="7427" max="7429" width="15.83203125" style="317" customWidth="1"/>
    <col min="7430" max="7680" width="9.33203125" style="317"/>
    <col min="7681" max="7681" width="13" style="317" customWidth="1"/>
    <col min="7682" max="7682" width="59" style="317" customWidth="1"/>
    <col min="7683" max="7685" width="15.83203125" style="317" customWidth="1"/>
    <col min="7686" max="7936" width="9.33203125" style="317"/>
    <col min="7937" max="7937" width="13" style="317" customWidth="1"/>
    <col min="7938" max="7938" width="59" style="317" customWidth="1"/>
    <col min="7939" max="7941" width="15.83203125" style="317" customWidth="1"/>
    <col min="7942" max="8192" width="9.33203125" style="317"/>
    <col min="8193" max="8193" width="13" style="317" customWidth="1"/>
    <col min="8194" max="8194" width="59" style="317" customWidth="1"/>
    <col min="8195" max="8197" width="15.83203125" style="317" customWidth="1"/>
    <col min="8198" max="8448" width="9.33203125" style="317"/>
    <col min="8449" max="8449" width="13" style="317" customWidth="1"/>
    <col min="8450" max="8450" width="59" style="317" customWidth="1"/>
    <col min="8451" max="8453" width="15.83203125" style="317" customWidth="1"/>
    <col min="8454" max="8704" width="9.33203125" style="317"/>
    <col min="8705" max="8705" width="13" style="317" customWidth="1"/>
    <col min="8706" max="8706" width="59" style="317" customWidth="1"/>
    <col min="8707" max="8709" width="15.83203125" style="317" customWidth="1"/>
    <col min="8710" max="8960" width="9.33203125" style="317"/>
    <col min="8961" max="8961" width="13" style="317" customWidth="1"/>
    <col min="8962" max="8962" width="59" style="317" customWidth="1"/>
    <col min="8963" max="8965" width="15.83203125" style="317" customWidth="1"/>
    <col min="8966" max="9216" width="9.33203125" style="317"/>
    <col min="9217" max="9217" width="13" style="317" customWidth="1"/>
    <col min="9218" max="9218" width="59" style="317" customWidth="1"/>
    <col min="9219" max="9221" width="15.83203125" style="317" customWidth="1"/>
    <col min="9222" max="9472" width="9.33203125" style="317"/>
    <col min="9473" max="9473" width="13" style="317" customWidth="1"/>
    <col min="9474" max="9474" width="59" style="317" customWidth="1"/>
    <col min="9475" max="9477" width="15.83203125" style="317" customWidth="1"/>
    <col min="9478" max="9728" width="9.33203125" style="317"/>
    <col min="9729" max="9729" width="13" style="317" customWidth="1"/>
    <col min="9730" max="9730" width="59" style="317" customWidth="1"/>
    <col min="9731" max="9733" width="15.83203125" style="317" customWidth="1"/>
    <col min="9734" max="9984" width="9.33203125" style="317"/>
    <col min="9985" max="9985" width="13" style="317" customWidth="1"/>
    <col min="9986" max="9986" width="59" style="317" customWidth="1"/>
    <col min="9987" max="9989" width="15.83203125" style="317" customWidth="1"/>
    <col min="9990" max="10240" width="9.33203125" style="317"/>
    <col min="10241" max="10241" width="13" style="317" customWidth="1"/>
    <col min="10242" max="10242" width="59" style="317" customWidth="1"/>
    <col min="10243" max="10245" width="15.83203125" style="317" customWidth="1"/>
    <col min="10246" max="10496" width="9.33203125" style="317"/>
    <col min="10497" max="10497" width="13" style="317" customWidth="1"/>
    <col min="10498" max="10498" width="59" style="317" customWidth="1"/>
    <col min="10499" max="10501" width="15.83203125" style="317" customWidth="1"/>
    <col min="10502" max="10752" width="9.33203125" style="317"/>
    <col min="10753" max="10753" width="13" style="317" customWidth="1"/>
    <col min="10754" max="10754" width="59" style="317" customWidth="1"/>
    <col min="10755" max="10757" width="15.83203125" style="317" customWidth="1"/>
    <col min="10758" max="11008" width="9.33203125" style="317"/>
    <col min="11009" max="11009" width="13" style="317" customWidth="1"/>
    <col min="11010" max="11010" width="59" style="317" customWidth="1"/>
    <col min="11011" max="11013" width="15.83203125" style="317" customWidth="1"/>
    <col min="11014" max="11264" width="9.33203125" style="317"/>
    <col min="11265" max="11265" width="13" style="317" customWidth="1"/>
    <col min="11266" max="11266" width="59" style="317" customWidth="1"/>
    <col min="11267" max="11269" width="15.83203125" style="317" customWidth="1"/>
    <col min="11270" max="11520" width="9.33203125" style="317"/>
    <col min="11521" max="11521" width="13" style="317" customWidth="1"/>
    <col min="11522" max="11522" width="59" style="317" customWidth="1"/>
    <col min="11523" max="11525" width="15.83203125" style="317" customWidth="1"/>
    <col min="11526" max="11776" width="9.33203125" style="317"/>
    <col min="11777" max="11777" width="13" style="317" customWidth="1"/>
    <col min="11778" max="11778" width="59" style="317" customWidth="1"/>
    <col min="11779" max="11781" width="15.83203125" style="317" customWidth="1"/>
    <col min="11782" max="12032" width="9.33203125" style="317"/>
    <col min="12033" max="12033" width="13" style="317" customWidth="1"/>
    <col min="12034" max="12034" width="59" style="317" customWidth="1"/>
    <col min="12035" max="12037" width="15.83203125" style="317" customWidth="1"/>
    <col min="12038" max="12288" width="9.33203125" style="317"/>
    <col min="12289" max="12289" width="13" style="317" customWidth="1"/>
    <col min="12290" max="12290" width="59" style="317" customWidth="1"/>
    <col min="12291" max="12293" width="15.83203125" style="317" customWidth="1"/>
    <col min="12294" max="12544" width="9.33203125" style="317"/>
    <col min="12545" max="12545" width="13" style="317" customWidth="1"/>
    <col min="12546" max="12546" width="59" style="317" customWidth="1"/>
    <col min="12547" max="12549" width="15.83203125" style="317" customWidth="1"/>
    <col min="12550" max="12800" width="9.33203125" style="317"/>
    <col min="12801" max="12801" width="13" style="317" customWidth="1"/>
    <col min="12802" max="12802" width="59" style="317" customWidth="1"/>
    <col min="12803" max="12805" width="15.83203125" style="317" customWidth="1"/>
    <col min="12806" max="13056" width="9.33203125" style="317"/>
    <col min="13057" max="13057" width="13" style="317" customWidth="1"/>
    <col min="13058" max="13058" width="59" style="317" customWidth="1"/>
    <col min="13059" max="13061" width="15.83203125" style="317" customWidth="1"/>
    <col min="13062" max="13312" width="9.33203125" style="317"/>
    <col min="13313" max="13313" width="13" style="317" customWidth="1"/>
    <col min="13314" max="13314" width="59" style="317" customWidth="1"/>
    <col min="13315" max="13317" width="15.83203125" style="317" customWidth="1"/>
    <col min="13318" max="13568" width="9.33203125" style="317"/>
    <col min="13569" max="13569" width="13" style="317" customWidth="1"/>
    <col min="13570" max="13570" width="59" style="317" customWidth="1"/>
    <col min="13571" max="13573" width="15.83203125" style="317" customWidth="1"/>
    <col min="13574" max="13824" width="9.33203125" style="317"/>
    <col min="13825" max="13825" width="13" style="317" customWidth="1"/>
    <col min="13826" max="13826" width="59" style="317" customWidth="1"/>
    <col min="13827" max="13829" width="15.83203125" style="317" customWidth="1"/>
    <col min="13830" max="14080" width="9.33203125" style="317"/>
    <col min="14081" max="14081" width="13" style="317" customWidth="1"/>
    <col min="14082" max="14082" width="59" style="317" customWidth="1"/>
    <col min="14083" max="14085" width="15.83203125" style="317" customWidth="1"/>
    <col min="14086" max="14336" width="9.33203125" style="317"/>
    <col min="14337" max="14337" width="13" style="317" customWidth="1"/>
    <col min="14338" max="14338" width="59" style="317" customWidth="1"/>
    <col min="14339" max="14341" width="15.83203125" style="317" customWidth="1"/>
    <col min="14342" max="14592" width="9.33203125" style="317"/>
    <col min="14593" max="14593" width="13" style="317" customWidth="1"/>
    <col min="14594" max="14594" width="59" style="317" customWidth="1"/>
    <col min="14595" max="14597" width="15.83203125" style="317" customWidth="1"/>
    <col min="14598" max="14848" width="9.33203125" style="317"/>
    <col min="14849" max="14849" width="13" style="317" customWidth="1"/>
    <col min="14850" max="14850" width="59" style="317" customWidth="1"/>
    <col min="14851" max="14853" width="15.83203125" style="317" customWidth="1"/>
    <col min="14854" max="15104" width="9.33203125" style="317"/>
    <col min="15105" max="15105" width="13" style="317" customWidth="1"/>
    <col min="15106" max="15106" width="59" style="317" customWidth="1"/>
    <col min="15107" max="15109" width="15.83203125" style="317" customWidth="1"/>
    <col min="15110" max="15360" width="9.33203125" style="317"/>
    <col min="15361" max="15361" width="13" style="317" customWidth="1"/>
    <col min="15362" max="15362" width="59" style="317" customWidth="1"/>
    <col min="15363" max="15365" width="15.83203125" style="317" customWidth="1"/>
    <col min="15366" max="15616" width="9.33203125" style="317"/>
    <col min="15617" max="15617" width="13" style="317" customWidth="1"/>
    <col min="15618" max="15618" width="59" style="317" customWidth="1"/>
    <col min="15619" max="15621" width="15.83203125" style="317" customWidth="1"/>
    <col min="15622" max="15872" width="9.33203125" style="317"/>
    <col min="15873" max="15873" width="13" style="317" customWidth="1"/>
    <col min="15874" max="15874" width="59" style="317" customWidth="1"/>
    <col min="15875" max="15877" width="15.83203125" style="317" customWidth="1"/>
    <col min="15878" max="16128" width="9.33203125" style="317"/>
    <col min="16129" max="16129" width="13" style="317" customWidth="1"/>
    <col min="16130" max="16130" width="59" style="317" customWidth="1"/>
    <col min="16131" max="16133" width="15.83203125" style="317" customWidth="1"/>
    <col min="16134" max="16384" width="9.33203125" style="317"/>
  </cols>
  <sheetData>
    <row r="1" spans="1:5" s="304" customFormat="1" ht="21.2" customHeight="1" thickBot="1" x14ac:dyDescent="0.3">
      <c r="A1" s="303"/>
      <c r="B1" s="805" t="str">
        <f>CONCATENATE("6.2.3. melléklet ",[1]Z_ALAPADATOK!A7," ",[1]Z_ALAPADATOK!B7," ",[1]Z_ALAPADATOK!C7," ",[1]Z_ALAPADATOK!D7," ",[1]Z_ALAPADATOK!E7," ",[1]Z_ALAPADATOK!F7," ",[1]Z_ALAPADATOK!G7," ",[1]Z_ALAPADATOK!H7)</f>
        <v>6.2.3. melléklet a …. / 2020 ( … ) önkormányzati rendelethez</v>
      </c>
      <c r="C1" s="806"/>
      <c r="D1" s="806"/>
      <c r="E1" s="806"/>
    </row>
    <row r="2" spans="1:5" s="307" customFormat="1" ht="24.75" thickBot="1" x14ac:dyDescent="0.25">
      <c r="A2" s="368" t="s">
        <v>485</v>
      </c>
      <c r="B2" s="802" t="str">
        <f>CONCATENATE('Z_6.2.2.sz.mell'!B2:D2)</f>
        <v>Polgármesteri hivatal</v>
      </c>
      <c r="C2" s="803"/>
      <c r="D2" s="804"/>
      <c r="E2" s="369" t="s">
        <v>480</v>
      </c>
    </row>
    <row r="3" spans="1:5" s="307" customFormat="1" ht="24.75" thickBot="1" x14ac:dyDescent="0.25">
      <c r="A3" s="368" t="s">
        <v>454</v>
      </c>
      <c r="B3" s="802" t="s">
        <v>483</v>
      </c>
      <c r="C3" s="803"/>
      <c r="D3" s="804"/>
      <c r="E3" s="369" t="s">
        <v>515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'Z_6.2.2.sz.mell'!E4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CONCATENATE('Z_6.2.2.sz.mell'!E5)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'[1]IB_6.2.3.sz.mell'!C8</f>
        <v>0</v>
      </c>
      <c r="D8" s="164">
        <f>'[1]IB_6.2.3.sz.mell'!D8</f>
        <v>0</v>
      </c>
      <c r="E8" s="165">
        <f>SUM(E9:E19)</f>
        <v>0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'[1]IB_6.2.3.sz.mell'!C9</f>
        <v>0</v>
      </c>
      <c r="D9" s="189">
        <f>'[1]IB_6.2.3.sz.mell'!D9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'[1]IB_6.2.3.sz.mell'!C10</f>
        <v>0</v>
      </c>
      <c r="D10" s="150">
        <f>'[1]IB_6.2.3.sz.mell'!D10</f>
        <v>0</v>
      </c>
      <c r="E10" s="152"/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'[1]IB_6.2.3.sz.mell'!C11</f>
        <v>0</v>
      </c>
      <c r="D11" s="150">
        <f>'[1]IB_6.2.3.sz.mell'!D11</f>
        <v>0</v>
      </c>
      <c r="E11" s="152"/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'[1]IB_6.2.3.sz.mell'!C12</f>
        <v>0</v>
      </c>
      <c r="D12" s="150">
        <f>'[1]IB_6.2.3.sz.mell'!D12</f>
        <v>0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'[1]IB_6.2.3.sz.mell'!C13</f>
        <v>0</v>
      </c>
      <c r="D13" s="150">
        <f>'[1]IB_6.2.3.sz.mell'!D13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'[1]IB_6.2.3.sz.mell'!C14</f>
        <v>0</v>
      </c>
      <c r="D14" s="150">
        <f>'[1]IB_6.2.3.sz.mell'!D14</f>
        <v>0</v>
      </c>
      <c r="E14" s="152"/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'[1]IB_6.2.3.sz.mell'!C15</f>
        <v>0</v>
      </c>
      <c r="D15" s="150">
        <f>'[1]IB_6.2.3.sz.mell'!D15</f>
        <v>0</v>
      </c>
      <c r="E15" s="152"/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'[1]IB_6.2.3.sz.mell'!C16</f>
        <v>0</v>
      </c>
      <c r="D16" s="199">
        <f>'[1]IB_6.2.3.sz.mell'!D16</f>
        <v>0</v>
      </c>
      <c r="E16" s="200"/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'[1]IB_6.2.3.sz.mell'!C17</f>
        <v>0</v>
      </c>
      <c r="D17" s="150">
        <f>'[1]IB_6.2.3.sz.mell'!D17</f>
        <v>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'[1]IB_6.2.3.sz.mell'!C18</f>
        <v>0</v>
      </c>
      <c r="D18" s="159">
        <f>'[1]IB_6.2.3.sz.mell'!D18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'[1]IB_6.2.3.sz.mell'!C19</f>
        <v>0</v>
      </c>
      <c r="D19" s="159">
        <f>'[1]IB_6.2.3.sz.mell'!D19</f>
        <v>0</v>
      </c>
      <c r="E19" s="161"/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'[1]IB_6.2.3.sz.mell'!C20</f>
        <v>0</v>
      </c>
      <c r="D20" s="164">
        <f>'[1]IB_6.2.3.sz.mell'!D20</f>
        <v>0</v>
      </c>
      <c r="E20" s="165">
        <f>SUM(E21:E23)</f>
        <v>0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'[1]IB_6.2.3.sz.mell'!C21</f>
        <v>0</v>
      </c>
      <c r="D21" s="150">
        <f>'[1]IB_6.2.3.sz.mell'!D21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'[1]IB_6.2.3.sz.mell'!C22</f>
        <v>0</v>
      </c>
      <c r="D22" s="150">
        <f>'[1]IB_6.2.3.sz.mell'!D22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'[1]IB_6.2.3.sz.mell'!C23</f>
        <v>0</v>
      </c>
      <c r="D23" s="150">
        <f>'[1]IB_6.2.3.sz.mell'!D23</f>
        <v>0</v>
      </c>
      <c r="E23" s="152"/>
    </row>
    <row r="24" spans="1:5" s="326" customFormat="1" ht="12" customHeight="1" thickBot="1" x14ac:dyDescent="0.25">
      <c r="A24" s="377" t="s">
        <v>73</v>
      </c>
      <c r="B24" s="73" t="s">
        <v>494</v>
      </c>
      <c r="C24" s="150">
        <f>'[1]IB_6.2.3.sz.mell'!C24</f>
        <v>0</v>
      </c>
      <c r="D24" s="150">
        <f>'[1]IB_6.2.3.sz.mell'!D24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'[1]IB_6.2.3.sz.mell'!C25</f>
        <v>0</v>
      </c>
      <c r="D25" s="164">
        <f>'[1]IB_6.2.3.sz.mell'!D25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495</v>
      </c>
      <c r="C26" s="164">
        <f>'[1]IB_6.2.3.sz.mell'!C26</f>
        <v>0</v>
      </c>
      <c r="D26" s="164">
        <f>'[1]IB_6.2.3.sz.mell'!D26</f>
        <v>0</v>
      </c>
      <c r="E26" s="165">
        <f>+E27+E28+E29</f>
        <v>0</v>
      </c>
    </row>
    <row r="27" spans="1:5" s="326" customFormat="1" ht="12" customHeight="1" x14ac:dyDescent="0.2">
      <c r="A27" s="380" t="s">
        <v>95</v>
      </c>
      <c r="B27" s="381" t="s">
        <v>82</v>
      </c>
      <c r="C27" s="203">
        <f>'[1]IB_6.2.3.sz.mell'!C27</f>
        <v>0</v>
      </c>
      <c r="D27" s="203">
        <f>'[1]IB_6.2.3.sz.mell'!D27</f>
        <v>0</v>
      </c>
      <c r="E27" s="204"/>
    </row>
    <row r="28" spans="1:5" s="326" customFormat="1" ht="12" customHeight="1" x14ac:dyDescent="0.2">
      <c r="A28" s="380" t="s">
        <v>97</v>
      </c>
      <c r="B28" s="381" t="s">
        <v>492</v>
      </c>
      <c r="C28" s="150">
        <f>'[1]IB_6.2.3.sz.mell'!C28</f>
        <v>0</v>
      </c>
      <c r="D28" s="150">
        <f>'[1]IB_6.2.3.sz.mell'!D28</f>
        <v>0</v>
      </c>
      <c r="E28" s="152"/>
    </row>
    <row r="29" spans="1:5" s="326" customFormat="1" ht="12" customHeight="1" x14ac:dyDescent="0.2">
      <c r="A29" s="380" t="s">
        <v>99</v>
      </c>
      <c r="B29" s="382" t="s">
        <v>496</v>
      </c>
      <c r="C29" s="150">
        <f>'[1]IB_6.2.3.sz.mell'!C29</f>
        <v>0</v>
      </c>
      <c r="D29" s="150">
        <f>'[1]IB_6.2.3.sz.mell'!D29</f>
        <v>0</v>
      </c>
      <c r="E29" s="152"/>
    </row>
    <row r="30" spans="1:5" s="326" customFormat="1" ht="12" customHeight="1" thickBot="1" x14ac:dyDescent="0.25">
      <c r="A30" s="377" t="s">
        <v>101</v>
      </c>
      <c r="B30" s="383" t="s">
        <v>497</v>
      </c>
      <c r="C30" s="384">
        <f>'[1]IB_6.2.3.sz.mell'!C30</f>
        <v>0</v>
      </c>
      <c r="D30" s="384">
        <f>'[1]IB_6.2.3.sz.mell'!D30</f>
        <v>0</v>
      </c>
      <c r="E30" s="385"/>
    </row>
    <row r="31" spans="1:5" s="326" customFormat="1" ht="12" customHeight="1" thickBot="1" x14ac:dyDescent="0.25">
      <c r="A31" s="378" t="s">
        <v>109</v>
      </c>
      <c r="B31" s="93" t="s">
        <v>498</v>
      </c>
      <c r="C31" s="164">
        <f>'[1]IB_6.2.3.sz.mell'!C31</f>
        <v>0</v>
      </c>
      <c r="D31" s="164">
        <f>'[1]IB_6.2.3.sz.mell'!D31</f>
        <v>0</v>
      </c>
      <c r="E31" s="165">
        <f>+E32+E33+E34</f>
        <v>0</v>
      </c>
    </row>
    <row r="32" spans="1:5" s="326" customFormat="1" ht="12" customHeight="1" x14ac:dyDescent="0.2">
      <c r="A32" s="380" t="s">
        <v>111</v>
      </c>
      <c r="B32" s="381" t="s">
        <v>136</v>
      </c>
      <c r="C32" s="203">
        <f>'[1]IB_6.2.3.sz.mell'!C32</f>
        <v>0</v>
      </c>
      <c r="D32" s="203">
        <f>'[1]IB_6.2.3.sz.mell'!D32</f>
        <v>0</v>
      </c>
      <c r="E32" s="204"/>
    </row>
    <row r="33" spans="1:5" s="326" customFormat="1" ht="12" customHeight="1" x14ac:dyDescent="0.2">
      <c r="A33" s="380" t="s">
        <v>113</v>
      </c>
      <c r="B33" s="382" t="s">
        <v>138</v>
      </c>
      <c r="C33" s="170">
        <f>'[1]IB_6.2.3.sz.mell'!C33</f>
        <v>0</v>
      </c>
      <c r="D33" s="170">
        <f>'[1]IB_6.2.3.sz.mell'!D33</f>
        <v>0</v>
      </c>
      <c r="E33" s="171"/>
    </row>
    <row r="34" spans="1:5" s="326" customFormat="1" ht="12" customHeight="1" thickBot="1" x14ac:dyDescent="0.25">
      <c r="A34" s="377" t="s">
        <v>115</v>
      </c>
      <c r="B34" s="383" t="s">
        <v>140</v>
      </c>
      <c r="C34" s="384">
        <f>'[1]IB_6.2.3.sz.mell'!C34</f>
        <v>0</v>
      </c>
      <c r="D34" s="384">
        <f>'[1]IB_6.2.3.sz.mell'!D34</f>
        <v>0</v>
      </c>
      <c r="E34" s="385"/>
    </row>
    <row r="35" spans="1:5" s="324" customFormat="1" ht="12" customHeight="1" thickBot="1" x14ac:dyDescent="0.25">
      <c r="A35" s="378" t="s">
        <v>133</v>
      </c>
      <c r="B35" s="93" t="s">
        <v>331</v>
      </c>
      <c r="C35" s="164">
        <f>'[1]IB_6.2.3.sz.mell'!C35</f>
        <v>0</v>
      </c>
      <c r="D35" s="164">
        <f>'[1]IB_6.2.3.sz.mell'!D35</f>
        <v>0</v>
      </c>
      <c r="E35" s="379"/>
    </row>
    <row r="36" spans="1:5" s="324" customFormat="1" ht="12" customHeight="1" thickBot="1" x14ac:dyDescent="0.25">
      <c r="A36" s="378" t="s">
        <v>293</v>
      </c>
      <c r="B36" s="93" t="s">
        <v>499</v>
      </c>
      <c r="C36" s="164">
        <f>'[1]IB_6.2.3.sz.mell'!C36</f>
        <v>0</v>
      </c>
      <c r="D36" s="164">
        <f>'[1]IB_6.2.3.sz.mell'!D36</f>
        <v>0</v>
      </c>
      <c r="E36" s="379"/>
    </row>
    <row r="37" spans="1:5" s="324" customFormat="1" ht="12" customHeight="1" thickBot="1" x14ac:dyDescent="0.25">
      <c r="A37" s="318" t="s">
        <v>155</v>
      </c>
      <c r="B37" s="93" t="s">
        <v>500</v>
      </c>
      <c r="C37" s="164">
        <f>'[1]IB_6.2.3.sz.mell'!C37</f>
        <v>0</v>
      </c>
      <c r="D37" s="164">
        <f>'[1]IB_6.2.3.sz.mell'!D37</f>
        <v>0</v>
      </c>
      <c r="E37" s="165">
        <f>+E8+E20+E25+E26+E31+E35+E36</f>
        <v>0</v>
      </c>
    </row>
    <row r="38" spans="1:5" s="324" customFormat="1" ht="12" customHeight="1" thickBot="1" x14ac:dyDescent="0.25">
      <c r="A38" s="386" t="s">
        <v>302</v>
      </c>
      <c r="B38" s="93" t="s">
        <v>501</v>
      </c>
      <c r="C38" s="164">
        <f>'[1]IB_6.2.3.sz.mell'!C38</f>
        <v>0</v>
      </c>
      <c r="D38" s="164">
        <f>'[1]IB_6.2.3.sz.mell'!D38</f>
        <v>0</v>
      </c>
      <c r="E38" s="165">
        <f>+E39+E40+E41</f>
        <v>0</v>
      </c>
    </row>
    <row r="39" spans="1:5" s="324" customFormat="1" ht="12" customHeight="1" x14ac:dyDescent="0.2">
      <c r="A39" s="380" t="s">
        <v>502</v>
      </c>
      <c r="B39" s="381" t="s">
        <v>390</v>
      </c>
      <c r="C39" s="203">
        <f>'[1]IB_6.2.3.sz.mell'!C39</f>
        <v>0</v>
      </c>
      <c r="D39" s="203">
        <f>'[1]IB_6.2.3.sz.mell'!D39</f>
        <v>0</v>
      </c>
      <c r="E39" s="204"/>
    </row>
    <row r="40" spans="1:5" s="324" customFormat="1" ht="12" customHeight="1" x14ac:dyDescent="0.2">
      <c r="A40" s="380" t="s">
        <v>503</v>
      </c>
      <c r="B40" s="382" t="s">
        <v>504</v>
      </c>
      <c r="C40" s="170">
        <f>'[1]IB_6.2.3.sz.mell'!C40</f>
        <v>0</v>
      </c>
      <c r="D40" s="170">
        <f>'[1]IB_6.2.3.sz.mell'!D40</f>
        <v>0</v>
      </c>
      <c r="E40" s="171"/>
    </row>
    <row r="41" spans="1:5" s="326" customFormat="1" ht="12" customHeight="1" thickBot="1" x14ac:dyDescent="0.25">
      <c r="A41" s="377" t="s">
        <v>505</v>
      </c>
      <c r="B41" s="383" t="s">
        <v>506</v>
      </c>
      <c r="C41" s="384">
        <f>'[1]IB_6.2.3.sz.mell'!C41</f>
        <v>0</v>
      </c>
      <c r="D41" s="384">
        <f>'[1]IB_6.2.3.sz.mell'!D41</f>
        <v>0</v>
      </c>
      <c r="E41" s="385"/>
    </row>
    <row r="42" spans="1:5" s="326" customFormat="1" ht="15.2" customHeight="1" thickBot="1" x14ac:dyDescent="0.25">
      <c r="A42" s="386" t="s">
        <v>304</v>
      </c>
      <c r="B42" s="387" t="s">
        <v>507</v>
      </c>
      <c r="C42" s="388">
        <f>'[1]IB_6.2.3.sz.mell'!C42</f>
        <v>0</v>
      </c>
      <c r="D42" s="388">
        <f>'[1]IB_6.2.3.sz.mell'!D42</f>
        <v>0</v>
      </c>
      <c r="E42" s="389">
        <f>+E37+E38</f>
        <v>0</v>
      </c>
    </row>
    <row r="43" spans="1:5" s="326" customFormat="1" ht="15.2" customHeight="1" x14ac:dyDescent="0.2">
      <c r="A43" s="341"/>
      <c r="B43" s="342"/>
      <c r="C43" s="343"/>
    </row>
    <row r="44" spans="1:5" ht="13.5" thickBot="1" x14ac:dyDescent="0.25">
      <c r="A44" s="390"/>
      <c r="B44" s="391"/>
      <c r="C44" s="392"/>
    </row>
    <row r="45" spans="1:5" s="322" customFormat="1" ht="16.5" customHeight="1" thickBot="1" x14ac:dyDescent="0.25">
      <c r="A45" s="799" t="s">
        <v>318</v>
      </c>
      <c r="B45" s="800"/>
      <c r="C45" s="800"/>
      <c r="D45" s="800"/>
      <c r="E45" s="801"/>
    </row>
    <row r="46" spans="1:5" s="344" customFormat="1" ht="12" customHeight="1" thickBot="1" x14ac:dyDescent="0.25">
      <c r="A46" s="378" t="s">
        <v>51</v>
      </c>
      <c r="B46" s="93" t="s">
        <v>508</v>
      </c>
      <c r="C46" s="164">
        <f>'[1]IB_6.2.3.sz.mell'!C46</f>
        <v>0</v>
      </c>
      <c r="D46" s="164">
        <f>'[1]IB_6.2.3.sz.mell'!D46</f>
        <v>0</v>
      </c>
      <c r="E46" s="165">
        <f>SUM(E47:E51)</f>
        <v>0</v>
      </c>
    </row>
    <row r="47" spans="1:5" ht="12" customHeight="1" x14ac:dyDescent="0.2">
      <c r="A47" s="377" t="s">
        <v>53</v>
      </c>
      <c r="B47" s="95" t="s">
        <v>221</v>
      </c>
      <c r="C47" s="203">
        <f>'[1]IB_6.2.3.sz.mell'!C47</f>
        <v>0</v>
      </c>
      <c r="D47" s="203">
        <f>'[1]IB_6.2.3.sz.mell'!D47</f>
        <v>0</v>
      </c>
      <c r="E47" s="204"/>
    </row>
    <row r="48" spans="1:5" ht="12" customHeight="1" x14ac:dyDescent="0.2">
      <c r="A48" s="377" t="s">
        <v>55</v>
      </c>
      <c r="B48" s="73" t="s">
        <v>222</v>
      </c>
      <c r="C48" s="173">
        <f>'[1]IB_6.2.3.sz.mell'!C48</f>
        <v>0</v>
      </c>
      <c r="D48" s="173">
        <f>'[1]IB_6.2.3.sz.mell'!D48</f>
        <v>0</v>
      </c>
      <c r="E48" s="175"/>
    </row>
    <row r="49" spans="1:5" ht="12" customHeight="1" x14ac:dyDescent="0.2">
      <c r="A49" s="377" t="s">
        <v>57</v>
      </c>
      <c r="B49" s="73" t="s">
        <v>223</v>
      </c>
      <c r="C49" s="173">
        <f>'[1]IB_6.2.3.sz.mell'!C49</f>
        <v>0</v>
      </c>
      <c r="D49" s="173">
        <f>'[1]IB_6.2.3.sz.mell'!D49</f>
        <v>0</v>
      </c>
      <c r="E49" s="175"/>
    </row>
    <row r="50" spans="1:5" ht="12" customHeight="1" x14ac:dyDescent="0.2">
      <c r="A50" s="377" t="s">
        <v>59</v>
      </c>
      <c r="B50" s="73" t="s">
        <v>224</v>
      </c>
      <c r="C50" s="173">
        <f>'[1]IB_6.2.3.sz.mell'!C50</f>
        <v>0</v>
      </c>
      <c r="D50" s="173">
        <f>'[1]IB_6.2.3.sz.mell'!D50</f>
        <v>0</v>
      </c>
      <c r="E50" s="175"/>
    </row>
    <row r="51" spans="1:5" ht="12" customHeight="1" thickBot="1" x14ac:dyDescent="0.25">
      <c r="A51" s="377" t="s">
        <v>61</v>
      </c>
      <c r="B51" s="73" t="s">
        <v>226</v>
      </c>
      <c r="C51" s="173">
        <f>'[1]IB_6.2.3.sz.mell'!C51</f>
        <v>0</v>
      </c>
      <c r="D51" s="173">
        <f>'[1]IB_6.2.3.sz.mell'!D51</f>
        <v>0</v>
      </c>
      <c r="E51" s="175"/>
    </row>
    <row r="52" spans="1:5" ht="12" customHeight="1" thickBot="1" x14ac:dyDescent="0.25">
      <c r="A52" s="378" t="s">
        <v>65</v>
      </c>
      <c r="B52" s="93" t="s">
        <v>509</v>
      </c>
      <c r="C52" s="164">
        <f>'[1]IB_6.2.3.sz.mell'!C52</f>
        <v>0</v>
      </c>
      <c r="D52" s="164">
        <f>'[1]IB_6.2.3.sz.mell'!D52</f>
        <v>0</v>
      </c>
      <c r="E52" s="165">
        <f>SUM(E53:E55)</f>
        <v>0</v>
      </c>
    </row>
    <row r="53" spans="1:5" s="344" customFormat="1" ht="12" customHeight="1" x14ac:dyDescent="0.2">
      <c r="A53" s="377" t="s">
        <v>67</v>
      </c>
      <c r="B53" s="95" t="s">
        <v>257</v>
      </c>
      <c r="C53" s="203">
        <f>'[1]IB_6.2.3.sz.mell'!C53</f>
        <v>0</v>
      </c>
      <c r="D53" s="203">
        <f>'[1]IB_6.2.3.sz.mell'!D53</f>
        <v>0</v>
      </c>
      <c r="E53" s="204"/>
    </row>
    <row r="54" spans="1:5" ht="12" customHeight="1" x14ac:dyDescent="0.2">
      <c r="A54" s="377" t="s">
        <v>69</v>
      </c>
      <c r="B54" s="73" t="s">
        <v>259</v>
      </c>
      <c r="C54" s="173">
        <f>'[1]IB_6.2.3.sz.mell'!C54</f>
        <v>0</v>
      </c>
      <c r="D54" s="173">
        <f>'[1]IB_6.2.3.sz.mell'!D54</f>
        <v>0</v>
      </c>
      <c r="E54" s="175"/>
    </row>
    <row r="55" spans="1:5" ht="12" customHeight="1" x14ac:dyDescent="0.2">
      <c r="A55" s="377" t="s">
        <v>71</v>
      </c>
      <c r="B55" s="73" t="s">
        <v>510</v>
      </c>
      <c r="C55" s="173">
        <f>'[1]IB_6.2.3.sz.mell'!C55</f>
        <v>0</v>
      </c>
      <c r="D55" s="173">
        <f>'[1]IB_6.2.3.sz.mell'!D55</f>
        <v>0</v>
      </c>
      <c r="E55" s="175"/>
    </row>
    <row r="56" spans="1:5" ht="12" customHeight="1" thickBot="1" x14ac:dyDescent="0.25">
      <c r="A56" s="377" t="s">
        <v>73</v>
      </c>
      <c r="B56" s="73" t="s">
        <v>511</v>
      </c>
      <c r="C56" s="173">
        <f>'[1]IB_6.2.3.sz.mell'!C56</f>
        <v>0</v>
      </c>
      <c r="D56" s="173">
        <f>'[1]IB_6.2.3.sz.mell'!D56</f>
        <v>0</v>
      </c>
      <c r="E56" s="175"/>
    </row>
    <row r="57" spans="1:5" ht="12" customHeight="1" thickBot="1" x14ac:dyDescent="0.25">
      <c r="A57" s="378" t="s">
        <v>79</v>
      </c>
      <c r="B57" s="93" t="s">
        <v>512</v>
      </c>
      <c r="C57" s="164">
        <f>'[1]IB_6.2.3.sz.mell'!C57</f>
        <v>0</v>
      </c>
      <c r="D57" s="164">
        <f>'[1]IB_6.2.3.sz.mell'!D57</f>
        <v>0</v>
      </c>
      <c r="E57" s="379"/>
    </row>
    <row r="58" spans="1:5" ht="15.2" customHeight="1" thickBot="1" x14ac:dyDescent="0.25">
      <c r="A58" s="378" t="s">
        <v>276</v>
      </c>
      <c r="B58" s="393" t="s">
        <v>513</v>
      </c>
      <c r="C58" s="388">
        <f>'[1]IB_6.2.3.sz.mell'!C58</f>
        <v>0</v>
      </c>
      <c r="D58" s="388">
        <f>'[1]IB_6.2.3.sz.mell'!D58</f>
        <v>0</v>
      </c>
      <c r="E58" s="389">
        <f>+E46+E52+E57</f>
        <v>0</v>
      </c>
    </row>
    <row r="59" spans="1:5" ht="13.5" thickBot="1" x14ac:dyDescent="0.25">
      <c r="C59" s="353">
        <f>'[1]IB_6.2.3.sz.mell'!C59</f>
        <v>0</v>
      </c>
      <c r="D59" s="353">
        <f>'[1]IB_6.2.3.sz.mell'!D59</f>
        <v>0</v>
      </c>
      <c r="E59" s="367"/>
    </row>
    <row r="60" spans="1:5" ht="15.2" customHeight="1" thickBot="1" x14ac:dyDescent="0.25">
      <c r="A60" s="355" t="s">
        <v>477</v>
      </c>
      <c r="B60" s="356"/>
      <c r="C60" s="357">
        <f>'[1]IB_6.2.3.sz.mell'!C60</f>
        <v>0</v>
      </c>
      <c r="D60" s="357">
        <f>'[1]IB_6.2.3.sz.mell'!D60</f>
        <v>0</v>
      </c>
      <c r="E60" s="358"/>
    </row>
    <row r="61" spans="1:5" ht="14.45" customHeight="1" thickBot="1" x14ac:dyDescent="0.25">
      <c r="A61" s="359" t="s">
        <v>478</v>
      </c>
      <c r="B61" s="360"/>
      <c r="C61" s="357">
        <f>'[1]IB_6.2.3.sz.mell'!C61</f>
        <v>0</v>
      </c>
      <c r="D61" s="357">
        <f>'[1]IB_6.2.3.sz.mell'!D61</f>
        <v>0</v>
      </c>
      <c r="E61" s="358"/>
    </row>
    <row r="63" spans="1:5" x14ac:dyDescent="0.2">
      <c r="B63" s="317" t="s">
        <v>516</v>
      </c>
    </row>
  </sheetData>
  <sheetProtection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F57F3-6373-481E-89DE-F86612570C61}">
  <sheetPr>
    <tabColor theme="5"/>
  </sheetPr>
  <dimension ref="A1:I166"/>
  <sheetViews>
    <sheetView zoomScale="120" zoomScaleNormal="120" zoomScaleSheetLayoutView="100" workbookViewId="0">
      <selection activeCell="E5" sqref="A5:E6"/>
    </sheetView>
  </sheetViews>
  <sheetFormatPr defaultRowHeight="15.75" x14ac:dyDescent="0.25"/>
  <cols>
    <col min="1" max="1" width="9.5" style="8" customWidth="1"/>
    <col min="2" max="2" width="65.83203125" style="8" customWidth="1"/>
    <col min="3" max="3" width="17.83203125" style="115" customWidth="1"/>
    <col min="4" max="5" width="17.83203125" style="8" customWidth="1"/>
    <col min="6" max="256" width="9.33203125" style="8"/>
    <col min="257" max="257" width="9.5" style="8" customWidth="1"/>
    <col min="258" max="258" width="65.83203125" style="8" customWidth="1"/>
    <col min="259" max="261" width="17.83203125" style="8" customWidth="1"/>
    <col min="262" max="512" width="9.33203125" style="8"/>
    <col min="513" max="513" width="9.5" style="8" customWidth="1"/>
    <col min="514" max="514" width="65.83203125" style="8" customWidth="1"/>
    <col min="515" max="517" width="17.83203125" style="8" customWidth="1"/>
    <col min="518" max="768" width="9.33203125" style="8"/>
    <col min="769" max="769" width="9.5" style="8" customWidth="1"/>
    <col min="770" max="770" width="65.83203125" style="8" customWidth="1"/>
    <col min="771" max="773" width="17.83203125" style="8" customWidth="1"/>
    <col min="774" max="1024" width="9.33203125" style="8"/>
    <col min="1025" max="1025" width="9.5" style="8" customWidth="1"/>
    <col min="1026" max="1026" width="65.83203125" style="8" customWidth="1"/>
    <col min="1027" max="1029" width="17.83203125" style="8" customWidth="1"/>
    <col min="1030" max="1280" width="9.33203125" style="8"/>
    <col min="1281" max="1281" width="9.5" style="8" customWidth="1"/>
    <col min="1282" max="1282" width="65.83203125" style="8" customWidth="1"/>
    <col min="1283" max="1285" width="17.83203125" style="8" customWidth="1"/>
    <col min="1286" max="1536" width="9.33203125" style="8"/>
    <col min="1537" max="1537" width="9.5" style="8" customWidth="1"/>
    <col min="1538" max="1538" width="65.83203125" style="8" customWidth="1"/>
    <col min="1539" max="1541" width="17.83203125" style="8" customWidth="1"/>
    <col min="1542" max="1792" width="9.33203125" style="8"/>
    <col min="1793" max="1793" width="9.5" style="8" customWidth="1"/>
    <col min="1794" max="1794" width="65.83203125" style="8" customWidth="1"/>
    <col min="1795" max="1797" width="17.83203125" style="8" customWidth="1"/>
    <col min="1798" max="2048" width="9.33203125" style="8"/>
    <col min="2049" max="2049" width="9.5" style="8" customWidth="1"/>
    <col min="2050" max="2050" width="65.83203125" style="8" customWidth="1"/>
    <col min="2051" max="2053" width="17.83203125" style="8" customWidth="1"/>
    <col min="2054" max="2304" width="9.33203125" style="8"/>
    <col min="2305" max="2305" width="9.5" style="8" customWidth="1"/>
    <col min="2306" max="2306" width="65.83203125" style="8" customWidth="1"/>
    <col min="2307" max="2309" width="17.83203125" style="8" customWidth="1"/>
    <col min="2310" max="2560" width="9.33203125" style="8"/>
    <col min="2561" max="2561" width="9.5" style="8" customWidth="1"/>
    <col min="2562" max="2562" width="65.83203125" style="8" customWidth="1"/>
    <col min="2563" max="2565" width="17.83203125" style="8" customWidth="1"/>
    <col min="2566" max="2816" width="9.33203125" style="8"/>
    <col min="2817" max="2817" width="9.5" style="8" customWidth="1"/>
    <col min="2818" max="2818" width="65.83203125" style="8" customWidth="1"/>
    <col min="2819" max="2821" width="17.83203125" style="8" customWidth="1"/>
    <col min="2822" max="3072" width="9.33203125" style="8"/>
    <col min="3073" max="3073" width="9.5" style="8" customWidth="1"/>
    <col min="3074" max="3074" width="65.83203125" style="8" customWidth="1"/>
    <col min="3075" max="3077" width="17.83203125" style="8" customWidth="1"/>
    <col min="3078" max="3328" width="9.33203125" style="8"/>
    <col min="3329" max="3329" width="9.5" style="8" customWidth="1"/>
    <col min="3330" max="3330" width="65.83203125" style="8" customWidth="1"/>
    <col min="3331" max="3333" width="17.83203125" style="8" customWidth="1"/>
    <col min="3334" max="3584" width="9.33203125" style="8"/>
    <col min="3585" max="3585" width="9.5" style="8" customWidth="1"/>
    <col min="3586" max="3586" width="65.83203125" style="8" customWidth="1"/>
    <col min="3587" max="3589" width="17.83203125" style="8" customWidth="1"/>
    <col min="3590" max="3840" width="9.33203125" style="8"/>
    <col min="3841" max="3841" width="9.5" style="8" customWidth="1"/>
    <col min="3842" max="3842" width="65.83203125" style="8" customWidth="1"/>
    <col min="3843" max="3845" width="17.83203125" style="8" customWidth="1"/>
    <col min="3846" max="4096" width="9.33203125" style="8"/>
    <col min="4097" max="4097" width="9.5" style="8" customWidth="1"/>
    <col min="4098" max="4098" width="65.83203125" style="8" customWidth="1"/>
    <col min="4099" max="4101" width="17.83203125" style="8" customWidth="1"/>
    <col min="4102" max="4352" width="9.33203125" style="8"/>
    <col min="4353" max="4353" width="9.5" style="8" customWidth="1"/>
    <col min="4354" max="4354" width="65.83203125" style="8" customWidth="1"/>
    <col min="4355" max="4357" width="17.83203125" style="8" customWidth="1"/>
    <col min="4358" max="4608" width="9.33203125" style="8"/>
    <col min="4609" max="4609" width="9.5" style="8" customWidth="1"/>
    <col min="4610" max="4610" width="65.83203125" style="8" customWidth="1"/>
    <col min="4611" max="4613" width="17.83203125" style="8" customWidth="1"/>
    <col min="4614" max="4864" width="9.33203125" style="8"/>
    <col min="4865" max="4865" width="9.5" style="8" customWidth="1"/>
    <col min="4866" max="4866" width="65.83203125" style="8" customWidth="1"/>
    <col min="4867" max="4869" width="17.83203125" style="8" customWidth="1"/>
    <col min="4870" max="5120" width="9.33203125" style="8"/>
    <col min="5121" max="5121" width="9.5" style="8" customWidth="1"/>
    <col min="5122" max="5122" width="65.83203125" style="8" customWidth="1"/>
    <col min="5123" max="5125" width="17.83203125" style="8" customWidth="1"/>
    <col min="5126" max="5376" width="9.33203125" style="8"/>
    <col min="5377" max="5377" width="9.5" style="8" customWidth="1"/>
    <col min="5378" max="5378" width="65.83203125" style="8" customWidth="1"/>
    <col min="5379" max="5381" width="17.83203125" style="8" customWidth="1"/>
    <col min="5382" max="5632" width="9.33203125" style="8"/>
    <col min="5633" max="5633" width="9.5" style="8" customWidth="1"/>
    <col min="5634" max="5634" width="65.83203125" style="8" customWidth="1"/>
    <col min="5635" max="5637" width="17.83203125" style="8" customWidth="1"/>
    <col min="5638" max="5888" width="9.33203125" style="8"/>
    <col min="5889" max="5889" width="9.5" style="8" customWidth="1"/>
    <col min="5890" max="5890" width="65.83203125" style="8" customWidth="1"/>
    <col min="5891" max="5893" width="17.83203125" style="8" customWidth="1"/>
    <col min="5894" max="6144" width="9.33203125" style="8"/>
    <col min="6145" max="6145" width="9.5" style="8" customWidth="1"/>
    <col min="6146" max="6146" width="65.83203125" style="8" customWidth="1"/>
    <col min="6147" max="6149" width="17.83203125" style="8" customWidth="1"/>
    <col min="6150" max="6400" width="9.33203125" style="8"/>
    <col min="6401" max="6401" width="9.5" style="8" customWidth="1"/>
    <col min="6402" max="6402" width="65.83203125" style="8" customWidth="1"/>
    <col min="6403" max="6405" width="17.83203125" style="8" customWidth="1"/>
    <col min="6406" max="6656" width="9.33203125" style="8"/>
    <col min="6657" max="6657" width="9.5" style="8" customWidth="1"/>
    <col min="6658" max="6658" width="65.83203125" style="8" customWidth="1"/>
    <col min="6659" max="6661" width="17.83203125" style="8" customWidth="1"/>
    <col min="6662" max="6912" width="9.33203125" style="8"/>
    <col min="6913" max="6913" width="9.5" style="8" customWidth="1"/>
    <col min="6914" max="6914" width="65.83203125" style="8" customWidth="1"/>
    <col min="6915" max="6917" width="17.83203125" style="8" customWidth="1"/>
    <col min="6918" max="7168" width="9.33203125" style="8"/>
    <col min="7169" max="7169" width="9.5" style="8" customWidth="1"/>
    <col min="7170" max="7170" width="65.83203125" style="8" customWidth="1"/>
    <col min="7171" max="7173" width="17.83203125" style="8" customWidth="1"/>
    <col min="7174" max="7424" width="9.33203125" style="8"/>
    <col min="7425" max="7425" width="9.5" style="8" customWidth="1"/>
    <col min="7426" max="7426" width="65.83203125" style="8" customWidth="1"/>
    <col min="7427" max="7429" width="17.83203125" style="8" customWidth="1"/>
    <col min="7430" max="7680" width="9.33203125" style="8"/>
    <col min="7681" max="7681" width="9.5" style="8" customWidth="1"/>
    <col min="7682" max="7682" width="65.83203125" style="8" customWidth="1"/>
    <col min="7683" max="7685" width="17.83203125" style="8" customWidth="1"/>
    <col min="7686" max="7936" width="9.33203125" style="8"/>
    <col min="7937" max="7937" width="9.5" style="8" customWidth="1"/>
    <col min="7938" max="7938" width="65.83203125" style="8" customWidth="1"/>
    <col min="7939" max="7941" width="17.83203125" style="8" customWidth="1"/>
    <col min="7942" max="8192" width="9.33203125" style="8"/>
    <col min="8193" max="8193" width="9.5" style="8" customWidth="1"/>
    <col min="8194" max="8194" width="65.83203125" style="8" customWidth="1"/>
    <col min="8195" max="8197" width="17.83203125" style="8" customWidth="1"/>
    <col min="8198" max="8448" width="9.33203125" style="8"/>
    <col min="8449" max="8449" width="9.5" style="8" customWidth="1"/>
    <col min="8450" max="8450" width="65.83203125" style="8" customWidth="1"/>
    <col min="8451" max="8453" width="17.83203125" style="8" customWidth="1"/>
    <col min="8454" max="8704" width="9.33203125" style="8"/>
    <col min="8705" max="8705" width="9.5" style="8" customWidth="1"/>
    <col min="8706" max="8706" width="65.83203125" style="8" customWidth="1"/>
    <col min="8707" max="8709" width="17.83203125" style="8" customWidth="1"/>
    <col min="8710" max="8960" width="9.33203125" style="8"/>
    <col min="8961" max="8961" width="9.5" style="8" customWidth="1"/>
    <col min="8962" max="8962" width="65.83203125" style="8" customWidth="1"/>
    <col min="8963" max="8965" width="17.83203125" style="8" customWidth="1"/>
    <col min="8966" max="9216" width="9.33203125" style="8"/>
    <col min="9217" max="9217" width="9.5" style="8" customWidth="1"/>
    <col min="9218" max="9218" width="65.83203125" style="8" customWidth="1"/>
    <col min="9219" max="9221" width="17.83203125" style="8" customWidth="1"/>
    <col min="9222" max="9472" width="9.33203125" style="8"/>
    <col min="9473" max="9473" width="9.5" style="8" customWidth="1"/>
    <col min="9474" max="9474" width="65.83203125" style="8" customWidth="1"/>
    <col min="9475" max="9477" width="17.83203125" style="8" customWidth="1"/>
    <col min="9478" max="9728" width="9.33203125" style="8"/>
    <col min="9729" max="9729" width="9.5" style="8" customWidth="1"/>
    <col min="9730" max="9730" width="65.83203125" style="8" customWidth="1"/>
    <col min="9731" max="9733" width="17.83203125" style="8" customWidth="1"/>
    <col min="9734" max="9984" width="9.33203125" style="8"/>
    <col min="9985" max="9985" width="9.5" style="8" customWidth="1"/>
    <col min="9986" max="9986" width="65.83203125" style="8" customWidth="1"/>
    <col min="9987" max="9989" width="17.83203125" style="8" customWidth="1"/>
    <col min="9990" max="10240" width="9.33203125" style="8"/>
    <col min="10241" max="10241" width="9.5" style="8" customWidth="1"/>
    <col min="10242" max="10242" width="65.83203125" style="8" customWidth="1"/>
    <col min="10243" max="10245" width="17.83203125" style="8" customWidth="1"/>
    <col min="10246" max="10496" width="9.33203125" style="8"/>
    <col min="10497" max="10497" width="9.5" style="8" customWidth="1"/>
    <col min="10498" max="10498" width="65.83203125" style="8" customWidth="1"/>
    <col min="10499" max="10501" width="17.83203125" style="8" customWidth="1"/>
    <col min="10502" max="10752" width="9.33203125" style="8"/>
    <col min="10753" max="10753" width="9.5" style="8" customWidth="1"/>
    <col min="10754" max="10754" width="65.83203125" style="8" customWidth="1"/>
    <col min="10755" max="10757" width="17.83203125" style="8" customWidth="1"/>
    <col min="10758" max="11008" width="9.33203125" style="8"/>
    <col min="11009" max="11009" width="9.5" style="8" customWidth="1"/>
    <col min="11010" max="11010" width="65.83203125" style="8" customWidth="1"/>
    <col min="11011" max="11013" width="17.83203125" style="8" customWidth="1"/>
    <col min="11014" max="11264" width="9.33203125" style="8"/>
    <col min="11265" max="11265" width="9.5" style="8" customWidth="1"/>
    <col min="11266" max="11266" width="65.83203125" style="8" customWidth="1"/>
    <col min="11267" max="11269" width="17.83203125" style="8" customWidth="1"/>
    <col min="11270" max="11520" width="9.33203125" style="8"/>
    <col min="11521" max="11521" width="9.5" style="8" customWidth="1"/>
    <col min="11522" max="11522" width="65.83203125" style="8" customWidth="1"/>
    <col min="11523" max="11525" width="17.83203125" style="8" customWidth="1"/>
    <col min="11526" max="11776" width="9.33203125" style="8"/>
    <col min="11777" max="11777" width="9.5" style="8" customWidth="1"/>
    <col min="11778" max="11778" width="65.83203125" style="8" customWidth="1"/>
    <col min="11779" max="11781" width="17.83203125" style="8" customWidth="1"/>
    <col min="11782" max="12032" width="9.33203125" style="8"/>
    <col min="12033" max="12033" width="9.5" style="8" customWidth="1"/>
    <col min="12034" max="12034" width="65.83203125" style="8" customWidth="1"/>
    <col min="12035" max="12037" width="17.83203125" style="8" customWidth="1"/>
    <col min="12038" max="12288" width="9.33203125" style="8"/>
    <col min="12289" max="12289" width="9.5" style="8" customWidth="1"/>
    <col min="12290" max="12290" width="65.83203125" style="8" customWidth="1"/>
    <col min="12291" max="12293" width="17.83203125" style="8" customWidth="1"/>
    <col min="12294" max="12544" width="9.33203125" style="8"/>
    <col min="12545" max="12545" width="9.5" style="8" customWidth="1"/>
    <col min="12546" max="12546" width="65.83203125" style="8" customWidth="1"/>
    <col min="12547" max="12549" width="17.83203125" style="8" customWidth="1"/>
    <col min="12550" max="12800" width="9.33203125" style="8"/>
    <col min="12801" max="12801" width="9.5" style="8" customWidth="1"/>
    <col min="12802" max="12802" width="65.83203125" style="8" customWidth="1"/>
    <col min="12803" max="12805" width="17.83203125" style="8" customWidth="1"/>
    <col min="12806" max="13056" width="9.33203125" style="8"/>
    <col min="13057" max="13057" width="9.5" style="8" customWidth="1"/>
    <col min="13058" max="13058" width="65.83203125" style="8" customWidth="1"/>
    <col min="13059" max="13061" width="17.83203125" style="8" customWidth="1"/>
    <col min="13062" max="13312" width="9.33203125" style="8"/>
    <col min="13313" max="13313" width="9.5" style="8" customWidth="1"/>
    <col min="13314" max="13314" width="65.83203125" style="8" customWidth="1"/>
    <col min="13315" max="13317" width="17.83203125" style="8" customWidth="1"/>
    <col min="13318" max="13568" width="9.33203125" style="8"/>
    <col min="13569" max="13569" width="9.5" style="8" customWidth="1"/>
    <col min="13570" max="13570" width="65.83203125" style="8" customWidth="1"/>
    <col min="13571" max="13573" width="17.83203125" style="8" customWidth="1"/>
    <col min="13574" max="13824" width="9.33203125" style="8"/>
    <col min="13825" max="13825" width="9.5" style="8" customWidth="1"/>
    <col min="13826" max="13826" width="65.83203125" style="8" customWidth="1"/>
    <col min="13827" max="13829" width="17.83203125" style="8" customWidth="1"/>
    <col min="13830" max="14080" width="9.33203125" style="8"/>
    <col min="14081" max="14081" width="9.5" style="8" customWidth="1"/>
    <col min="14082" max="14082" width="65.83203125" style="8" customWidth="1"/>
    <col min="14083" max="14085" width="17.83203125" style="8" customWidth="1"/>
    <col min="14086" max="14336" width="9.33203125" style="8"/>
    <col min="14337" max="14337" width="9.5" style="8" customWidth="1"/>
    <col min="14338" max="14338" width="65.83203125" style="8" customWidth="1"/>
    <col min="14339" max="14341" width="17.83203125" style="8" customWidth="1"/>
    <col min="14342" max="14592" width="9.33203125" style="8"/>
    <col min="14593" max="14593" width="9.5" style="8" customWidth="1"/>
    <col min="14594" max="14594" width="65.83203125" style="8" customWidth="1"/>
    <col min="14595" max="14597" width="17.83203125" style="8" customWidth="1"/>
    <col min="14598" max="14848" width="9.33203125" style="8"/>
    <col min="14849" max="14849" width="9.5" style="8" customWidth="1"/>
    <col min="14850" max="14850" width="65.83203125" style="8" customWidth="1"/>
    <col min="14851" max="14853" width="17.83203125" style="8" customWidth="1"/>
    <col min="14854" max="15104" width="9.33203125" style="8"/>
    <col min="15105" max="15105" width="9.5" style="8" customWidth="1"/>
    <col min="15106" max="15106" width="65.83203125" style="8" customWidth="1"/>
    <col min="15107" max="15109" width="17.83203125" style="8" customWidth="1"/>
    <col min="15110" max="15360" width="9.33203125" style="8"/>
    <col min="15361" max="15361" width="9.5" style="8" customWidth="1"/>
    <col min="15362" max="15362" width="65.83203125" style="8" customWidth="1"/>
    <col min="15363" max="15365" width="17.83203125" style="8" customWidth="1"/>
    <col min="15366" max="15616" width="9.33203125" style="8"/>
    <col min="15617" max="15617" width="9.5" style="8" customWidth="1"/>
    <col min="15618" max="15618" width="65.83203125" style="8" customWidth="1"/>
    <col min="15619" max="15621" width="17.83203125" style="8" customWidth="1"/>
    <col min="15622" max="15872" width="9.33203125" style="8"/>
    <col min="15873" max="15873" width="9.5" style="8" customWidth="1"/>
    <col min="15874" max="15874" width="65.83203125" style="8" customWidth="1"/>
    <col min="15875" max="15877" width="17.83203125" style="8" customWidth="1"/>
    <col min="15878" max="16128" width="9.33203125" style="8"/>
    <col min="16129" max="16129" width="9.5" style="8" customWidth="1"/>
    <col min="16130" max="16130" width="65.83203125" style="8" customWidth="1"/>
    <col min="16131" max="16133" width="17.83203125" style="8" customWidth="1"/>
    <col min="16134" max="16384" width="9.33203125" style="8"/>
  </cols>
  <sheetData>
    <row r="1" spans="1:5" x14ac:dyDescent="0.25">
      <c r="A1" s="7"/>
      <c r="B1" s="754" t="str">
        <f>CONCATENATE("1.1. melléklet ",[1]Z_ALAPADATOK!A7," ",[1]Z_ALAPADATOK!B7," ",[1]Z_ALAPADATOK!C7," ",[1]Z_ALAPADATOK!D7," ",[1]Z_ALAPADATOK!E7," ",[1]Z_ALAPADATOK!F7," ",[1]Z_ALAPADATOK!G7," ",[1]Z_ALAPADATOK!H7)</f>
        <v>1.1. melléklet a …. / 2020 ( … ) önkormányzati rendelethez</v>
      </c>
      <c r="C1" s="755"/>
      <c r="D1" s="755"/>
      <c r="E1" s="755"/>
    </row>
    <row r="2" spans="1:5" x14ac:dyDescent="0.25">
      <c r="A2" s="756" t="str">
        <f>CONCATENATE([1]Z_ALAPADATOK!A3)</f>
        <v>Jánoshida Községi Önkormányzat</v>
      </c>
      <c r="B2" s="757"/>
      <c r="C2" s="757"/>
      <c r="D2" s="757"/>
      <c r="E2" s="757"/>
    </row>
    <row r="3" spans="1:5" x14ac:dyDescent="0.25">
      <c r="A3" s="756" t="s">
        <v>38</v>
      </c>
      <c r="B3" s="756"/>
      <c r="C3" s="758"/>
      <c r="D3" s="756"/>
      <c r="E3" s="756"/>
    </row>
    <row r="4" spans="1:5" ht="12" customHeight="1" x14ac:dyDescent="0.25">
      <c r="A4" s="756"/>
      <c r="B4" s="756"/>
      <c r="C4" s="758"/>
      <c r="D4" s="756"/>
      <c r="E4" s="756"/>
    </row>
    <row r="5" spans="1:5" x14ac:dyDescent="0.25">
      <c r="A5" s="7"/>
      <c r="B5" s="7"/>
      <c r="C5" s="9"/>
      <c r="D5" s="7"/>
      <c r="E5" s="7"/>
    </row>
    <row r="6" spans="1:5" ht="15.95" customHeight="1" x14ac:dyDescent="0.25">
      <c r="A6" s="759" t="s">
        <v>39</v>
      </c>
      <c r="B6" s="759"/>
      <c r="C6" s="759"/>
      <c r="D6" s="759"/>
      <c r="E6" s="759"/>
    </row>
    <row r="7" spans="1:5" ht="15.95" customHeight="1" thickBot="1" x14ac:dyDescent="0.3">
      <c r="A7" s="760" t="s">
        <v>40</v>
      </c>
      <c r="B7" s="760"/>
      <c r="C7" s="10"/>
      <c r="D7" s="7"/>
      <c r="E7" s="10" t="s">
        <v>41</v>
      </c>
    </row>
    <row r="8" spans="1:5" x14ac:dyDescent="0.25">
      <c r="A8" s="745" t="s">
        <v>42</v>
      </c>
      <c r="B8" s="747" t="s">
        <v>43</v>
      </c>
      <c r="C8" s="749" t="str">
        <f>+CONCATENATE(LEFT(Z_ÖSSZEFÜGGÉSEK!A6,4),". évi")</f>
        <v>2019. évi</v>
      </c>
      <c r="D8" s="750"/>
      <c r="E8" s="751"/>
    </row>
    <row r="9" spans="1:5" ht="24.75" thickBot="1" x14ac:dyDescent="0.3">
      <c r="A9" s="746"/>
      <c r="B9" s="748"/>
      <c r="C9" s="11" t="s">
        <v>44</v>
      </c>
      <c r="D9" s="12" t="s">
        <v>45</v>
      </c>
      <c r="E9" s="13" t="str">
        <f>+CONCATENATE(LEFT(Z_ÖSSZEFÜGGÉSEK!A6,4),". XII. 31.",CHAR(10),"teljesítés")</f>
        <v>2019. XII. 31.
teljesítés</v>
      </c>
    </row>
    <row r="10" spans="1:5" s="17" customFormat="1" ht="12" customHeight="1" thickBot="1" x14ac:dyDescent="0.25">
      <c r="A10" s="14" t="s">
        <v>46</v>
      </c>
      <c r="B10" s="15" t="s">
        <v>47</v>
      </c>
      <c r="C10" s="15" t="s">
        <v>48</v>
      </c>
      <c r="D10" s="15" t="s">
        <v>49</v>
      </c>
      <c r="E10" s="16" t="s">
        <v>50</v>
      </c>
    </row>
    <row r="11" spans="1:5" s="22" customFormat="1" ht="12" customHeight="1" thickBot="1" x14ac:dyDescent="0.25">
      <c r="A11" s="18" t="s">
        <v>51</v>
      </c>
      <c r="B11" s="19" t="s">
        <v>52</v>
      </c>
      <c r="C11" s="20">
        <f>'[1]IB_1.1.sz.mell.'!C11</f>
        <v>245504517</v>
      </c>
      <c r="D11" s="20">
        <f>'[1]IB_1.1.sz.mell.'!D11</f>
        <v>260976095</v>
      </c>
      <c r="E11" s="21">
        <f>+E12+E13+E14+E15+E16+E17</f>
        <v>260976095</v>
      </c>
    </row>
    <row r="12" spans="1:5" s="22" customFormat="1" ht="12" customHeight="1" x14ac:dyDescent="0.2">
      <c r="A12" s="23" t="s">
        <v>53</v>
      </c>
      <c r="B12" s="24" t="s">
        <v>54</v>
      </c>
      <c r="C12" s="25">
        <f>'[1]IB_1.1.sz.mell.'!C12</f>
        <v>85950417</v>
      </c>
      <c r="D12" s="25">
        <f>'[1]IB_1.1.sz.mell.'!D12</f>
        <v>87581819</v>
      </c>
      <c r="E12" s="26">
        <v>87581819</v>
      </c>
    </row>
    <row r="13" spans="1:5" s="22" customFormat="1" ht="12" customHeight="1" x14ac:dyDescent="0.2">
      <c r="A13" s="27" t="s">
        <v>55</v>
      </c>
      <c r="B13" s="28" t="s">
        <v>56</v>
      </c>
      <c r="C13" s="29">
        <f>'[1]IB_1.1.sz.mell.'!C13</f>
        <v>69904083</v>
      </c>
      <c r="D13" s="29">
        <f>'[1]IB_1.1.sz.mell.'!D13</f>
        <v>72515200</v>
      </c>
      <c r="E13" s="30">
        <v>72515200</v>
      </c>
    </row>
    <row r="14" spans="1:5" s="22" customFormat="1" ht="12" customHeight="1" x14ac:dyDescent="0.2">
      <c r="A14" s="27" t="s">
        <v>57</v>
      </c>
      <c r="B14" s="28" t="s">
        <v>58</v>
      </c>
      <c r="C14" s="29">
        <f>'[1]IB_1.1.sz.mell.'!C14</f>
        <v>75065193</v>
      </c>
      <c r="D14" s="29">
        <f>'[1]IB_1.1.sz.mell.'!D14</f>
        <v>85923820</v>
      </c>
      <c r="E14" s="30">
        <v>85923820</v>
      </c>
    </row>
    <row r="15" spans="1:5" s="22" customFormat="1" ht="12" customHeight="1" x14ac:dyDescent="0.2">
      <c r="A15" s="27" t="s">
        <v>59</v>
      </c>
      <c r="B15" s="28" t="s">
        <v>60</v>
      </c>
      <c r="C15" s="29">
        <f>'[1]IB_1.1.sz.mell.'!C15</f>
        <v>3084290</v>
      </c>
      <c r="D15" s="29">
        <f>'[1]IB_1.1.sz.mell.'!D15</f>
        <v>3189290</v>
      </c>
      <c r="E15" s="30">
        <v>3189290</v>
      </c>
    </row>
    <row r="16" spans="1:5" s="22" customFormat="1" ht="12" customHeight="1" x14ac:dyDescent="0.2">
      <c r="A16" s="27" t="s">
        <v>61</v>
      </c>
      <c r="B16" s="31" t="s">
        <v>62</v>
      </c>
      <c r="C16" s="29">
        <f>'[1]IB_1.1.sz.mell.'!C16</f>
        <v>11500534</v>
      </c>
      <c r="D16" s="29">
        <f>'[1]IB_1.1.sz.mell.'!D16</f>
        <v>10754820</v>
      </c>
      <c r="E16" s="30">
        <v>10754820</v>
      </c>
    </row>
    <row r="17" spans="1:5" s="22" customFormat="1" ht="12" customHeight="1" thickBot="1" x14ac:dyDescent="0.25">
      <c r="A17" s="32" t="s">
        <v>63</v>
      </c>
      <c r="B17" s="33" t="s">
        <v>64</v>
      </c>
      <c r="C17" s="29">
        <f>'[1]IB_1.1.sz.mell.'!C17</f>
        <v>0</v>
      </c>
      <c r="D17" s="29">
        <f>'[1]IB_1.1.sz.mell.'!D17</f>
        <v>1011146</v>
      </c>
      <c r="E17" s="30">
        <v>1011146</v>
      </c>
    </row>
    <row r="18" spans="1:5" s="22" customFormat="1" ht="12" customHeight="1" thickBot="1" x14ac:dyDescent="0.25">
      <c r="A18" s="18" t="s">
        <v>65</v>
      </c>
      <c r="B18" s="34" t="s">
        <v>66</v>
      </c>
      <c r="C18" s="20">
        <f>'[1]IB_1.1.sz.mell.'!C18</f>
        <v>84196831</v>
      </c>
      <c r="D18" s="20">
        <f>'[1]IB_1.1.sz.mell.'!D18</f>
        <v>169777301</v>
      </c>
      <c r="E18" s="21">
        <f>+E19+E20+E21+E22+E23</f>
        <v>114348017</v>
      </c>
    </row>
    <row r="19" spans="1:5" s="22" customFormat="1" ht="12" customHeight="1" x14ac:dyDescent="0.2">
      <c r="A19" s="23" t="s">
        <v>67</v>
      </c>
      <c r="B19" s="24" t="s">
        <v>68</v>
      </c>
      <c r="C19" s="25">
        <f>'[1]IB_1.1.sz.mell.'!C19</f>
        <v>0</v>
      </c>
      <c r="D19" s="25">
        <f>'[1]IB_1.1.sz.mell.'!D19</f>
        <v>0</v>
      </c>
      <c r="E19" s="26"/>
    </row>
    <row r="20" spans="1:5" s="22" customFormat="1" ht="12" customHeight="1" x14ac:dyDescent="0.2">
      <c r="A20" s="27" t="s">
        <v>69</v>
      </c>
      <c r="B20" s="28" t="s">
        <v>70</v>
      </c>
      <c r="C20" s="29">
        <f>'[1]IB_1.1.sz.mell.'!C20</f>
        <v>0</v>
      </c>
      <c r="D20" s="29">
        <f>'[1]IB_1.1.sz.mell.'!D20</f>
        <v>0</v>
      </c>
      <c r="E20" s="30"/>
    </row>
    <row r="21" spans="1:5" s="22" customFormat="1" ht="12" customHeight="1" x14ac:dyDescent="0.2">
      <c r="A21" s="27" t="s">
        <v>71</v>
      </c>
      <c r="B21" s="28" t="s">
        <v>72</v>
      </c>
      <c r="C21" s="29">
        <f>'[1]IB_1.1.sz.mell.'!C21</f>
        <v>0</v>
      </c>
      <c r="D21" s="29">
        <f>'[1]IB_1.1.sz.mell.'!D21</f>
        <v>0</v>
      </c>
      <c r="E21" s="30"/>
    </row>
    <row r="22" spans="1:5" s="22" customFormat="1" ht="12" customHeight="1" x14ac:dyDescent="0.2">
      <c r="A22" s="27" t="s">
        <v>73</v>
      </c>
      <c r="B22" s="28" t="s">
        <v>74</v>
      </c>
      <c r="C22" s="29">
        <f>'[1]IB_1.1.sz.mell.'!C22</f>
        <v>0</v>
      </c>
      <c r="D22" s="29">
        <f>'[1]IB_1.1.sz.mell.'!D22</f>
        <v>0</v>
      </c>
      <c r="E22" s="30"/>
    </row>
    <row r="23" spans="1:5" s="22" customFormat="1" ht="12" customHeight="1" x14ac:dyDescent="0.2">
      <c r="A23" s="27" t="s">
        <v>75</v>
      </c>
      <c r="B23" s="28" t="s">
        <v>76</v>
      </c>
      <c r="C23" s="29">
        <f>'[1]IB_1.1.sz.mell.'!C23</f>
        <v>84196831</v>
      </c>
      <c r="D23" s="29">
        <f>'[1]IB_1.1.sz.mell.'!D23</f>
        <v>169777301</v>
      </c>
      <c r="E23" s="30">
        <v>114348017</v>
      </c>
    </row>
    <row r="24" spans="1:5" s="22" customFormat="1" ht="12" customHeight="1" thickBot="1" x14ac:dyDescent="0.25">
      <c r="A24" s="32" t="s">
        <v>77</v>
      </c>
      <c r="B24" s="33" t="s">
        <v>78</v>
      </c>
      <c r="C24" s="35">
        <f>'[1]IB_1.1.sz.mell.'!C24</f>
        <v>0</v>
      </c>
      <c r="D24" s="35">
        <f>'[1]IB_1.1.sz.mell.'!D24</f>
        <v>0</v>
      </c>
      <c r="E24" s="36"/>
    </row>
    <row r="25" spans="1:5" s="22" customFormat="1" ht="12" customHeight="1" thickBot="1" x14ac:dyDescent="0.25">
      <c r="A25" s="18" t="s">
        <v>79</v>
      </c>
      <c r="B25" s="19" t="s">
        <v>80</v>
      </c>
      <c r="C25" s="20">
        <f>'[1]IB_1.1.sz.mell.'!C25</f>
        <v>176896029</v>
      </c>
      <c r="D25" s="20">
        <f>'[1]IB_1.1.sz.mell.'!D25</f>
        <v>195440263</v>
      </c>
      <c r="E25" s="21">
        <f>+E26+E27+E28+E29+E30</f>
        <v>22330266</v>
      </c>
    </row>
    <row r="26" spans="1:5" s="22" customFormat="1" ht="12" customHeight="1" x14ac:dyDescent="0.2">
      <c r="A26" s="23" t="s">
        <v>81</v>
      </c>
      <c r="B26" s="24" t="s">
        <v>82</v>
      </c>
      <c r="C26" s="25">
        <f>'[1]IB_1.1.sz.mell.'!C26</f>
        <v>0</v>
      </c>
      <c r="D26" s="25">
        <f>'[1]IB_1.1.sz.mell.'!D26</f>
        <v>0</v>
      </c>
      <c r="E26" s="26"/>
    </row>
    <row r="27" spans="1:5" s="22" customFormat="1" ht="12" customHeight="1" x14ac:dyDescent="0.2">
      <c r="A27" s="27" t="s">
        <v>83</v>
      </c>
      <c r="B27" s="28" t="s">
        <v>84</v>
      </c>
      <c r="C27" s="29">
        <f>'[1]IB_1.1.sz.mell.'!C27</f>
        <v>0</v>
      </c>
      <c r="D27" s="29">
        <f>'[1]IB_1.1.sz.mell.'!D27</f>
        <v>0</v>
      </c>
      <c r="E27" s="30"/>
    </row>
    <row r="28" spans="1:5" s="22" customFormat="1" ht="12" customHeight="1" x14ac:dyDescent="0.2">
      <c r="A28" s="27" t="s">
        <v>85</v>
      </c>
      <c r="B28" s="28" t="s">
        <v>86</v>
      </c>
      <c r="C28" s="29">
        <f>'[1]IB_1.1.sz.mell.'!C28</f>
        <v>0</v>
      </c>
      <c r="D28" s="29">
        <f>'[1]IB_1.1.sz.mell.'!D28</f>
        <v>0</v>
      </c>
      <c r="E28" s="30"/>
    </row>
    <row r="29" spans="1:5" s="22" customFormat="1" ht="12" customHeight="1" x14ac:dyDescent="0.2">
      <c r="A29" s="27" t="s">
        <v>87</v>
      </c>
      <c r="B29" s="28" t="s">
        <v>88</v>
      </c>
      <c r="C29" s="29">
        <f>'[1]IB_1.1.sz.mell.'!C29</f>
        <v>0</v>
      </c>
      <c r="D29" s="29">
        <f>'[1]IB_1.1.sz.mell.'!D29</f>
        <v>0</v>
      </c>
      <c r="E29" s="30"/>
    </row>
    <row r="30" spans="1:5" s="22" customFormat="1" ht="12" customHeight="1" x14ac:dyDescent="0.2">
      <c r="A30" s="27" t="s">
        <v>89</v>
      </c>
      <c r="B30" s="28" t="s">
        <v>90</v>
      </c>
      <c r="C30" s="29">
        <f>'[1]IB_1.1.sz.mell.'!C30</f>
        <v>176896029</v>
      </c>
      <c r="D30" s="29">
        <f>'[1]IB_1.1.sz.mell.'!D30</f>
        <v>195440263</v>
      </c>
      <c r="E30" s="30">
        <v>22330266</v>
      </c>
    </row>
    <row r="31" spans="1:5" s="22" customFormat="1" ht="12" customHeight="1" thickBot="1" x14ac:dyDescent="0.25">
      <c r="A31" s="32" t="s">
        <v>91</v>
      </c>
      <c r="B31" s="37" t="s">
        <v>92</v>
      </c>
      <c r="C31" s="35">
        <f>'[1]IB_1.1.sz.mell.'!C31</f>
        <v>0</v>
      </c>
      <c r="D31" s="35">
        <f>'[1]IB_1.1.sz.mell.'!D31</f>
        <v>0</v>
      </c>
      <c r="E31" s="36"/>
    </row>
    <row r="32" spans="1:5" s="22" customFormat="1" ht="12" customHeight="1" thickBot="1" x14ac:dyDescent="0.25">
      <c r="A32" s="18" t="s">
        <v>93</v>
      </c>
      <c r="B32" s="19" t="s">
        <v>94</v>
      </c>
      <c r="C32" s="38">
        <f>'[1]IB_1.1.sz.mell.'!C32</f>
        <v>38000000</v>
      </c>
      <c r="D32" s="38">
        <f>'[1]IB_1.1.sz.mell.'!D32</f>
        <v>40787551</v>
      </c>
      <c r="E32" s="39">
        <f>SUM(E33:E39)</f>
        <v>44847143</v>
      </c>
    </row>
    <row r="33" spans="1:5" s="22" customFormat="1" ht="12" customHeight="1" x14ac:dyDescent="0.2">
      <c r="A33" s="23" t="s">
        <v>95</v>
      </c>
      <c r="B33" s="24" t="s">
        <v>96</v>
      </c>
      <c r="C33" s="25">
        <f>'[1]IB_1.1.sz.mell.'!C33</f>
        <v>0</v>
      </c>
      <c r="D33" s="25">
        <f>'[1]IB_1.1.sz.mell.'!D33</f>
        <v>0</v>
      </c>
      <c r="E33" s="26"/>
    </row>
    <row r="34" spans="1:5" s="22" customFormat="1" ht="12" customHeight="1" x14ac:dyDescent="0.2">
      <c r="A34" s="27" t="s">
        <v>97</v>
      </c>
      <c r="B34" s="28" t="s">
        <v>98</v>
      </c>
      <c r="C34" s="29">
        <f>'[1]IB_1.1.sz.mell.'!C34</f>
        <v>5300000</v>
      </c>
      <c r="D34" s="29">
        <f>'[1]IB_1.1.sz.mell.'!D34</f>
        <v>4578816</v>
      </c>
      <c r="E34" s="30">
        <v>4578816</v>
      </c>
    </row>
    <row r="35" spans="1:5" s="22" customFormat="1" ht="12" customHeight="1" x14ac:dyDescent="0.2">
      <c r="A35" s="27" t="s">
        <v>99</v>
      </c>
      <c r="B35" s="28" t="s">
        <v>100</v>
      </c>
      <c r="C35" s="29">
        <f>'[1]IB_1.1.sz.mell.'!C35</f>
        <v>25000000</v>
      </c>
      <c r="D35" s="29">
        <f>'[1]IB_1.1.sz.mell.'!D35</f>
        <v>34771361</v>
      </c>
      <c r="E35" s="30">
        <v>34771361</v>
      </c>
    </row>
    <row r="36" spans="1:5" s="22" customFormat="1" ht="12" customHeight="1" x14ac:dyDescent="0.2">
      <c r="A36" s="27" t="s">
        <v>101</v>
      </c>
      <c r="B36" s="28" t="s">
        <v>102</v>
      </c>
      <c r="C36" s="29">
        <f>'[1]IB_1.1.sz.mell.'!C36</f>
        <v>0</v>
      </c>
      <c r="D36" s="29">
        <f>'[1]IB_1.1.sz.mell.'!D36</f>
        <v>0</v>
      </c>
      <c r="E36" s="30"/>
    </row>
    <row r="37" spans="1:5" s="22" customFormat="1" ht="12" customHeight="1" x14ac:dyDescent="0.2">
      <c r="A37" s="27" t="s">
        <v>103</v>
      </c>
      <c r="B37" s="28" t="s">
        <v>104</v>
      </c>
      <c r="C37" s="29">
        <f>'[1]IB_1.1.sz.mell.'!C37</f>
        <v>4400000</v>
      </c>
      <c r="D37" s="29">
        <f>'[1]IB_1.1.sz.mell.'!D37</f>
        <v>1247448</v>
      </c>
      <c r="E37" s="30">
        <v>5307040</v>
      </c>
    </row>
    <row r="38" spans="1:5" s="22" customFormat="1" ht="12" customHeight="1" x14ac:dyDescent="0.2">
      <c r="A38" s="27" t="s">
        <v>105</v>
      </c>
      <c r="B38" s="28" t="s">
        <v>106</v>
      </c>
      <c r="C38" s="29">
        <f>'[1]IB_1.1.sz.mell.'!C38</f>
        <v>0</v>
      </c>
      <c r="D38" s="29">
        <f>'[1]IB_1.1.sz.mell.'!D38</f>
        <v>0</v>
      </c>
      <c r="E38" s="30"/>
    </row>
    <row r="39" spans="1:5" s="22" customFormat="1" ht="12" customHeight="1" thickBot="1" x14ac:dyDescent="0.25">
      <c r="A39" s="32" t="s">
        <v>107</v>
      </c>
      <c r="B39" s="40" t="s">
        <v>108</v>
      </c>
      <c r="C39" s="35">
        <f>'[1]IB_1.1.sz.mell.'!C39</f>
        <v>3300000</v>
      </c>
      <c r="D39" s="35">
        <f>'[1]IB_1.1.sz.mell.'!D39</f>
        <v>189926</v>
      </c>
      <c r="E39" s="36">
        <v>189926</v>
      </c>
    </row>
    <row r="40" spans="1:5" s="22" customFormat="1" ht="12" customHeight="1" thickBot="1" x14ac:dyDescent="0.25">
      <c r="A40" s="18" t="s">
        <v>109</v>
      </c>
      <c r="B40" s="19" t="s">
        <v>110</v>
      </c>
      <c r="C40" s="20">
        <f>'[1]IB_1.1.sz.mell.'!C40</f>
        <v>97769595</v>
      </c>
      <c r="D40" s="20">
        <f>'[1]IB_1.1.sz.mell.'!D40</f>
        <v>115748841</v>
      </c>
      <c r="E40" s="21">
        <f>SUM(E41:E51)</f>
        <v>91986970</v>
      </c>
    </row>
    <row r="41" spans="1:5" s="22" customFormat="1" ht="12" customHeight="1" x14ac:dyDescent="0.2">
      <c r="A41" s="23" t="s">
        <v>111</v>
      </c>
      <c r="B41" s="24" t="s">
        <v>112</v>
      </c>
      <c r="C41" s="25">
        <f>'[1]IB_1.1.sz.mell.'!C41</f>
        <v>27090859</v>
      </c>
      <c r="D41" s="25">
        <f>'[1]IB_1.1.sz.mell.'!D41</f>
        <v>28513564</v>
      </c>
      <c r="E41" s="26">
        <v>28502074</v>
      </c>
    </row>
    <row r="42" spans="1:5" s="22" customFormat="1" ht="12" customHeight="1" x14ac:dyDescent="0.2">
      <c r="A42" s="27" t="s">
        <v>113</v>
      </c>
      <c r="B42" s="28" t="s">
        <v>114</v>
      </c>
      <c r="C42" s="29">
        <f>'[1]IB_1.1.sz.mell.'!C42</f>
        <v>11941214</v>
      </c>
      <c r="D42" s="29">
        <f>'[1]IB_1.1.sz.mell.'!D42</f>
        <v>17545429</v>
      </c>
      <c r="E42" s="30">
        <v>14968753</v>
      </c>
    </row>
    <row r="43" spans="1:5" s="22" customFormat="1" ht="12" customHeight="1" x14ac:dyDescent="0.2">
      <c r="A43" s="27" t="s">
        <v>115</v>
      </c>
      <c r="B43" s="28" t="s">
        <v>116</v>
      </c>
      <c r="C43" s="29">
        <f>'[1]IB_1.1.sz.mell.'!C43</f>
        <v>1180000</v>
      </c>
      <c r="D43" s="29">
        <f>'[1]IB_1.1.sz.mell.'!D43</f>
        <v>2964236</v>
      </c>
      <c r="E43" s="30">
        <v>1752738</v>
      </c>
    </row>
    <row r="44" spans="1:5" s="22" customFormat="1" ht="12" customHeight="1" x14ac:dyDescent="0.2">
      <c r="A44" s="27" t="s">
        <v>117</v>
      </c>
      <c r="B44" s="28" t="s">
        <v>118</v>
      </c>
      <c r="C44" s="29">
        <f>'[1]IB_1.1.sz.mell.'!C44</f>
        <v>20224346</v>
      </c>
      <c r="D44" s="29">
        <f>'[1]IB_1.1.sz.mell.'!D44</f>
        <v>17653944</v>
      </c>
      <c r="E44" s="30">
        <v>11650135</v>
      </c>
    </row>
    <row r="45" spans="1:5" s="22" customFormat="1" ht="12" customHeight="1" x14ac:dyDescent="0.2">
      <c r="A45" s="27" t="s">
        <v>119</v>
      </c>
      <c r="B45" s="28" t="s">
        <v>120</v>
      </c>
      <c r="C45" s="29">
        <f>'[1]IB_1.1.sz.mell.'!C45</f>
        <v>11200000</v>
      </c>
      <c r="D45" s="29">
        <f>'[1]IB_1.1.sz.mell.'!D45</f>
        <v>11527307</v>
      </c>
      <c r="E45" s="30">
        <v>10118939</v>
      </c>
    </row>
    <row r="46" spans="1:5" s="22" customFormat="1" ht="12" customHeight="1" x14ac:dyDescent="0.2">
      <c r="A46" s="27" t="s">
        <v>121</v>
      </c>
      <c r="B46" s="28" t="s">
        <v>122</v>
      </c>
      <c r="C46" s="29">
        <f>'[1]IB_1.1.sz.mell.'!C46</f>
        <v>16998175</v>
      </c>
      <c r="D46" s="29">
        <f>'[1]IB_1.1.sz.mell.'!D46</f>
        <v>17706662</v>
      </c>
      <c r="E46" s="30">
        <v>14825124</v>
      </c>
    </row>
    <row r="47" spans="1:5" s="22" customFormat="1" ht="12" customHeight="1" x14ac:dyDescent="0.2">
      <c r="A47" s="27" t="s">
        <v>123</v>
      </c>
      <c r="B47" s="28" t="s">
        <v>124</v>
      </c>
      <c r="C47" s="29">
        <f>'[1]IB_1.1.sz.mell.'!C47</f>
        <v>9000000</v>
      </c>
      <c r="D47" s="29">
        <f>'[1]IB_1.1.sz.mell.'!D47</f>
        <v>18805653</v>
      </c>
      <c r="E47" s="30">
        <v>9326000</v>
      </c>
    </row>
    <row r="48" spans="1:5" s="22" customFormat="1" ht="12" customHeight="1" x14ac:dyDescent="0.2">
      <c r="A48" s="27" t="s">
        <v>125</v>
      </c>
      <c r="B48" s="28" t="s">
        <v>126</v>
      </c>
      <c r="C48" s="29">
        <f>'[1]IB_1.1.sz.mell.'!C48</f>
        <v>76000</v>
      </c>
      <c r="D48" s="29">
        <f>'[1]IB_1.1.sz.mell.'!D48</f>
        <v>5641</v>
      </c>
      <c r="E48" s="30">
        <v>4642</v>
      </c>
    </row>
    <row r="49" spans="1:5" s="22" customFormat="1" ht="12" customHeight="1" x14ac:dyDescent="0.2">
      <c r="A49" s="27" t="s">
        <v>127</v>
      </c>
      <c r="B49" s="28" t="s">
        <v>128</v>
      </c>
      <c r="C49" s="41">
        <f>'[1]IB_1.1.sz.mell.'!C49</f>
        <v>5500</v>
      </c>
      <c r="D49" s="41">
        <f>'[1]IB_1.1.sz.mell.'!D49</f>
        <v>7500</v>
      </c>
      <c r="E49" s="42"/>
    </row>
    <row r="50" spans="1:5" s="22" customFormat="1" ht="12" customHeight="1" x14ac:dyDescent="0.2">
      <c r="A50" s="32" t="s">
        <v>129</v>
      </c>
      <c r="B50" s="37" t="s">
        <v>130</v>
      </c>
      <c r="C50" s="43">
        <f>'[1]IB_1.1.sz.mell.'!C50</f>
        <v>0</v>
      </c>
      <c r="D50" s="43">
        <f>'[1]IB_1.1.sz.mell.'!D50</f>
        <v>236392</v>
      </c>
      <c r="E50" s="44">
        <v>118196</v>
      </c>
    </row>
    <row r="51" spans="1:5" s="22" customFormat="1" ht="12" customHeight="1" thickBot="1" x14ac:dyDescent="0.25">
      <c r="A51" s="32" t="s">
        <v>131</v>
      </c>
      <c r="B51" s="33" t="s">
        <v>132</v>
      </c>
      <c r="C51" s="43">
        <f>'[1]IB_1.1.sz.mell.'!C51</f>
        <v>53501</v>
      </c>
      <c r="D51" s="43">
        <f>'[1]IB_1.1.sz.mell.'!D51</f>
        <v>782513</v>
      </c>
      <c r="E51" s="44">
        <v>720369</v>
      </c>
    </row>
    <row r="52" spans="1:5" s="22" customFormat="1" ht="12" customHeight="1" thickBot="1" x14ac:dyDescent="0.25">
      <c r="A52" s="18" t="s">
        <v>133</v>
      </c>
      <c r="B52" s="19" t="s">
        <v>134</v>
      </c>
      <c r="C52" s="20">
        <f>'[1]IB_1.1.sz.mell.'!C52</f>
        <v>0</v>
      </c>
      <c r="D52" s="20">
        <f>'[1]IB_1.1.sz.mell.'!D52</f>
        <v>2244424</v>
      </c>
      <c r="E52" s="21">
        <f>SUM(E53:E57)</f>
        <v>2244424</v>
      </c>
    </row>
    <row r="53" spans="1:5" s="22" customFormat="1" ht="12" customHeight="1" x14ac:dyDescent="0.2">
      <c r="A53" s="23" t="s">
        <v>135</v>
      </c>
      <c r="B53" s="24" t="s">
        <v>136</v>
      </c>
      <c r="C53" s="45">
        <f>'[1]IB_1.1.sz.mell.'!C53</f>
        <v>0</v>
      </c>
      <c r="D53" s="45">
        <f>'[1]IB_1.1.sz.mell.'!D53</f>
        <v>0</v>
      </c>
      <c r="E53" s="46"/>
    </row>
    <row r="54" spans="1:5" s="22" customFormat="1" ht="12" customHeight="1" x14ac:dyDescent="0.2">
      <c r="A54" s="27" t="s">
        <v>137</v>
      </c>
      <c r="B54" s="28" t="s">
        <v>138</v>
      </c>
      <c r="C54" s="41">
        <f>'[1]IB_1.1.sz.mell.'!C54</f>
        <v>0</v>
      </c>
      <c r="D54" s="41">
        <f>'[1]IB_1.1.sz.mell.'!D54</f>
        <v>1814900</v>
      </c>
      <c r="E54" s="42">
        <v>1814900</v>
      </c>
    </row>
    <row r="55" spans="1:5" s="22" customFormat="1" ht="12" customHeight="1" x14ac:dyDescent="0.2">
      <c r="A55" s="27" t="s">
        <v>139</v>
      </c>
      <c r="B55" s="28" t="s">
        <v>140</v>
      </c>
      <c r="C55" s="41">
        <f>'[1]IB_1.1.sz.mell.'!C55</f>
        <v>0</v>
      </c>
      <c r="D55" s="41">
        <f>'[1]IB_1.1.sz.mell.'!D55</f>
        <v>429524</v>
      </c>
      <c r="E55" s="42">
        <v>429524</v>
      </c>
    </row>
    <row r="56" spans="1:5" s="22" customFormat="1" ht="12" customHeight="1" x14ac:dyDescent="0.2">
      <c r="A56" s="27" t="s">
        <v>141</v>
      </c>
      <c r="B56" s="28" t="s">
        <v>142</v>
      </c>
      <c r="C56" s="41">
        <f>'[1]IB_1.1.sz.mell.'!C56</f>
        <v>0</v>
      </c>
      <c r="D56" s="41">
        <f>'[1]IB_1.1.sz.mell.'!D56</f>
        <v>0</v>
      </c>
      <c r="E56" s="42"/>
    </row>
    <row r="57" spans="1:5" s="22" customFormat="1" ht="12" customHeight="1" thickBot="1" x14ac:dyDescent="0.25">
      <c r="A57" s="32" t="s">
        <v>143</v>
      </c>
      <c r="B57" s="33" t="s">
        <v>144</v>
      </c>
      <c r="C57" s="43">
        <f>'[1]IB_1.1.sz.mell.'!C57</f>
        <v>0</v>
      </c>
      <c r="D57" s="43">
        <f>'[1]IB_1.1.sz.mell.'!D57</f>
        <v>0</v>
      </c>
      <c r="E57" s="44"/>
    </row>
    <row r="58" spans="1:5" s="22" customFormat="1" ht="12" customHeight="1" thickBot="1" x14ac:dyDescent="0.25">
      <c r="A58" s="18" t="s">
        <v>145</v>
      </c>
      <c r="B58" s="19" t="s">
        <v>146</v>
      </c>
      <c r="C58" s="20">
        <f>'[1]IB_1.1.sz.mell.'!C58</f>
        <v>824000</v>
      </c>
      <c r="D58" s="20">
        <f>'[1]IB_1.1.sz.mell.'!D58</f>
        <v>980700</v>
      </c>
      <c r="E58" s="21">
        <f>SUM(E59:E61)</f>
        <v>674500</v>
      </c>
    </row>
    <row r="59" spans="1:5" s="22" customFormat="1" ht="12" customHeight="1" x14ac:dyDescent="0.2">
      <c r="A59" s="23" t="s">
        <v>147</v>
      </c>
      <c r="B59" s="24" t="s">
        <v>148</v>
      </c>
      <c r="C59" s="25">
        <f>'[1]IB_1.1.sz.mell.'!C59</f>
        <v>0</v>
      </c>
      <c r="D59" s="25">
        <f>'[1]IB_1.1.sz.mell.'!D59</f>
        <v>0</v>
      </c>
      <c r="E59" s="26"/>
    </row>
    <row r="60" spans="1:5" s="22" customFormat="1" ht="12" customHeight="1" x14ac:dyDescent="0.2">
      <c r="A60" s="27" t="s">
        <v>149</v>
      </c>
      <c r="B60" s="28" t="s">
        <v>150</v>
      </c>
      <c r="C60" s="29">
        <f>'[1]IB_1.1.sz.mell.'!C60</f>
        <v>300000</v>
      </c>
      <c r="D60" s="29">
        <f>'[1]IB_1.1.sz.mell.'!D60</f>
        <v>300000</v>
      </c>
      <c r="E60" s="30">
        <v>130500</v>
      </c>
    </row>
    <row r="61" spans="1:5" s="22" customFormat="1" ht="12" customHeight="1" x14ac:dyDescent="0.2">
      <c r="A61" s="27" t="s">
        <v>151</v>
      </c>
      <c r="B61" s="28" t="s">
        <v>152</v>
      </c>
      <c r="C61" s="29">
        <f>'[1]IB_1.1.sz.mell.'!C61</f>
        <v>524000</v>
      </c>
      <c r="D61" s="29">
        <f>'[1]IB_1.1.sz.mell.'!D61</f>
        <v>680700</v>
      </c>
      <c r="E61" s="30">
        <v>544000</v>
      </c>
    </row>
    <row r="62" spans="1:5" s="22" customFormat="1" ht="12" customHeight="1" thickBot="1" x14ac:dyDescent="0.25">
      <c r="A62" s="32" t="s">
        <v>153</v>
      </c>
      <c r="B62" s="33" t="s">
        <v>154</v>
      </c>
      <c r="C62" s="35">
        <f>'[1]IB_1.1.sz.mell.'!C62</f>
        <v>0</v>
      </c>
      <c r="D62" s="35">
        <f>'[1]IB_1.1.sz.mell.'!D62</f>
        <v>0</v>
      </c>
      <c r="E62" s="36"/>
    </row>
    <row r="63" spans="1:5" s="22" customFormat="1" ht="12" customHeight="1" thickBot="1" x14ac:dyDescent="0.25">
      <c r="A63" s="18" t="s">
        <v>155</v>
      </c>
      <c r="B63" s="34" t="s">
        <v>156</v>
      </c>
      <c r="C63" s="20">
        <f>'[1]IB_1.1.sz.mell.'!C63</f>
        <v>1050000</v>
      </c>
      <c r="D63" s="20">
        <f>'[1]IB_1.1.sz.mell.'!D63</f>
        <v>3252851</v>
      </c>
      <c r="E63" s="21">
        <f>SUM(E64:E66)</f>
        <v>1490847</v>
      </c>
    </row>
    <row r="64" spans="1:5" s="22" customFormat="1" ht="12" customHeight="1" x14ac:dyDescent="0.2">
      <c r="A64" s="23" t="s">
        <v>157</v>
      </c>
      <c r="B64" s="24" t="s">
        <v>158</v>
      </c>
      <c r="C64" s="41">
        <f>'[1]IB_1.1.sz.mell.'!C64</f>
        <v>0</v>
      </c>
      <c r="D64" s="41">
        <f>'[1]IB_1.1.sz.mell.'!D64</f>
        <v>0</v>
      </c>
      <c r="E64" s="42"/>
    </row>
    <row r="65" spans="1:5" s="22" customFormat="1" ht="12" customHeight="1" x14ac:dyDescent="0.2">
      <c r="A65" s="27" t="s">
        <v>159</v>
      </c>
      <c r="B65" s="28" t="s">
        <v>160</v>
      </c>
      <c r="C65" s="41">
        <f>'[1]IB_1.1.sz.mell.'!C65</f>
        <v>1000000</v>
      </c>
      <c r="D65" s="41">
        <f>'[1]IB_1.1.sz.mell.'!D65</f>
        <v>2296570</v>
      </c>
      <c r="E65" s="42">
        <v>923619</v>
      </c>
    </row>
    <row r="66" spans="1:5" s="22" customFormat="1" ht="12" customHeight="1" x14ac:dyDescent="0.2">
      <c r="A66" s="27" t="s">
        <v>161</v>
      </c>
      <c r="B66" s="28" t="s">
        <v>162</v>
      </c>
      <c r="C66" s="41">
        <f>'[1]IB_1.1.sz.mell.'!C66</f>
        <v>50000</v>
      </c>
      <c r="D66" s="41">
        <f>'[1]IB_1.1.sz.mell.'!D66</f>
        <v>956281</v>
      </c>
      <c r="E66" s="42">
        <v>567228</v>
      </c>
    </row>
    <row r="67" spans="1:5" s="22" customFormat="1" ht="12" customHeight="1" thickBot="1" x14ac:dyDescent="0.25">
      <c r="A67" s="32" t="s">
        <v>163</v>
      </c>
      <c r="B67" s="33" t="s">
        <v>164</v>
      </c>
      <c r="C67" s="41">
        <f>'[1]IB_1.1.sz.mell.'!C67</f>
        <v>0</v>
      </c>
      <c r="D67" s="41">
        <f>'[1]IB_1.1.sz.mell.'!D67</f>
        <v>0</v>
      </c>
      <c r="E67" s="42"/>
    </row>
    <row r="68" spans="1:5" s="22" customFormat="1" ht="12" customHeight="1" thickBot="1" x14ac:dyDescent="0.25">
      <c r="A68" s="47" t="s">
        <v>165</v>
      </c>
      <c r="B68" s="19" t="s">
        <v>166</v>
      </c>
      <c r="C68" s="38">
        <f>'[1]IB_1.1.sz.mell.'!C68</f>
        <v>644240972</v>
      </c>
      <c r="D68" s="38">
        <f>'[1]IB_1.1.sz.mell.'!D68</f>
        <v>789208026</v>
      </c>
      <c r="E68" s="39">
        <f>+E11+E18+E25+E32+E40+E52+E58+E63</f>
        <v>538898262</v>
      </c>
    </row>
    <row r="69" spans="1:5" s="22" customFormat="1" ht="12" customHeight="1" thickBot="1" x14ac:dyDescent="0.25">
      <c r="A69" s="48" t="s">
        <v>167</v>
      </c>
      <c r="B69" s="34" t="s">
        <v>168</v>
      </c>
      <c r="C69" s="20">
        <f>'[1]IB_1.1.sz.mell.'!C69</f>
        <v>108000000</v>
      </c>
      <c r="D69" s="20">
        <f>'[1]IB_1.1.sz.mell.'!D69</f>
        <v>108000000</v>
      </c>
      <c r="E69" s="21">
        <f>SUM(E70:E72)</f>
        <v>108000000</v>
      </c>
    </row>
    <row r="70" spans="1:5" s="22" customFormat="1" ht="12" customHeight="1" x14ac:dyDescent="0.2">
      <c r="A70" s="23" t="s">
        <v>169</v>
      </c>
      <c r="B70" s="24" t="s">
        <v>170</v>
      </c>
      <c r="C70" s="41">
        <f>'[1]IB_1.1.sz.mell.'!C70</f>
        <v>0</v>
      </c>
      <c r="D70" s="41">
        <f>'[1]IB_1.1.sz.mell.'!D70</f>
        <v>0</v>
      </c>
      <c r="E70" s="42"/>
    </row>
    <row r="71" spans="1:5" s="22" customFormat="1" ht="12" customHeight="1" x14ac:dyDescent="0.2">
      <c r="A71" s="27" t="s">
        <v>171</v>
      </c>
      <c r="B71" s="28" t="s">
        <v>172</v>
      </c>
      <c r="C71" s="41">
        <f>'[1]IB_1.1.sz.mell.'!C71</f>
        <v>108000000</v>
      </c>
      <c r="D71" s="41">
        <f>'[1]IB_1.1.sz.mell.'!D71</f>
        <v>108000000</v>
      </c>
      <c r="E71" s="42">
        <v>108000000</v>
      </c>
    </row>
    <row r="72" spans="1:5" s="22" customFormat="1" ht="12" customHeight="1" thickBot="1" x14ac:dyDescent="0.25">
      <c r="A72" s="32" t="s">
        <v>173</v>
      </c>
      <c r="B72" s="49" t="s">
        <v>174</v>
      </c>
      <c r="C72" s="41">
        <f>'[1]IB_1.1.sz.mell.'!C72</f>
        <v>0</v>
      </c>
      <c r="D72" s="41">
        <f>'[1]IB_1.1.sz.mell.'!D72</f>
        <v>0</v>
      </c>
      <c r="E72" s="42"/>
    </row>
    <row r="73" spans="1:5" s="22" customFormat="1" ht="12" customHeight="1" thickBot="1" x14ac:dyDescent="0.25">
      <c r="A73" s="48" t="s">
        <v>175</v>
      </c>
      <c r="B73" s="34" t="s">
        <v>176</v>
      </c>
      <c r="C73" s="20">
        <f>'[1]IB_1.1.sz.mell.'!C73</f>
        <v>0</v>
      </c>
      <c r="D73" s="20">
        <f>'[1]IB_1.1.sz.mell.'!D73</f>
        <v>0</v>
      </c>
      <c r="E73" s="21">
        <f>SUM(E74:E77)</f>
        <v>0</v>
      </c>
    </row>
    <row r="74" spans="1:5" s="22" customFormat="1" ht="12" customHeight="1" x14ac:dyDescent="0.2">
      <c r="A74" s="23" t="s">
        <v>177</v>
      </c>
      <c r="B74" s="24" t="s">
        <v>178</v>
      </c>
      <c r="C74" s="41">
        <f>'[1]IB_1.1.sz.mell.'!C74</f>
        <v>0</v>
      </c>
      <c r="D74" s="41">
        <f>'[1]IB_1.1.sz.mell.'!D74</f>
        <v>0</v>
      </c>
      <c r="E74" s="42"/>
    </row>
    <row r="75" spans="1:5" s="22" customFormat="1" ht="12" customHeight="1" x14ac:dyDescent="0.2">
      <c r="A75" s="27" t="s">
        <v>179</v>
      </c>
      <c r="B75" s="24" t="s">
        <v>180</v>
      </c>
      <c r="C75" s="41">
        <f>'[1]IB_1.1.sz.mell.'!C75</f>
        <v>0</v>
      </c>
      <c r="D75" s="41">
        <f>'[1]IB_1.1.sz.mell.'!D75</f>
        <v>0</v>
      </c>
      <c r="E75" s="42"/>
    </row>
    <row r="76" spans="1:5" s="22" customFormat="1" ht="12" customHeight="1" x14ac:dyDescent="0.2">
      <c r="A76" s="27" t="s">
        <v>181</v>
      </c>
      <c r="B76" s="24" t="s">
        <v>182</v>
      </c>
      <c r="C76" s="41">
        <f>'[1]IB_1.1.sz.mell.'!C76</f>
        <v>0</v>
      </c>
      <c r="D76" s="41">
        <f>'[1]IB_1.1.sz.mell.'!D76</f>
        <v>0</v>
      </c>
      <c r="E76" s="42"/>
    </row>
    <row r="77" spans="1:5" s="22" customFormat="1" ht="12" customHeight="1" thickBot="1" x14ac:dyDescent="0.25">
      <c r="A77" s="32" t="s">
        <v>183</v>
      </c>
      <c r="B77" s="50" t="s">
        <v>184</v>
      </c>
      <c r="C77" s="41">
        <f>'[1]IB_1.1.sz.mell.'!C77</f>
        <v>0</v>
      </c>
      <c r="D77" s="41">
        <f>'[1]IB_1.1.sz.mell.'!D77</f>
        <v>0</v>
      </c>
      <c r="E77" s="42"/>
    </row>
    <row r="78" spans="1:5" s="22" customFormat="1" ht="12" customHeight="1" thickBot="1" x14ac:dyDescent="0.25">
      <c r="A78" s="48" t="s">
        <v>185</v>
      </c>
      <c r="B78" s="34" t="s">
        <v>186</v>
      </c>
      <c r="C78" s="20">
        <f>'[1]IB_1.1.sz.mell.'!C78</f>
        <v>360062772</v>
      </c>
      <c r="D78" s="20">
        <f>'[1]IB_1.1.sz.mell.'!D78</f>
        <v>374760664</v>
      </c>
      <c r="E78" s="21">
        <f>SUM(E79:E80)</f>
        <v>374760664</v>
      </c>
    </row>
    <row r="79" spans="1:5" s="22" customFormat="1" ht="12" customHeight="1" x14ac:dyDescent="0.2">
      <c r="A79" s="23" t="s">
        <v>187</v>
      </c>
      <c r="B79" s="24" t="s">
        <v>188</v>
      </c>
      <c r="C79" s="41">
        <f>'[1]IB_1.1.sz.mell.'!C79</f>
        <v>360062772</v>
      </c>
      <c r="D79" s="41">
        <f>'[1]IB_1.1.sz.mell.'!D79</f>
        <v>374760664</v>
      </c>
      <c r="E79" s="42">
        <v>374760664</v>
      </c>
    </row>
    <row r="80" spans="1:5" s="22" customFormat="1" ht="12" customHeight="1" thickBot="1" x14ac:dyDescent="0.25">
      <c r="A80" s="32" t="s">
        <v>189</v>
      </c>
      <c r="B80" s="33" t="s">
        <v>190</v>
      </c>
      <c r="C80" s="41">
        <f>'[1]IB_1.1.sz.mell.'!C80</f>
        <v>0</v>
      </c>
      <c r="D80" s="41">
        <f>'[1]IB_1.1.sz.mell.'!D80</f>
        <v>0</v>
      </c>
      <c r="E80" s="42"/>
    </row>
    <row r="81" spans="1:5" s="22" customFormat="1" ht="12" customHeight="1" thickBot="1" x14ac:dyDescent="0.25">
      <c r="A81" s="48" t="s">
        <v>191</v>
      </c>
      <c r="B81" s="34" t="s">
        <v>192</v>
      </c>
      <c r="C81" s="20">
        <f>'[1]IB_1.1.sz.mell.'!C81</f>
        <v>0</v>
      </c>
      <c r="D81" s="20">
        <f>'[1]IB_1.1.sz.mell.'!D81</f>
        <v>9642857</v>
      </c>
      <c r="E81" s="21">
        <f>SUM(E82:E84)</f>
        <v>9642857</v>
      </c>
    </row>
    <row r="82" spans="1:5" s="22" customFormat="1" ht="12" customHeight="1" x14ac:dyDescent="0.2">
      <c r="A82" s="23" t="s">
        <v>193</v>
      </c>
      <c r="B82" s="24" t="s">
        <v>194</v>
      </c>
      <c r="C82" s="41">
        <f>'[1]IB_1.1.sz.mell.'!C82</f>
        <v>0</v>
      </c>
      <c r="D82" s="41">
        <f>'[1]IB_1.1.sz.mell.'!D82</f>
        <v>9642857</v>
      </c>
      <c r="E82" s="42">
        <v>9642857</v>
      </c>
    </row>
    <row r="83" spans="1:5" s="22" customFormat="1" ht="12" customHeight="1" x14ac:dyDescent="0.2">
      <c r="A83" s="27" t="s">
        <v>195</v>
      </c>
      <c r="B83" s="28" t="s">
        <v>196</v>
      </c>
      <c r="C83" s="41">
        <f>'[1]IB_1.1.sz.mell.'!C83</f>
        <v>0</v>
      </c>
      <c r="D83" s="41">
        <f>'[1]IB_1.1.sz.mell.'!D83</f>
        <v>0</v>
      </c>
      <c r="E83" s="42"/>
    </row>
    <row r="84" spans="1:5" s="22" customFormat="1" ht="12" customHeight="1" thickBot="1" x14ac:dyDescent="0.25">
      <c r="A84" s="32" t="s">
        <v>197</v>
      </c>
      <c r="B84" s="33" t="s">
        <v>198</v>
      </c>
      <c r="C84" s="41">
        <f>'[1]IB_1.1.sz.mell.'!C84</f>
        <v>0</v>
      </c>
      <c r="D84" s="41">
        <f>'[1]IB_1.1.sz.mell.'!D84</f>
        <v>0</v>
      </c>
      <c r="E84" s="42"/>
    </row>
    <row r="85" spans="1:5" s="22" customFormat="1" ht="12" customHeight="1" thickBot="1" x14ac:dyDescent="0.25">
      <c r="A85" s="48" t="s">
        <v>199</v>
      </c>
      <c r="B85" s="34" t="s">
        <v>200</v>
      </c>
      <c r="C85" s="20">
        <f>'[1]IB_1.1.sz.mell.'!C85</f>
        <v>0</v>
      </c>
      <c r="D85" s="20">
        <f>'[1]IB_1.1.sz.mell.'!D85</f>
        <v>0</v>
      </c>
      <c r="E85" s="21">
        <f>SUM(E86:E89)</f>
        <v>0</v>
      </c>
    </row>
    <row r="86" spans="1:5" s="22" customFormat="1" ht="12" customHeight="1" x14ac:dyDescent="0.2">
      <c r="A86" s="51" t="s">
        <v>201</v>
      </c>
      <c r="B86" s="24" t="s">
        <v>202</v>
      </c>
      <c r="C86" s="41">
        <f>'[1]IB_1.1.sz.mell.'!C86</f>
        <v>0</v>
      </c>
      <c r="D86" s="41">
        <f>'[1]IB_1.1.sz.mell.'!D86</f>
        <v>0</v>
      </c>
      <c r="E86" s="42"/>
    </row>
    <row r="87" spans="1:5" s="22" customFormat="1" ht="12" customHeight="1" x14ac:dyDescent="0.2">
      <c r="A87" s="52" t="s">
        <v>203</v>
      </c>
      <c r="B87" s="28" t="s">
        <v>204</v>
      </c>
      <c r="C87" s="41">
        <f>'[1]IB_1.1.sz.mell.'!C87</f>
        <v>0</v>
      </c>
      <c r="D87" s="41">
        <f>'[1]IB_1.1.sz.mell.'!D87</f>
        <v>0</v>
      </c>
      <c r="E87" s="42"/>
    </row>
    <row r="88" spans="1:5" s="22" customFormat="1" ht="12" customHeight="1" x14ac:dyDescent="0.2">
      <c r="A88" s="52" t="s">
        <v>205</v>
      </c>
      <c r="B88" s="28" t="s">
        <v>206</v>
      </c>
      <c r="C88" s="41">
        <f>'[1]IB_1.1.sz.mell.'!C88</f>
        <v>0</v>
      </c>
      <c r="D88" s="41">
        <f>'[1]IB_1.1.sz.mell.'!D88</f>
        <v>0</v>
      </c>
      <c r="E88" s="42"/>
    </row>
    <row r="89" spans="1:5" s="22" customFormat="1" ht="12" customHeight="1" thickBot="1" x14ac:dyDescent="0.25">
      <c r="A89" s="53" t="s">
        <v>207</v>
      </c>
      <c r="B89" s="33" t="s">
        <v>208</v>
      </c>
      <c r="C89" s="41">
        <f>'[1]IB_1.1.sz.mell.'!C89</f>
        <v>0</v>
      </c>
      <c r="D89" s="41">
        <f>'[1]IB_1.1.sz.mell.'!D89</f>
        <v>0</v>
      </c>
      <c r="E89" s="42"/>
    </row>
    <row r="90" spans="1:5" s="22" customFormat="1" ht="12" customHeight="1" thickBot="1" x14ac:dyDescent="0.25">
      <c r="A90" s="48" t="s">
        <v>209</v>
      </c>
      <c r="B90" s="34" t="s">
        <v>210</v>
      </c>
      <c r="C90" s="20">
        <f>'[1]IB_1.1.sz.mell.'!C90</f>
        <v>0</v>
      </c>
      <c r="D90" s="20">
        <f>'[1]IB_1.1.sz.mell.'!D90</f>
        <v>0</v>
      </c>
      <c r="E90" s="54"/>
    </row>
    <row r="91" spans="1:5" s="22" customFormat="1" ht="13.5" customHeight="1" thickBot="1" x14ac:dyDescent="0.25">
      <c r="A91" s="48" t="s">
        <v>211</v>
      </c>
      <c r="B91" s="34" t="s">
        <v>212</v>
      </c>
      <c r="C91" s="20">
        <f>'[1]IB_1.1.sz.mell.'!C91</f>
        <v>0</v>
      </c>
      <c r="D91" s="20">
        <f>'[1]IB_1.1.sz.mell.'!D91</f>
        <v>0</v>
      </c>
      <c r="E91" s="54"/>
    </row>
    <row r="92" spans="1:5" s="22" customFormat="1" ht="15.75" customHeight="1" thickBot="1" x14ac:dyDescent="0.25">
      <c r="A92" s="48" t="s">
        <v>213</v>
      </c>
      <c r="B92" s="55" t="s">
        <v>214</v>
      </c>
      <c r="C92" s="38">
        <f>'[1]IB_1.1.sz.mell.'!C92</f>
        <v>468062772</v>
      </c>
      <c r="D92" s="38">
        <f>'[1]IB_1.1.sz.mell.'!D92</f>
        <v>492403521</v>
      </c>
      <c r="E92" s="39">
        <f>+E69+E73+E78+E81+E85+E91+E90</f>
        <v>492403521</v>
      </c>
    </row>
    <row r="93" spans="1:5" s="22" customFormat="1" ht="25.5" customHeight="1" thickBot="1" x14ac:dyDescent="0.25">
      <c r="A93" s="56" t="s">
        <v>215</v>
      </c>
      <c r="B93" s="57" t="s">
        <v>216</v>
      </c>
      <c r="C93" s="38">
        <f>'[1]IB_1.1.sz.mell.'!C93</f>
        <v>1112303744</v>
      </c>
      <c r="D93" s="38">
        <f>'[1]IB_1.1.sz.mell.'!D93</f>
        <v>1281611547</v>
      </c>
      <c r="E93" s="39">
        <f>+E68+E92</f>
        <v>1031301783</v>
      </c>
    </row>
    <row r="94" spans="1:5" s="22" customFormat="1" ht="15.2" customHeight="1" x14ac:dyDescent="0.2">
      <c r="A94" s="58"/>
      <c r="B94" s="59"/>
      <c r="C94" s="60"/>
    </row>
    <row r="95" spans="1:5" ht="16.5" customHeight="1" x14ac:dyDescent="0.25">
      <c r="A95" s="752" t="s">
        <v>217</v>
      </c>
      <c r="B95" s="752"/>
      <c r="C95" s="752"/>
      <c r="D95" s="752"/>
      <c r="E95" s="752"/>
    </row>
    <row r="96" spans="1:5" ht="16.5" customHeight="1" thickBot="1" x14ac:dyDescent="0.3">
      <c r="A96" s="753" t="s">
        <v>218</v>
      </c>
      <c r="B96" s="753"/>
      <c r="C96" s="61"/>
      <c r="E96" s="61" t="str">
        <f>E7</f>
        <v xml:space="preserve"> Forintban!</v>
      </c>
    </row>
    <row r="97" spans="1:5" x14ac:dyDescent="0.25">
      <c r="A97" s="745" t="s">
        <v>42</v>
      </c>
      <c r="B97" s="747" t="s">
        <v>219</v>
      </c>
      <c r="C97" s="749" t="str">
        <f>+CONCATENATE(LEFT(Z_ÖSSZEFÜGGÉSEK!A6,4),". évi")</f>
        <v>2019. évi</v>
      </c>
      <c r="D97" s="750"/>
      <c r="E97" s="751"/>
    </row>
    <row r="98" spans="1:5" ht="24.75" thickBot="1" x14ac:dyDescent="0.3">
      <c r="A98" s="746"/>
      <c r="B98" s="748"/>
      <c r="C98" s="11" t="s">
        <v>44</v>
      </c>
      <c r="D98" s="12" t="s">
        <v>45</v>
      </c>
      <c r="E98" s="13" t="str">
        <f>CONCATENATE(E9)</f>
        <v>2019. XII. 31.
teljesítés</v>
      </c>
    </row>
    <row r="99" spans="1:5" s="17" customFormat="1" ht="12" customHeight="1" thickBot="1" x14ac:dyDescent="0.25">
      <c r="A99" s="62" t="s">
        <v>46</v>
      </c>
      <c r="B99" s="63" t="s">
        <v>47</v>
      </c>
      <c r="C99" s="63" t="s">
        <v>48</v>
      </c>
      <c r="D99" s="63" t="s">
        <v>49</v>
      </c>
      <c r="E99" s="64" t="s">
        <v>50</v>
      </c>
    </row>
    <row r="100" spans="1:5" ht="12" customHeight="1" thickBot="1" x14ac:dyDescent="0.3">
      <c r="A100" s="65" t="s">
        <v>51</v>
      </c>
      <c r="B100" s="66" t="s">
        <v>220</v>
      </c>
      <c r="C100" s="67">
        <f>'[1]IB_1.1.sz.mell.'!C100</f>
        <v>514057411</v>
      </c>
      <c r="D100" s="67">
        <f>'[1]IB_1.1.sz.mell.'!D100</f>
        <v>643605730</v>
      </c>
      <c r="E100" s="68">
        <f>E101+E102+E103+E104+E105+E118</f>
        <v>517391175</v>
      </c>
    </row>
    <row r="101" spans="1:5" ht="12" customHeight="1" x14ac:dyDescent="0.25">
      <c r="A101" s="69" t="s">
        <v>53</v>
      </c>
      <c r="B101" s="70" t="s">
        <v>221</v>
      </c>
      <c r="C101" s="71">
        <f>'[1]IB_1.1.sz.mell.'!C101</f>
        <v>190337050</v>
      </c>
      <c r="D101" s="71">
        <f>'[1]IB_1.1.sz.mell.'!D101</f>
        <v>247592627</v>
      </c>
      <c r="E101" s="72">
        <v>240039972</v>
      </c>
    </row>
    <row r="102" spans="1:5" ht="12" customHeight="1" x14ac:dyDescent="0.25">
      <c r="A102" s="27" t="s">
        <v>55</v>
      </c>
      <c r="B102" s="73" t="s">
        <v>222</v>
      </c>
      <c r="C102" s="29">
        <f>'[1]IB_1.1.sz.mell.'!C102</f>
        <v>36673968</v>
      </c>
      <c r="D102" s="29">
        <f>'[1]IB_1.1.sz.mell.'!D102</f>
        <v>42930428</v>
      </c>
      <c r="E102" s="30">
        <v>41242077</v>
      </c>
    </row>
    <row r="103" spans="1:5" ht="12" customHeight="1" x14ac:dyDescent="0.25">
      <c r="A103" s="27" t="s">
        <v>57</v>
      </c>
      <c r="B103" s="73" t="s">
        <v>223</v>
      </c>
      <c r="C103" s="35">
        <f>'[1]IB_1.1.sz.mell.'!C103</f>
        <v>246602983</v>
      </c>
      <c r="D103" s="35">
        <f>'[1]IB_1.1.sz.mell.'!D103</f>
        <v>290006281</v>
      </c>
      <c r="E103" s="36">
        <v>211719362</v>
      </c>
    </row>
    <row r="104" spans="1:5" ht="12" customHeight="1" x14ac:dyDescent="0.25">
      <c r="A104" s="27" t="s">
        <v>59</v>
      </c>
      <c r="B104" s="74" t="s">
        <v>224</v>
      </c>
      <c r="C104" s="35">
        <f>'[1]IB_1.1.sz.mell.'!C104</f>
        <v>23795400</v>
      </c>
      <c r="D104" s="35">
        <f>'[1]IB_1.1.sz.mell.'!D104</f>
        <v>20488435</v>
      </c>
      <c r="E104" s="36">
        <v>8659278</v>
      </c>
    </row>
    <row r="105" spans="1:5" ht="12" customHeight="1" x14ac:dyDescent="0.25">
      <c r="A105" s="27" t="s">
        <v>225</v>
      </c>
      <c r="B105" s="75" t="s">
        <v>226</v>
      </c>
      <c r="C105" s="35">
        <f>'[1]IB_1.1.sz.mell.'!C105</f>
        <v>13699032</v>
      </c>
      <c r="D105" s="35">
        <f>'[1]IB_1.1.sz.mell.'!D105</f>
        <v>16110114</v>
      </c>
      <c r="E105" s="36">
        <v>15730486</v>
      </c>
    </row>
    <row r="106" spans="1:5" ht="12" customHeight="1" x14ac:dyDescent="0.25">
      <c r="A106" s="27" t="s">
        <v>63</v>
      </c>
      <c r="B106" s="73" t="s">
        <v>227</v>
      </c>
      <c r="C106" s="35">
        <f>'[1]IB_1.1.sz.mell.'!C106</f>
        <v>0</v>
      </c>
      <c r="D106" s="35">
        <f>'[1]IB_1.1.sz.mell.'!D106</f>
        <v>383285</v>
      </c>
      <c r="E106" s="36">
        <v>383285</v>
      </c>
    </row>
    <row r="107" spans="1:5" ht="12" customHeight="1" x14ac:dyDescent="0.25">
      <c r="A107" s="27" t="s">
        <v>228</v>
      </c>
      <c r="B107" s="76" t="s">
        <v>229</v>
      </c>
      <c r="C107" s="35">
        <f>'[1]IB_1.1.sz.mell.'!C107</f>
        <v>0</v>
      </c>
      <c r="D107" s="35">
        <f>'[1]IB_1.1.sz.mell.'!D107</f>
        <v>0</v>
      </c>
      <c r="E107" s="36"/>
    </row>
    <row r="108" spans="1:5" ht="12" customHeight="1" x14ac:dyDescent="0.25">
      <c r="A108" s="27" t="s">
        <v>230</v>
      </c>
      <c r="B108" s="76" t="s">
        <v>231</v>
      </c>
      <c r="C108" s="35">
        <f>'[1]IB_1.1.sz.mell.'!C108</f>
        <v>0</v>
      </c>
      <c r="D108" s="35">
        <f>'[1]IB_1.1.sz.mell.'!D108</f>
        <v>189628</v>
      </c>
      <c r="E108" s="36"/>
    </row>
    <row r="109" spans="1:5" ht="12" customHeight="1" x14ac:dyDescent="0.25">
      <c r="A109" s="27" t="s">
        <v>232</v>
      </c>
      <c r="B109" s="77" t="s">
        <v>233</v>
      </c>
      <c r="C109" s="35">
        <f>'[1]IB_1.1.sz.mell.'!C109</f>
        <v>0</v>
      </c>
      <c r="D109" s="35">
        <f>'[1]IB_1.1.sz.mell.'!D109</f>
        <v>0</v>
      </c>
      <c r="E109" s="36"/>
    </row>
    <row r="110" spans="1:5" ht="12" customHeight="1" x14ac:dyDescent="0.25">
      <c r="A110" s="27" t="s">
        <v>234</v>
      </c>
      <c r="B110" s="78" t="s">
        <v>235</v>
      </c>
      <c r="C110" s="35">
        <f>'[1]IB_1.1.sz.mell.'!C110</f>
        <v>0</v>
      </c>
      <c r="D110" s="35">
        <f>'[1]IB_1.1.sz.mell.'!D110</f>
        <v>0</v>
      </c>
      <c r="E110" s="36"/>
    </row>
    <row r="111" spans="1:5" ht="12" customHeight="1" x14ac:dyDescent="0.25">
      <c r="A111" s="27" t="s">
        <v>236</v>
      </c>
      <c r="B111" s="78" t="s">
        <v>237</v>
      </c>
      <c r="C111" s="35">
        <f>'[1]IB_1.1.sz.mell.'!C111</f>
        <v>0</v>
      </c>
      <c r="D111" s="35">
        <f>'[1]IB_1.1.sz.mell.'!D111</f>
        <v>0</v>
      </c>
      <c r="E111" s="36"/>
    </row>
    <row r="112" spans="1:5" ht="12" customHeight="1" x14ac:dyDescent="0.25">
      <c r="A112" s="27" t="s">
        <v>238</v>
      </c>
      <c r="B112" s="77" t="s">
        <v>239</v>
      </c>
      <c r="C112" s="35">
        <f>'[1]IB_1.1.sz.mell.'!C112</f>
        <v>230000</v>
      </c>
      <c r="D112" s="35">
        <f>'[1]IB_1.1.sz.mell.'!D112</f>
        <v>140000</v>
      </c>
      <c r="E112" s="36">
        <v>140000</v>
      </c>
    </row>
    <row r="113" spans="1:5" ht="12" customHeight="1" x14ac:dyDescent="0.25">
      <c r="A113" s="27" t="s">
        <v>240</v>
      </c>
      <c r="B113" s="77" t="s">
        <v>241</v>
      </c>
      <c r="C113" s="35">
        <f>'[1]IB_1.1.sz.mell.'!C113</f>
        <v>0</v>
      </c>
      <c r="D113" s="35">
        <f>'[1]IB_1.1.sz.mell.'!D113</f>
        <v>0</v>
      </c>
      <c r="E113" s="36"/>
    </row>
    <row r="114" spans="1:5" ht="12" customHeight="1" x14ac:dyDescent="0.25">
      <c r="A114" s="27" t="s">
        <v>242</v>
      </c>
      <c r="B114" s="78" t="s">
        <v>243</v>
      </c>
      <c r="C114" s="35">
        <f>'[1]IB_1.1.sz.mell.'!C114</f>
        <v>300000</v>
      </c>
      <c r="D114" s="35">
        <f>'[1]IB_1.1.sz.mell.'!D114</f>
        <v>300000</v>
      </c>
      <c r="E114" s="36">
        <v>110000</v>
      </c>
    </row>
    <row r="115" spans="1:5" ht="12" customHeight="1" x14ac:dyDescent="0.25">
      <c r="A115" s="79" t="s">
        <v>244</v>
      </c>
      <c r="B115" s="76" t="s">
        <v>245</v>
      </c>
      <c r="C115" s="35">
        <f>'[1]IB_1.1.sz.mell.'!C115</f>
        <v>0</v>
      </c>
      <c r="D115" s="35">
        <f>'[1]IB_1.1.sz.mell.'!D115</f>
        <v>0</v>
      </c>
      <c r="E115" s="36"/>
    </row>
    <row r="116" spans="1:5" ht="12" customHeight="1" x14ac:dyDescent="0.25">
      <c r="A116" s="27" t="s">
        <v>246</v>
      </c>
      <c r="B116" s="76" t="s">
        <v>247</v>
      </c>
      <c r="C116" s="35">
        <f>'[1]IB_1.1.sz.mell.'!C116</f>
        <v>0</v>
      </c>
      <c r="D116" s="35">
        <f>'[1]IB_1.1.sz.mell.'!D116</f>
        <v>0</v>
      </c>
      <c r="E116" s="36"/>
    </row>
    <row r="117" spans="1:5" ht="12" customHeight="1" x14ac:dyDescent="0.25">
      <c r="A117" s="32" t="s">
        <v>248</v>
      </c>
      <c r="B117" s="76" t="s">
        <v>249</v>
      </c>
      <c r="C117" s="35">
        <f>'[1]IB_1.1.sz.mell.'!C117</f>
        <v>13169032</v>
      </c>
      <c r="D117" s="35">
        <f>'[1]IB_1.1.sz.mell.'!D117</f>
        <v>15097201</v>
      </c>
      <c r="E117" s="36">
        <v>15097201</v>
      </c>
    </row>
    <row r="118" spans="1:5" ht="12" customHeight="1" x14ac:dyDescent="0.25">
      <c r="A118" s="27" t="s">
        <v>250</v>
      </c>
      <c r="B118" s="74" t="s">
        <v>251</v>
      </c>
      <c r="C118" s="29">
        <f>'[1]IB_1.1.sz.mell.'!C118</f>
        <v>2948978</v>
      </c>
      <c r="D118" s="29">
        <f>'[1]IB_1.1.sz.mell.'!D118</f>
        <v>26477845</v>
      </c>
      <c r="E118" s="30"/>
    </row>
    <row r="119" spans="1:5" ht="12" customHeight="1" x14ac:dyDescent="0.25">
      <c r="A119" s="27" t="s">
        <v>252</v>
      </c>
      <c r="B119" s="73" t="s">
        <v>253</v>
      </c>
      <c r="C119" s="29">
        <f>'[1]IB_1.1.sz.mell.'!C119</f>
        <v>0</v>
      </c>
      <c r="D119" s="29">
        <f>'[1]IB_1.1.sz.mell.'!D119</f>
        <v>0</v>
      </c>
      <c r="E119" s="30"/>
    </row>
    <row r="120" spans="1:5" ht="12" customHeight="1" thickBot="1" x14ac:dyDescent="0.3">
      <c r="A120" s="80" t="s">
        <v>254</v>
      </c>
      <c r="B120" s="81" t="s">
        <v>255</v>
      </c>
      <c r="C120" s="82">
        <f>'[1]IB_1.1.sz.mell.'!C120</f>
        <v>2948978</v>
      </c>
      <c r="D120" s="82">
        <f>'[1]IB_1.1.sz.mell.'!D120</f>
        <v>26477845</v>
      </c>
      <c r="E120" s="83"/>
    </row>
    <row r="121" spans="1:5" ht="12" customHeight="1" thickBot="1" x14ac:dyDescent="0.3">
      <c r="A121" s="84" t="s">
        <v>65</v>
      </c>
      <c r="B121" s="85" t="s">
        <v>256</v>
      </c>
      <c r="C121" s="86">
        <f>'[1]IB_1.1.sz.mell.'!C121</f>
        <v>479506950</v>
      </c>
      <c r="D121" s="20">
        <f>'[1]IB_1.1.sz.mell.'!D121</f>
        <v>519249919</v>
      </c>
      <c r="E121" s="87">
        <f>+E122+E124+E126</f>
        <v>62384611</v>
      </c>
    </row>
    <row r="122" spans="1:5" ht="12" customHeight="1" x14ac:dyDescent="0.25">
      <c r="A122" s="23" t="s">
        <v>67</v>
      </c>
      <c r="B122" s="73" t="s">
        <v>257</v>
      </c>
      <c r="C122" s="25">
        <f>'[1]IB_1.1.sz.mell.'!C122</f>
        <v>50471149</v>
      </c>
      <c r="D122" s="88">
        <f>'[1]IB_1.1.sz.mell.'!D122</f>
        <v>89557446</v>
      </c>
      <c r="E122" s="26">
        <v>48854094</v>
      </c>
    </row>
    <row r="123" spans="1:5" ht="12" customHeight="1" x14ac:dyDescent="0.25">
      <c r="A123" s="23" t="s">
        <v>69</v>
      </c>
      <c r="B123" s="89" t="s">
        <v>258</v>
      </c>
      <c r="C123" s="25">
        <f>'[1]IB_1.1.sz.mell.'!C123</f>
        <v>0</v>
      </c>
      <c r="D123" s="88">
        <f>'[1]IB_1.1.sz.mell.'!D123</f>
        <v>0</v>
      </c>
      <c r="E123" s="26"/>
    </row>
    <row r="124" spans="1:5" ht="12" customHeight="1" x14ac:dyDescent="0.25">
      <c r="A124" s="23" t="s">
        <v>71</v>
      </c>
      <c r="B124" s="89" t="s">
        <v>259</v>
      </c>
      <c r="C124" s="29">
        <f>'[1]IB_1.1.sz.mell.'!C124</f>
        <v>427035801</v>
      </c>
      <c r="D124" s="90">
        <f>'[1]IB_1.1.sz.mell.'!D124</f>
        <v>426392473</v>
      </c>
      <c r="E124" s="30">
        <v>10330517</v>
      </c>
    </row>
    <row r="125" spans="1:5" ht="12" customHeight="1" x14ac:dyDescent="0.25">
      <c r="A125" s="23" t="s">
        <v>73</v>
      </c>
      <c r="B125" s="89" t="s">
        <v>260</v>
      </c>
      <c r="C125" s="29">
        <f>'[1]IB_1.1.sz.mell.'!C125</f>
        <v>427035801</v>
      </c>
      <c r="D125" s="90">
        <f>'[1]IB_1.1.sz.mell.'!D125</f>
        <v>426392473</v>
      </c>
      <c r="E125" s="30">
        <v>10330517</v>
      </c>
    </row>
    <row r="126" spans="1:5" ht="12" customHeight="1" x14ac:dyDescent="0.25">
      <c r="A126" s="23" t="s">
        <v>75</v>
      </c>
      <c r="B126" s="33" t="s">
        <v>261</v>
      </c>
      <c r="C126" s="29">
        <f>'[1]IB_1.1.sz.mell.'!C126</f>
        <v>2000000</v>
      </c>
      <c r="D126" s="90">
        <f>'[1]IB_1.1.sz.mell.'!D126</f>
        <v>3300000</v>
      </c>
      <c r="E126" s="30">
        <v>3200000</v>
      </c>
    </row>
    <row r="127" spans="1:5" ht="12" customHeight="1" x14ac:dyDescent="0.25">
      <c r="A127" s="23" t="s">
        <v>77</v>
      </c>
      <c r="B127" s="31" t="s">
        <v>262</v>
      </c>
      <c r="C127" s="29">
        <f>'[1]IB_1.1.sz.mell.'!C127</f>
        <v>0</v>
      </c>
      <c r="D127" s="90">
        <f>'[1]IB_1.1.sz.mell.'!D127</f>
        <v>0</v>
      </c>
      <c r="E127" s="30"/>
    </row>
    <row r="128" spans="1:5" ht="12" customHeight="1" x14ac:dyDescent="0.25">
      <c r="A128" s="23" t="s">
        <v>263</v>
      </c>
      <c r="B128" s="91" t="s">
        <v>264</v>
      </c>
      <c r="C128" s="29">
        <f>'[1]IB_1.1.sz.mell.'!C128</f>
        <v>0</v>
      </c>
      <c r="D128" s="90">
        <f>'[1]IB_1.1.sz.mell.'!D128</f>
        <v>0</v>
      </c>
      <c r="E128" s="30"/>
    </row>
    <row r="129" spans="1:5" x14ac:dyDescent="0.25">
      <c r="A129" s="23" t="s">
        <v>265</v>
      </c>
      <c r="B129" s="78" t="s">
        <v>237</v>
      </c>
      <c r="C129" s="29">
        <f>'[1]IB_1.1.sz.mell.'!C129</f>
        <v>0</v>
      </c>
      <c r="D129" s="90">
        <f>'[1]IB_1.1.sz.mell.'!D129</f>
        <v>0</v>
      </c>
      <c r="E129" s="30"/>
    </row>
    <row r="130" spans="1:5" ht="12" customHeight="1" x14ac:dyDescent="0.25">
      <c r="A130" s="23" t="s">
        <v>266</v>
      </c>
      <c r="B130" s="78" t="s">
        <v>267</v>
      </c>
      <c r="C130" s="29">
        <f>'[1]IB_1.1.sz.mell.'!C130</f>
        <v>0</v>
      </c>
      <c r="D130" s="90">
        <f>'[1]IB_1.1.sz.mell.'!D130</f>
        <v>0</v>
      </c>
      <c r="E130" s="30"/>
    </row>
    <row r="131" spans="1:5" ht="12" customHeight="1" x14ac:dyDescent="0.25">
      <c r="A131" s="23" t="s">
        <v>268</v>
      </c>
      <c r="B131" s="78" t="s">
        <v>269</v>
      </c>
      <c r="C131" s="29">
        <f>'[1]IB_1.1.sz.mell.'!C131</f>
        <v>0</v>
      </c>
      <c r="D131" s="90">
        <f>'[1]IB_1.1.sz.mell.'!D131</f>
        <v>0</v>
      </c>
      <c r="E131" s="30"/>
    </row>
    <row r="132" spans="1:5" ht="12" customHeight="1" x14ac:dyDescent="0.25">
      <c r="A132" s="23" t="s">
        <v>270</v>
      </c>
      <c r="B132" s="78" t="s">
        <v>243</v>
      </c>
      <c r="C132" s="29">
        <f>'[1]IB_1.1.sz.mell.'!C132</f>
        <v>1000000</v>
      </c>
      <c r="D132" s="90">
        <f>'[1]IB_1.1.sz.mell.'!D132</f>
        <v>1600000</v>
      </c>
      <c r="E132" s="30">
        <v>1600000</v>
      </c>
    </row>
    <row r="133" spans="1:5" ht="12" customHeight="1" x14ac:dyDescent="0.25">
      <c r="A133" s="23" t="s">
        <v>271</v>
      </c>
      <c r="B133" s="78" t="s">
        <v>272</v>
      </c>
      <c r="C133" s="29">
        <f>'[1]IB_1.1.sz.mell.'!C133</f>
        <v>0</v>
      </c>
      <c r="D133" s="90">
        <f>'[1]IB_1.1.sz.mell.'!D133</f>
        <v>0</v>
      </c>
      <c r="E133" s="30"/>
    </row>
    <row r="134" spans="1:5" ht="16.5" thickBot="1" x14ac:dyDescent="0.3">
      <c r="A134" s="79" t="s">
        <v>273</v>
      </c>
      <c r="B134" s="78" t="s">
        <v>274</v>
      </c>
      <c r="C134" s="35">
        <f>'[1]IB_1.1.sz.mell.'!C134</f>
        <v>1000000</v>
      </c>
      <c r="D134" s="92">
        <f>'[1]IB_1.1.sz.mell.'!D134</f>
        <v>1700000</v>
      </c>
      <c r="E134" s="36">
        <v>1600000</v>
      </c>
    </row>
    <row r="135" spans="1:5" ht="12" customHeight="1" thickBot="1" x14ac:dyDescent="0.3">
      <c r="A135" s="18" t="s">
        <v>79</v>
      </c>
      <c r="B135" s="93" t="s">
        <v>275</v>
      </c>
      <c r="C135" s="20">
        <f>'[1]IB_1.1.sz.mell.'!C135</f>
        <v>993564361</v>
      </c>
      <c r="D135" s="94">
        <f>'[1]IB_1.1.sz.mell.'!D135</f>
        <v>1162855649</v>
      </c>
      <c r="E135" s="21">
        <f>+E100+E121</f>
        <v>579775786</v>
      </c>
    </row>
    <row r="136" spans="1:5" ht="12" customHeight="1" thickBot="1" x14ac:dyDescent="0.3">
      <c r="A136" s="18" t="s">
        <v>276</v>
      </c>
      <c r="B136" s="93" t="s">
        <v>277</v>
      </c>
      <c r="C136" s="20">
        <f>'[1]IB_1.1.sz.mell.'!C136</f>
        <v>109620000</v>
      </c>
      <c r="D136" s="94">
        <f>'[1]IB_1.1.sz.mell.'!D136</f>
        <v>109620000</v>
      </c>
      <c r="E136" s="21">
        <f>+E137+E138+E139</f>
        <v>109620000</v>
      </c>
    </row>
    <row r="137" spans="1:5" ht="12" customHeight="1" x14ac:dyDescent="0.25">
      <c r="A137" s="23" t="s">
        <v>95</v>
      </c>
      <c r="B137" s="89" t="s">
        <v>278</v>
      </c>
      <c r="C137" s="29">
        <f>'[1]IB_1.1.sz.mell.'!C137</f>
        <v>1620000</v>
      </c>
      <c r="D137" s="90">
        <f>'[1]IB_1.1.sz.mell.'!D137</f>
        <v>1620000</v>
      </c>
      <c r="E137" s="30">
        <v>1620000</v>
      </c>
    </row>
    <row r="138" spans="1:5" ht="12" customHeight="1" x14ac:dyDescent="0.25">
      <c r="A138" s="23" t="s">
        <v>97</v>
      </c>
      <c r="B138" s="89" t="s">
        <v>279</v>
      </c>
      <c r="C138" s="29">
        <f>'[1]IB_1.1.sz.mell.'!C138</f>
        <v>108000000</v>
      </c>
      <c r="D138" s="90">
        <f>'[1]IB_1.1.sz.mell.'!D138</f>
        <v>108000000</v>
      </c>
      <c r="E138" s="30">
        <v>108000000</v>
      </c>
    </row>
    <row r="139" spans="1:5" ht="12" customHeight="1" thickBot="1" x14ac:dyDescent="0.3">
      <c r="A139" s="79" t="s">
        <v>99</v>
      </c>
      <c r="B139" s="89" t="s">
        <v>280</v>
      </c>
      <c r="C139" s="29">
        <f>'[1]IB_1.1.sz.mell.'!C139</f>
        <v>0</v>
      </c>
      <c r="D139" s="90">
        <f>'[1]IB_1.1.sz.mell.'!D139</f>
        <v>0</v>
      </c>
      <c r="E139" s="30"/>
    </row>
    <row r="140" spans="1:5" ht="12" customHeight="1" thickBot="1" x14ac:dyDescent="0.3">
      <c r="A140" s="18" t="s">
        <v>109</v>
      </c>
      <c r="B140" s="93" t="s">
        <v>281</v>
      </c>
      <c r="C140" s="20">
        <f>'[1]IB_1.1.sz.mell.'!C140</f>
        <v>0</v>
      </c>
      <c r="D140" s="94">
        <f>'[1]IB_1.1.sz.mell.'!D140</f>
        <v>0</v>
      </c>
      <c r="E140" s="21">
        <f>SUM(E141:E146)</f>
        <v>0</v>
      </c>
    </row>
    <row r="141" spans="1:5" ht="12" customHeight="1" x14ac:dyDescent="0.25">
      <c r="A141" s="23" t="s">
        <v>111</v>
      </c>
      <c r="B141" s="95" t="s">
        <v>282</v>
      </c>
      <c r="C141" s="29">
        <f>'[1]IB_1.1.sz.mell.'!C141</f>
        <v>0</v>
      </c>
      <c r="D141" s="90">
        <f>'[1]IB_1.1.sz.mell.'!D141</f>
        <v>0</v>
      </c>
      <c r="E141" s="30"/>
    </row>
    <row r="142" spans="1:5" ht="12" customHeight="1" x14ac:dyDescent="0.25">
      <c r="A142" s="23" t="s">
        <v>113</v>
      </c>
      <c r="B142" s="95" t="s">
        <v>283</v>
      </c>
      <c r="C142" s="29">
        <f>'[1]IB_1.1.sz.mell.'!C142</f>
        <v>0</v>
      </c>
      <c r="D142" s="90">
        <f>'[1]IB_1.1.sz.mell.'!D142</f>
        <v>0</v>
      </c>
      <c r="E142" s="30"/>
    </row>
    <row r="143" spans="1:5" ht="12" customHeight="1" x14ac:dyDescent="0.25">
      <c r="A143" s="23" t="s">
        <v>115</v>
      </c>
      <c r="B143" s="95" t="s">
        <v>284</v>
      </c>
      <c r="C143" s="29">
        <f>'[1]IB_1.1.sz.mell.'!C143</f>
        <v>0</v>
      </c>
      <c r="D143" s="90">
        <f>'[1]IB_1.1.sz.mell.'!D143</f>
        <v>0</v>
      </c>
      <c r="E143" s="30"/>
    </row>
    <row r="144" spans="1:5" ht="12" customHeight="1" x14ac:dyDescent="0.25">
      <c r="A144" s="23" t="s">
        <v>117</v>
      </c>
      <c r="B144" s="95" t="s">
        <v>285</v>
      </c>
      <c r="C144" s="29">
        <f>'[1]IB_1.1.sz.mell.'!C144</f>
        <v>0</v>
      </c>
      <c r="D144" s="90">
        <f>'[1]IB_1.1.sz.mell.'!D144</f>
        <v>0</v>
      </c>
      <c r="E144" s="30"/>
    </row>
    <row r="145" spans="1:9" ht="12" customHeight="1" x14ac:dyDescent="0.25">
      <c r="A145" s="23" t="s">
        <v>119</v>
      </c>
      <c r="B145" s="95" t="s">
        <v>286</v>
      </c>
      <c r="C145" s="29">
        <f>'[1]IB_1.1.sz.mell.'!C145</f>
        <v>0</v>
      </c>
      <c r="D145" s="90">
        <f>'[1]IB_1.1.sz.mell.'!D145</f>
        <v>0</v>
      </c>
      <c r="E145" s="30"/>
    </row>
    <row r="146" spans="1:9" ht="12" customHeight="1" thickBot="1" x14ac:dyDescent="0.3">
      <c r="A146" s="80" t="s">
        <v>121</v>
      </c>
      <c r="B146" s="96" t="s">
        <v>287</v>
      </c>
      <c r="C146" s="82">
        <f>'[1]IB_1.1.sz.mell.'!C146</f>
        <v>0</v>
      </c>
      <c r="D146" s="97">
        <f>'[1]IB_1.1.sz.mell.'!D146</f>
        <v>0</v>
      </c>
      <c r="E146" s="83"/>
    </row>
    <row r="147" spans="1:9" ht="12" customHeight="1" thickBot="1" x14ac:dyDescent="0.3">
      <c r="A147" s="18" t="s">
        <v>133</v>
      </c>
      <c r="B147" s="93" t="s">
        <v>288</v>
      </c>
      <c r="C147" s="38">
        <f>'[1]IB_1.1.sz.mell.'!C147</f>
        <v>9119383</v>
      </c>
      <c r="D147" s="98">
        <f>'[1]IB_1.1.sz.mell.'!D147</f>
        <v>9135898</v>
      </c>
      <c r="E147" s="39">
        <f>+E148+E149+E150+E151</f>
        <v>9135898</v>
      </c>
    </row>
    <row r="148" spans="1:9" ht="12" customHeight="1" x14ac:dyDescent="0.25">
      <c r="A148" s="23" t="s">
        <v>135</v>
      </c>
      <c r="B148" s="95" t="s">
        <v>289</v>
      </c>
      <c r="C148" s="29">
        <f>'[1]IB_1.1.sz.mell.'!C148</f>
        <v>0</v>
      </c>
      <c r="D148" s="90">
        <f>'[1]IB_1.1.sz.mell.'!D148</f>
        <v>0</v>
      </c>
      <c r="E148" s="30"/>
    </row>
    <row r="149" spans="1:9" ht="12" customHeight="1" x14ac:dyDescent="0.25">
      <c r="A149" s="23" t="s">
        <v>137</v>
      </c>
      <c r="B149" s="95" t="s">
        <v>290</v>
      </c>
      <c r="C149" s="29">
        <f>'[1]IB_1.1.sz.mell.'!C149</f>
        <v>8368992</v>
      </c>
      <c r="D149" s="90">
        <f>'[1]IB_1.1.sz.mell.'!D149</f>
        <v>8368992</v>
      </c>
      <c r="E149" s="30">
        <v>8368992</v>
      </c>
    </row>
    <row r="150" spans="1:9" ht="12" customHeight="1" x14ac:dyDescent="0.25">
      <c r="A150" s="23" t="s">
        <v>139</v>
      </c>
      <c r="B150" s="95" t="s">
        <v>291</v>
      </c>
      <c r="C150" s="29">
        <f>'[1]IB_1.1.sz.mell.'!C150</f>
        <v>0</v>
      </c>
      <c r="D150" s="90">
        <f>'[1]IB_1.1.sz.mell.'!D150</f>
        <v>0</v>
      </c>
      <c r="E150" s="30"/>
    </row>
    <row r="151" spans="1:9" ht="12" customHeight="1" thickBot="1" x14ac:dyDescent="0.3">
      <c r="A151" s="79" t="s">
        <v>141</v>
      </c>
      <c r="B151" s="99" t="s">
        <v>292</v>
      </c>
      <c r="C151" s="29">
        <f>'[1]IB_1.1.sz.mell.'!C151</f>
        <v>750391</v>
      </c>
      <c r="D151" s="90">
        <f>'[1]IB_1.1.sz.mell.'!D151</f>
        <v>766906</v>
      </c>
      <c r="E151" s="30">
        <v>766906</v>
      </c>
    </row>
    <row r="152" spans="1:9" ht="12" customHeight="1" thickBot="1" x14ac:dyDescent="0.3">
      <c r="A152" s="18" t="s">
        <v>293</v>
      </c>
      <c r="B152" s="93" t="s">
        <v>294</v>
      </c>
      <c r="C152" s="100">
        <f>'[1]IB_1.1.sz.mell.'!C152</f>
        <v>0</v>
      </c>
      <c r="D152" s="101">
        <f>'[1]IB_1.1.sz.mell.'!D152</f>
        <v>0</v>
      </c>
      <c r="E152" s="102">
        <f>SUM(E153:E157)</f>
        <v>0</v>
      </c>
    </row>
    <row r="153" spans="1:9" ht="12" customHeight="1" x14ac:dyDescent="0.25">
      <c r="A153" s="23" t="s">
        <v>147</v>
      </c>
      <c r="B153" s="95" t="s">
        <v>295</v>
      </c>
      <c r="C153" s="29">
        <f>'[1]IB_1.1.sz.mell.'!C153</f>
        <v>0</v>
      </c>
      <c r="D153" s="90">
        <f>'[1]IB_1.1.sz.mell.'!D153</f>
        <v>0</v>
      </c>
      <c r="E153" s="30"/>
    </row>
    <row r="154" spans="1:9" ht="12" customHeight="1" x14ac:dyDescent="0.25">
      <c r="A154" s="23" t="s">
        <v>149</v>
      </c>
      <c r="B154" s="95" t="s">
        <v>296</v>
      </c>
      <c r="C154" s="29">
        <f>'[1]IB_1.1.sz.mell.'!C154</f>
        <v>0</v>
      </c>
      <c r="D154" s="90">
        <f>'[1]IB_1.1.sz.mell.'!D154</f>
        <v>0</v>
      </c>
      <c r="E154" s="30"/>
    </row>
    <row r="155" spans="1:9" ht="12" customHeight="1" x14ac:dyDescent="0.25">
      <c r="A155" s="23" t="s">
        <v>151</v>
      </c>
      <c r="B155" s="95" t="s">
        <v>297</v>
      </c>
      <c r="C155" s="29">
        <f>'[1]IB_1.1.sz.mell.'!C155</f>
        <v>0</v>
      </c>
      <c r="D155" s="90">
        <f>'[1]IB_1.1.sz.mell.'!D155</f>
        <v>0</v>
      </c>
      <c r="E155" s="30"/>
    </row>
    <row r="156" spans="1:9" ht="12" customHeight="1" x14ac:dyDescent="0.25">
      <c r="A156" s="23" t="s">
        <v>153</v>
      </c>
      <c r="B156" s="95" t="s">
        <v>298</v>
      </c>
      <c r="C156" s="29">
        <f>'[1]IB_1.1.sz.mell.'!C156</f>
        <v>0</v>
      </c>
      <c r="D156" s="90">
        <f>'[1]IB_1.1.sz.mell.'!D156</f>
        <v>0</v>
      </c>
      <c r="E156" s="30"/>
    </row>
    <row r="157" spans="1:9" ht="12" customHeight="1" thickBot="1" x14ac:dyDescent="0.3">
      <c r="A157" s="23" t="s">
        <v>299</v>
      </c>
      <c r="B157" s="95" t="s">
        <v>300</v>
      </c>
      <c r="C157" s="29">
        <f>'[1]IB_1.1.sz.mell.'!C157</f>
        <v>0</v>
      </c>
      <c r="D157" s="90">
        <f>'[1]IB_1.1.sz.mell.'!D157</f>
        <v>0</v>
      </c>
      <c r="E157" s="30"/>
    </row>
    <row r="158" spans="1:9" ht="12" customHeight="1" thickBot="1" x14ac:dyDescent="0.3">
      <c r="A158" s="18" t="s">
        <v>155</v>
      </c>
      <c r="B158" s="93" t="s">
        <v>301</v>
      </c>
      <c r="C158" s="100">
        <f>'[1]IB_1.1.sz.mell.'!C158</f>
        <v>0</v>
      </c>
      <c r="D158" s="101">
        <f>'[1]IB_1.1.sz.mell.'!D158</f>
        <v>0</v>
      </c>
      <c r="E158" s="103"/>
    </row>
    <row r="159" spans="1:9" ht="12" customHeight="1" thickBot="1" x14ac:dyDescent="0.3">
      <c r="A159" s="18" t="s">
        <v>302</v>
      </c>
      <c r="B159" s="93" t="s">
        <v>303</v>
      </c>
      <c r="C159" s="100">
        <f>'[1]IB_1.1.sz.mell.'!C159</f>
        <v>0</v>
      </c>
      <c r="D159" s="101">
        <f>'[1]IB_1.1.sz.mell.'!D159</f>
        <v>0</v>
      </c>
      <c r="E159" s="103"/>
    </row>
    <row r="160" spans="1:9" ht="15.2" customHeight="1" thickBot="1" x14ac:dyDescent="0.3">
      <c r="A160" s="18" t="s">
        <v>304</v>
      </c>
      <c r="B160" s="93" t="s">
        <v>305</v>
      </c>
      <c r="C160" s="104">
        <f>'[1]IB_1.1.sz.mell.'!C160</f>
        <v>118739383</v>
      </c>
      <c r="D160" s="105">
        <f>'[1]IB_1.1.sz.mell.'!D160</f>
        <v>118755898</v>
      </c>
      <c r="E160" s="106">
        <f>+E136+E140+E147+E152+E158+E159</f>
        <v>118755898</v>
      </c>
      <c r="F160" s="107"/>
      <c r="G160" s="108"/>
      <c r="H160" s="108"/>
      <c r="I160" s="108"/>
    </row>
    <row r="161" spans="1:5" s="22" customFormat="1" ht="12.95" customHeight="1" thickBot="1" x14ac:dyDescent="0.25">
      <c r="A161" s="109" t="s">
        <v>306</v>
      </c>
      <c r="B161" s="110" t="s">
        <v>307</v>
      </c>
      <c r="C161" s="104">
        <f>'[1]IB_1.1.sz.mell.'!C161</f>
        <v>1112303744</v>
      </c>
      <c r="D161" s="105">
        <f>'[1]IB_1.1.sz.mell.'!D161</f>
        <v>1281611547</v>
      </c>
      <c r="E161" s="106">
        <f>+E135+E160</f>
        <v>698531684</v>
      </c>
    </row>
    <row r="162" spans="1:5" x14ac:dyDescent="0.25">
      <c r="C162" s="111">
        <f>'[1]IB_1.1.sz.mell.'!C162</f>
        <v>0</v>
      </c>
      <c r="D162" s="111">
        <f>'[1]IB_1.1.sz.mell.'!D162</f>
        <v>0</v>
      </c>
    </row>
    <row r="163" spans="1:5" x14ac:dyDescent="0.25">
      <c r="A163" s="743" t="s">
        <v>308</v>
      </c>
      <c r="B163" s="743"/>
      <c r="C163" s="743"/>
      <c r="D163" s="743"/>
      <c r="E163" s="743"/>
    </row>
    <row r="164" spans="1:5" ht="15.2" customHeight="1" thickBot="1" x14ac:dyDescent="0.3">
      <c r="A164" s="744" t="s">
        <v>309</v>
      </c>
      <c r="B164" s="744"/>
      <c r="C164" s="112"/>
      <c r="E164" s="112" t="str">
        <f>E96</f>
        <v xml:space="preserve"> Forintban!</v>
      </c>
    </row>
    <row r="165" spans="1:5" ht="25.5" customHeight="1" thickBot="1" x14ac:dyDescent="0.3">
      <c r="A165" s="18">
        <v>1</v>
      </c>
      <c r="B165" s="113" t="s">
        <v>310</v>
      </c>
      <c r="C165" s="114">
        <f>+C68-C135</f>
        <v>-349323389</v>
      </c>
      <c r="D165" s="20">
        <f>+D68-D135</f>
        <v>-373647623</v>
      </c>
      <c r="E165" s="21">
        <f>+E68-E135</f>
        <v>-40877524</v>
      </c>
    </row>
    <row r="166" spans="1:5" ht="32.450000000000003" customHeight="1" thickBot="1" x14ac:dyDescent="0.3">
      <c r="A166" s="18" t="s">
        <v>65</v>
      </c>
      <c r="B166" s="113" t="s">
        <v>311</v>
      </c>
      <c r="C166" s="20">
        <f>+C92-C160</f>
        <v>349323389</v>
      </c>
      <c r="D166" s="20">
        <f>+D92-D160</f>
        <v>373647623</v>
      </c>
      <c r="E166" s="21">
        <f>+E92-E160</f>
        <v>373647623</v>
      </c>
    </row>
  </sheetData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EDF6E-4C54-4E48-9474-3A7E9333CA60}">
  <sheetPr>
    <tabColor theme="5"/>
  </sheetPr>
  <dimension ref="A1:E60"/>
  <sheetViews>
    <sheetView topLeftCell="A28" zoomScale="120" zoomScaleNormal="120" workbookViewId="0">
      <selection activeCell="E5" sqref="E5:E6"/>
    </sheetView>
  </sheetViews>
  <sheetFormatPr defaultRowHeight="12.75" x14ac:dyDescent="0.2"/>
  <cols>
    <col min="1" max="1" width="13.83203125" style="365" customWidth="1"/>
    <col min="2" max="2" width="54.5" style="317" customWidth="1"/>
    <col min="3" max="5" width="15.83203125" style="317" customWidth="1"/>
    <col min="6" max="256" width="9.33203125" style="317"/>
    <col min="257" max="257" width="13.83203125" style="317" customWidth="1"/>
    <col min="258" max="258" width="54.5" style="317" customWidth="1"/>
    <col min="259" max="261" width="15.83203125" style="317" customWidth="1"/>
    <col min="262" max="512" width="9.33203125" style="317"/>
    <col min="513" max="513" width="13.83203125" style="317" customWidth="1"/>
    <col min="514" max="514" width="54.5" style="317" customWidth="1"/>
    <col min="515" max="517" width="15.83203125" style="317" customWidth="1"/>
    <col min="518" max="768" width="9.33203125" style="317"/>
    <col min="769" max="769" width="13.83203125" style="317" customWidth="1"/>
    <col min="770" max="770" width="54.5" style="317" customWidth="1"/>
    <col min="771" max="773" width="15.83203125" style="317" customWidth="1"/>
    <col min="774" max="1024" width="9.33203125" style="317"/>
    <col min="1025" max="1025" width="13.83203125" style="317" customWidth="1"/>
    <col min="1026" max="1026" width="54.5" style="317" customWidth="1"/>
    <col min="1027" max="1029" width="15.83203125" style="317" customWidth="1"/>
    <col min="1030" max="1280" width="9.33203125" style="317"/>
    <col min="1281" max="1281" width="13.83203125" style="317" customWidth="1"/>
    <col min="1282" max="1282" width="54.5" style="317" customWidth="1"/>
    <col min="1283" max="1285" width="15.83203125" style="317" customWidth="1"/>
    <col min="1286" max="1536" width="9.33203125" style="317"/>
    <col min="1537" max="1537" width="13.83203125" style="317" customWidth="1"/>
    <col min="1538" max="1538" width="54.5" style="317" customWidth="1"/>
    <col min="1539" max="1541" width="15.83203125" style="317" customWidth="1"/>
    <col min="1542" max="1792" width="9.33203125" style="317"/>
    <col min="1793" max="1793" width="13.83203125" style="317" customWidth="1"/>
    <col min="1794" max="1794" width="54.5" style="317" customWidth="1"/>
    <col min="1795" max="1797" width="15.83203125" style="317" customWidth="1"/>
    <col min="1798" max="2048" width="9.33203125" style="317"/>
    <col min="2049" max="2049" width="13.83203125" style="317" customWidth="1"/>
    <col min="2050" max="2050" width="54.5" style="317" customWidth="1"/>
    <col min="2051" max="2053" width="15.83203125" style="317" customWidth="1"/>
    <col min="2054" max="2304" width="9.33203125" style="317"/>
    <col min="2305" max="2305" width="13.83203125" style="317" customWidth="1"/>
    <col min="2306" max="2306" width="54.5" style="317" customWidth="1"/>
    <col min="2307" max="2309" width="15.83203125" style="317" customWidth="1"/>
    <col min="2310" max="2560" width="9.33203125" style="317"/>
    <col min="2561" max="2561" width="13.83203125" style="317" customWidth="1"/>
    <col min="2562" max="2562" width="54.5" style="317" customWidth="1"/>
    <col min="2563" max="2565" width="15.83203125" style="317" customWidth="1"/>
    <col min="2566" max="2816" width="9.33203125" style="317"/>
    <col min="2817" max="2817" width="13.83203125" style="317" customWidth="1"/>
    <col min="2818" max="2818" width="54.5" style="317" customWidth="1"/>
    <col min="2819" max="2821" width="15.83203125" style="317" customWidth="1"/>
    <col min="2822" max="3072" width="9.33203125" style="317"/>
    <col min="3073" max="3073" width="13.83203125" style="317" customWidth="1"/>
    <col min="3074" max="3074" width="54.5" style="317" customWidth="1"/>
    <col min="3075" max="3077" width="15.83203125" style="317" customWidth="1"/>
    <col min="3078" max="3328" width="9.33203125" style="317"/>
    <col min="3329" max="3329" width="13.83203125" style="317" customWidth="1"/>
    <col min="3330" max="3330" width="54.5" style="317" customWidth="1"/>
    <col min="3331" max="3333" width="15.83203125" style="317" customWidth="1"/>
    <col min="3334" max="3584" width="9.33203125" style="317"/>
    <col min="3585" max="3585" width="13.83203125" style="317" customWidth="1"/>
    <col min="3586" max="3586" width="54.5" style="317" customWidth="1"/>
    <col min="3587" max="3589" width="15.83203125" style="317" customWidth="1"/>
    <col min="3590" max="3840" width="9.33203125" style="317"/>
    <col min="3841" max="3841" width="13.83203125" style="317" customWidth="1"/>
    <col min="3842" max="3842" width="54.5" style="317" customWidth="1"/>
    <col min="3843" max="3845" width="15.83203125" style="317" customWidth="1"/>
    <col min="3846" max="4096" width="9.33203125" style="317"/>
    <col min="4097" max="4097" width="13.83203125" style="317" customWidth="1"/>
    <col min="4098" max="4098" width="54.5" style="317" customWidth="1"/>
    <col min="4099" max="4101" width="15.83203125" style="317" customWidth="1"/>
    <col min="4102" max="4352" width="9.33203125" style="317"/>
    <col min="4353" max="4353" width="13.83203125" style="317" customWidth="1"/>
    <col min="4354" max="4354" width="54.5" style="317" customWidth="1"/>
    <col min="4355" max="4357" width="15.83203125" style="317" customWidth="1"/>
    <col min="4358" max="4608" width="9.33203125" style="317"/>
    <col min="4609" max="4609" width="13.83203125" style="317" customWidth="1"/>
    <col min="4610" max="4610" width="54.5" style="317" customWidth="1"/>
    <col min="4611" max="4613" width="15.83203125" style="317" customWidth="1"/>
    <col min="4614" max="4864" width="9.33203125" style="317"/>
    <col min="4865" max="4865" width="13.83203125" style="317" customWidth="1"/>
    <col min="4866" max="4866" width="54.5" style="317" customWidth="1"/>
    <col min="4867" max="4869" width="15.83203125" style="317" customWidth="1"/>
    <col min="4870" max="5120" width="9.33203125" style="317"/>
    <col min="5121" max="5121" width="13.83203125" style="317" customWidth="1"/>
    <col min="5122" max="5122" width="54.5" style="317" customWidth="1"/>
    <col min="5123" max="5125" width="15.83203125" style="317" customWidth="1"/>
    <col min="5126" max="5376" width="9.33203125" style="317"/>
    <col min="5377" max="5377" width="13.83203125" style="317" customWidth="1"/>
    <col min="5378" max="5378" width="54.5" style="317" customWidth="1"/>
    <col min="5379" max="5381" width="15.83203125" style="317" customWidth="1"/>
    <col min="5382" max="5632" width="9.33203125" style="317"/>
    <col min="5633" max="5633" width="13.83203125" style="317" customWidth="1"/>
    <col min="5634" max="5634" width="54.5" style="317" customWidth="1"/>
    <col min="5635" max="5637" width="15.83203125" style="317" customWidth="1"/>
    <col min="5638" max="5888" width="9.33203125" style="317"/>
    <col min="5889" max="5889" width="13.83203125" style="317" customWidth="1"/>
    <col min="5890" max="5890" width="54.5" style="317" customWidth="1"/>
    <col min="5891" max="5893" width="15.83203125" style="317" customWidth="1"/>
    <col min="5894" max="6144" width="9.33203125" style="317"/>
    <col min="6145" max="6145" width="13.83203125" style="317" customWidth="1"/>
    <col min="6146" max="6146" width="54.5" style="317" customWidth="1"/>
    <col min="6147" max="6149" width="15.83203125" style="317" customWidth="1"/>
    <col min="6150" max="6400" width="9.33203125" style="317"/>
    <col min="6401" max="6401" width="13.83203125" style="317" customWidth="1"/>
    <col min="6402" max="6402" width="54.5" style="317" customWidth="1"/>
    <col min="6403" max="6405" width="15.83203125" style="317" customWidth="1"/>
    <col min="6406" max="6656" width="9.33203125" style="317"/>
    <col min="6657" max="6657" width="13.83203125" style="317" customWidth="1"/>
    <col min="6658" max="6658" width="54.5" style="317" customWidth="1"/>
    <col min="6659" max="6661" width="15.83203125" style="317" customWidth="1"/>
    <col min="6662" max="6912" width="9.33203125" style="317"/>
    <col min="6913" max="6913" width="13.83203125" style="317" customWidth="1"/>
    <col min="6914" max="6914" width="54.5" style="317" customWidth="1"/>
    <col min="6915" max="6917" width="15.83203125" style="317" customWidth="1"/>
    <col min="6918" max="7168" width="9.33203125" style="317"/>
    <col min="7169" max="7169" width="13.83203125" style="317" customWidth="1"/>
    <col min="7170" max="7170" width="54.5" style="317" customWidth="1"/>
    <col min="7171" max="7173" width="15.83203125" style="317" customWidth="1"/>
    <col min="7174" max="7424" width="9.33203125" style="317"/>
    <col min="7425" max="7425" width="13.83203125" style="317" customWidth="1"/>
    <col min="7426" max="7426" width="54.5" style="317" customWidth="1"/>
    <col min="7427" max="7429" width="15.83203125" style="317" customWidth="1"/>
    <col min="7430" max="7680" width="9.33203125" style="317"/>
    <col min="7681" max="7681" width="13.83203125" style="317" customWidth="1"/>
    <col min="7682" max="7682" width="54.5" style="317" customWidth="1"/>
    <col min="7683" max="7685" width="15.83203125" style="317" customWidth="1"/>
    <col min="7686" max="7936" width="9.33203125" style="317"/>
    <col min="7937" max="7937" width="13.83203125" style="317" customWidth="1"/>
    <col min="7938" max="7938" width="54.5" style="317" customWidth="1"/>
    <col min="7939" max="7941" width="15.83203125" style="317" customWidth="1"/>
    <col min="7942" max="8192" width="9.33203125" style="317"/>
    <col min="8193" max="8193" width="13.83203125" style="317" customWidth="1"/>
    <col min="8194" max="8194" width="54.5" style="317" customWidth="1"/>
    <col min="8195" max="8197" width="15.83203125" style="317" customWidth="1"/>
    <col min="8198" max="8448" width="9.33203125" style="317"/>
    <col min="8449" max="8449" width="13.83203125" style="317" customWidth="1"/>
    <col min="8450" max="8450" width="54.5" style="317" customWidth="1"/>
    <col min="8451" max="8453" width="15.83203125" style="317" customWidth="1"/>
    <col min="8454" max="8704" width="9.33203125" style="317"/>
    <col min="8705" max="8705" width="13.83203125" style="317" customWidth="1"/>
    <col min="8706" max="8706" width="54.5" style="317" customWidth="1"/>
    <col min="8707" max="8709" width="15.83203125" style="317" customWidth="1"/>
    <col min="8710" max="8960" width="9.33203125" style="317"/>
    <col min="8961" max="8961" width="13.83203125" style="317" customWidth="1"/>
    <col min="8962" max="8962" width="54.5" style="317" customWidth="1"/>
    <col min="8963" max="8965" width="15.83203125" style="317" customWidth="1"/>
    <col min="8966" max="9216" width="9.33203125" style="317"/>
    <col min="9217" max="9217" width="13.83203125" style="317" customWidth="1"/>
    <col min="9218" max="9218" width="54.5" style="317" customWidth="1"/>
    <col min="9219" max="9221" width="15.83203125" style="317" customWidth="1"/>
    <col min="9222" max="9472" width="9.33203125" style="317"/>
    <col min="9473" max="9473" width="13.83203125" style="317" customWidth="1"/>
    <col min="9474" max="9474" width="54.5" style="317" customWidth="1"/>
    <col min="9475" max="9477" width="15.83203125" style="317" customWidth="1"/>
    <col min="9478" max="9728" width="9.33203125" style="317"/>
    <col min="9729" max="9729" width="13.83203125" style="317" customWidth="1"/>
    <col min="9730" max="9730" width="54.5" style="317" customWidth="1"/>
    <col min="9731" max="9733" width="15.83203125" style="317" customWidth="1"/>
    <col min="9734" max="9984" width="9.33203125" style="317"/>
    <col min="9985" max="9985" width="13.83203125" style="317" customWidth="1"/>
    <col min="9986" max="9986" width="54.5" style="317" customWidth="1"/>
    <col min="9987" max="9989" width="15.83203125" style="317" customWidth="1"/>
    <col min="9990" max="10240" width="9.33203125" style="317"/>
    <col min="10241" max="10241" width="13.83203125" style="317" customWidth="1"/>
    <col min="10242" max="10242" width="54.5" style="317" customWidth="1"/>
    <col min="10243" max="10245" width="15.83203125" style="317" customWidth="1"/>
    <col min="10246" max="10496" width="9.33203125" style="317"/>
    <col min="10497" max="10497" width="13.83203125" style="317" customWidth="1"/>
    <col min="10498" max="10498" width="54.5" style="317" customWidth="1"/>
    <col min="10499" max="10501" width="15.83203125" style="317" customWidth="1"/>
    <col min="10502" max="10752" width="9.33203125" style="317"/>
    <col min="10753" max="10753" width="13.83203125" style="317" customWidth="1"/>
    <col min="10754" max="10754" width="54.5" style="317" customWidth="1"/>
    <col min="10755" max="10757" width="15.83203125" style="317" customWidth="1"/>
    <col min="10758" max="11008" width="9.33203125" style="317"/>
    <col min="11009" max="11009" width="13.83203125" style="317" customWidth="1"/>
    <col min="11010" max="11010" width="54.5" style="317" customWidth="1"/>
    <col min="11011" max="11013" width="15.83203125" style="317" customWidth="1"/>
    <col min="11014" max="11264" width="9.33203125" style="317"/>
    <col min="11265" max="11265" width="13.83203125" style="317" customWidth="1"/>
    <col min="11266" max="11266" width="54.5" style="317" customWidth="1"/>
    <col min="11267" max="11269" width="15.83203125" style="317" customWidth="1"/>
    <col min="11270" max="11520" width="9.33203125" style="317"/>
    <col min="11521" max="11521" width="13.83203125" style="317" customWidth="1"/>
    <col min="11522" max="11522" width="54.5" style="317" customWidth="1"/>
    <col min="11523" max="11525" width="15.83203125" style="317" customWidth="1"/>
    <col min="11526" max="11776" width="9.33203125" style="317"/>
    <col min="11777" max="11777" width="13.83203125" style="317" customWidth="1"/>
    <col min="11778" max="11778" width="54.5" style="317" customWidth="1"/>
    <col min="11779" max="11781" width="15.83203125" style="317" customWidth="1"/>
    <col min="11782" max="12032" width="9.33203125" style="317"/>
    <col min="12033" max="12033" width="13.83203125" style="317" customWidth="1"/>
    <col min="12034" max="12034" width="54.5" style="317" customWidth="1"/>
    <col min="12035" max="12037" width="15.83203125" style="317" customWidth="1"/>
    <col min="12038" max="12288" width="9.33203125" style="317"/>
    <col min="12289" max="12289" width="13.83203125" style="317" customWidth="1"/>
    <col min="12290" max="12290" width="54.5" style="317" customWidth="1"/>
    <col min="12291" max="12293" width="15.83203125" style="317" customWidth="1"/>
    <col min="12294" max="12544" width="9.33203125" style="317"/>
    <col min="12545" max="12545" width="13.83203125" style="317" customWidth="1"/>
    <col min="12546" max="12546" width="54.5" style="317" customWidth="1"/>
    <col min="12547" max="12549" width="15.83203125" style="317" customWidth="1"/>
    <col min="12550" max="12800" width="9.33203125" style="317"/>
    <col min="12801" max="12801" width="13.83203125" style="317" customWidth="1"/>
    <col min="12802" max="12802" width="54.5" style="317" customWidth="1"/>
    <col min="12803" max="12805" width="15.83203125" style="317" customWidth="1"/>
    <col min="12806" max="13056" width="9.33203125" style="317"/>
    <col min="13057" max="13057" width="13.83203125" style="317" customWidth="1"/>
    <col min="13058" max="13058" width="54.5" style="317" customWidth="1"/>
    <col min="13059" max="13061" width="15.83203125" style="317" customWidth="1"/>
    <col min="13062" max="13312" width="9.33203125" style="317"/>
    <col min="13313" max="13313" width="13.83203125" style="317" customWidth="1"/>
    <col min="13314" max="13314" width="54.5" style="317" customWidth="1"/>
    <col min="13315" max="13317" width="15.83203125" style="317" customWidth="1"/>
    <col min="13318" max="13568" width="9.33203125" style="317"/>
    <col min="13569" max="13569" width="13.83203125" style="317" customWidth="1"/>
    <col min="13570" max="13570" width="54.5" style="317" customWidth="1"/>
    <col min="13571" max="13573" width="15.83203125" style="317" customWidth="1"/>
    <col min="13574" max="13824" width="9.33203125" style="317"/>
    <col min="13825" max="13825" width="13.83203125" style="317" customWidth="1"/>
    <col min="13826" max="13826" width="54.5" style="317" customWidth="1"/>
    <col min="13827" max="13829" width="15.83203125" style="317" customWidth="1"/>
    <col min="13830" max="14080" width="9.33203125" style="317"/>
    <col min="14081" max="14081" width="13.83203125" style="317" customWidth="1"/>
    <col min="14082" max="14082" width="54.5" style="317" customWidth="1"/>
    <col min="14083" max="14085" width="15.83203125" style="317" customWidth="1"/>
    <col min="14086" max="14336" width="9.33203125" style="317"/>
    <col min="14337" max="14337" width="13.83203125" style="317" customWidth="1"/>
    <col min="14338" max="14338" width="54.5" style="317" customWidth="1"/>
    <col min="14339" max="14341" width="15.83203125" style="317" customWidth="1"/>
    <col min="14342" max="14592" width="9.33203125" style="317"/>
    <col min="14593" max="14593" width="13.83203125" style="317" customWidth="1"/>
    <col min="14594" max="14594" width="54.5" style="317" customWidth="1"/>
    <col min="14595" max="14597" width="15.83203125" style="317" customWidth="1"/>
    <col min="14598" max="14848" width="9.33203125" style="317"/>
    <col min="14849" max="14849" width="13.83203125" style="317" customWidth="1"/>
    <col min="14850" max="14850" width="54.5" style="317" customWidth="1"/>
    <col min="14851" max="14853" width="15.83203125" style="317" customWidth="1"/>
    <col min="14854" max="15104" width="9.33203125" style="317"/>
    <col min="15105" max="15105" width="13.83203125" style="317" customWidth="1"/>
    <col min="15106" max="15106" width="54.5" style="317" customWidth="1"/>
    <col min="15107" max="15109" width="15.83203125" style="317" customWidth="1"/>
    <col min="15110" max="15360" width="9.33203125" style="317"/>
    <col min="15361" max="15361" width="13.83203125" style="317" customWidth="1"/>
    <col min="15362" max="15362" width="54.5" style="317" customWidth="1"/>
    <col min="15363" max="15365" width="15.83203125" style="317" customWidth="1"/>
    <col min="15366" max="15616" width="9.33203125" style="317"/>
    <col min="15617" max="15617" width="13.83203125" style="317" customWidth="1"/>
    <col min="15618" max="15618" width="54.5" style="317" customWidth="1"/>
    <col min="15619" max="15621" width="15.83203125" style="317" customWidth="1"/>
    <col min="15622" max="15872" width="9.33203125" style="317"/>
    <col min="15873" max="15873" width="13.83203125" style="317" customWidth="1"/>
    <col min="15874" max="15874" width="54.5" style="317" customWidth="1"/>
    <col min="15875" max="15877" width="15.83203125" style="317" customWidth="1"/>
    <col min="15878" max="16128" width="9.33203125" style="317"/>
    <col min="16129" max="16129" width="13.83203125" style="317" customWidth="1"/>
    <col min="16130" max="16130" width="54.5" style="317" customWidth="1"/>
    <col min="16131" max="16133" width="15.83203125" style="317" customWidth="1"/>
    <col min="16134" max="16384" width="9.33203125" style="317"/>
  </cols>
  <sheetData>
    <row r="1" spans="1:5" s="304" customFormat="1" ht="16.5" thickBot="1" x14ac:dyDescent="0.3">
      <c r="A1" s="303"/>
      <c r="B1" s="796" t="str">
        <f>CONCATENATE("6.3. melléklet ",[1]Z_ALAPADATOK!A7," ",[1]Z_ALAPADATOK!B7," ",[1]Z_ALAPADATOK!C7," ",[1]Z_ALAPADATOK!D7," ",[1]Z_ALAPADATOK!E7," ",[1]Z_ALAPADATOK!F7," ",[1]Z_ALAPADATOK!G7," ",[1]Z_ALAPADATOK!H7)</f>
        <v>6.3. melléklet a …. / 2020 ( … ) önkormányzati rendelethez</v>
      </c>
      <c r="C1" s="797"/>
      <c r="D1" s="797"/>
      <c r="E1" s="797"/>
    </row>
    <row r="2" spans="1:5" s="307" customFormat="1" ht="25.5" customHeight="1" thickBot="1" x14ac:dyDescent="0.25">
      <c r="A2" s="368" t="s">
        <v>485</v>
      </c>
      <c r="B2" s="802" t="str">
        <f>CONCATENATE([1]Z_ALAPADATOK!B13)</f>
        <v>Jánoshidai Napsugár Óvoda és Mini Bölcsöde</v>
      </c>
      <c r="C2" s="803"/>
      <c r="D2" s="804"/>
      <c r="E2" s="369" t="s">
        <v>514</v>
      </c>
    </row>
    <row r="3" spans="1:5" s="307" customFormat="1" ht="24.75" thickBot="1" x14ac:dyDescent="0.25">
      <c r="A3" s="368" t="s">
        <v>454</v>
      </c>
      <c r="B3" s="802" t="s">
        <v>455</v>
      </c>
      <c r="C3" s="803"/>
      <c r="D3" s="804"/>
      <c r="E3" s="369" t="s">
        <v>453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'Z_6.2.3.sz.mell'!E4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CONCATENATE('Z_6.2.3.sz.mell'!E5)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'[1]IB_6.3.sz.mell'!C8</f>
        <v>0</v>
      </c>
      <c r="D8" s="164">
        <f>'[1]IB_6.3.sz.mell'!D8</f>
        <v>388012</v>
      </c>
      <c r="E8" s="394">
        <f>SUM(E9:E19)</f>
        <v>388012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'[1]IB_6.3.sz.mell'!C9</f>
        <v>0</v>
      </c>
      <c r="D9" s="189">
        <f>'[1]IB_6.3.sz.mell'!D9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'[1]IB_6.3.sz.mell'!C10</f>
        <v>0</v>
      </c>
      <c r="D10" s="395">
        <f>'[1]IB_6.3.sz.mell'!D10</f>
        <v>305514</v>
      </c>
      <c r="E10" s="152">
        <v>305514</v>
      </c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'[1]IB_6.3.sz.mell'!C11</f>
        <v>0</v>
      </c>
      <c r="D11" s="395">
        <f>'[1]IB_6.3.sz.mell'!D11</f>
        <v>0</v>
      </c>
      <c r="E11" s="152"/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'[1]IB_6.3.sz.mell'!C12</f>
        <v>0</v>
      </c>
      <c r="D12" s="395">
        <f>'[1]IB_6.3.sz.mell'!D12</f>
        <v>0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'[1]IB_6.3.sz.mell'!C13</f>
        <v>0</v>
      </c>
      <c r="D13" s="395">
        <f>'[1]IB_6.3.sz.mell'!D13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'[1]IB_6.3.sz.mell'!C14</f>
        <v>0</v>
      </c>
      <c r="D14" s="395">
        <f>'[1]IB_6.3.sz.mell'!D14</f>
        <v>82486</v>
      </c>
      <c r="E14" s="152">
        <v>82486</v>
      </c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'[1]IB_6.3.sz.mell'!C15</f>
        <v>0</v>
      </c>
      <c r="D15" s="395">
        <f>'[1]IB_6.3.sz.mell'!D15</f>
        <v>0</v>
      </c>
      <c r="E15" s="152"/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'[1]IB_6.3.sz.mell'!C16</f>
        <v>0</v>
      </c>
      <c r="D16" s="396">
        <f>'[1]IB_6.3.sz.mell'!D16</f>
        <v>1</v>
      </c>
      <c r="E16" s="200">
        <v>1</v>
      </c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'[1]IB_6.3.sz.mell'!C17</f>
        <v>0</v>
      </c>
      <c r="D17" s="395">
        <f>'[1]IB_6.3.sz.mell'!D17</f>
        <v>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'[1]IB_6.3.sz.mell'!C18</f>
        <v>0</v>
      </c>
      <c r="D18" s="397">
        <f>'[1]IB_6.3.sz.mell'!D18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'[1]IB_6.3.sz.mell'!C19</f>
        <v>0</v>
      </c>
      <c r="D19" s="397">
        <f>'[1]IB_6.3.sz.mell'!D19</f>
        <v>11</v>
      </c>
      <c r="E19" s="161">
        <v>11</v>
      </c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'[1]IB_6.3.sz.mell'!C20</f>
        <v>0</v>
      </c>
      <c r="D20" s="180">
        <f>'[1]IB_6.3.sz.mell'!D20</f>
        <v>0</v>
      </c>
      <c r="E20" s="165">
        <f>SUM(E21:E23)</f>
        <v>0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'[1]IB_6.3.sz.mell'!C21</f>
        <v>0</v>
      </c>
      <c r="D21" s="395">
        <f>'[1]IB_6.3.sz.mell'!D21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'[1]IB_6.3.sz.mell'!C22</f>
        <v>0</v>
      </c>
      <c r="D22" s="395">
        <f>'[1]IB_6.3.sz.mell'!D22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'[1]IB_6.3.sz.mell'!C23</f>
        <v>0</v>
      </c>
      <c r="D23" s="395">
        <f>'[1]IB_6.3.sz.mell'!D23</f>
        <v>0</v>
      </c>
      <c r="E23" s="152"/>
    </row>
    <row r="24" spans="1:5" s="326" customFormat="1" ht="12" customHeight="1" thickBot="1" x14ac:dyDescent="0.25">
      <c r="A24" s="377" t="s">
        <v>73</v>
      </c>
      <c r="B24" s="73" t="s">
        <v>517</v>
      </c>
      <c r="C24" s="150">
        <f>'[1]IB_6.3.sz.mell'!C24</f>
        <v>0</v>
      </c>
      <c r="D24" s="395">
        <f>'[1]IB_6.3.sz.mell'!D24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'[1]IB_6.3.sz.mell'!C25</f>
        <v>0</v>
      </c>
      <c r="D25" s="180">
        <f>'[1]IB_6.3.sz.mell'!D25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518</v>
      </c>
      <c r="C26" s="164">
        <f>'[1]IB_6.3.sz.mell'!C26</f>
        <v>0</v>
      </c>
      <c r="D26" s="180">
        <f>'[1]IB_6.3.sz.mell'!D26</f>
        <v>0</v>
      </c>
      <c r="E26" s="165">
        <f>+E27+E28</f>
        <v>0</v>
      </c>
    </row>
    <row r="27" spans="1:5" s="326" customFormat="1" ht="12" customHeight="1" x14ac:dyDescent="0.2">
      <c r="A27" s="380" t="s">
        <v>95</v>
      </c>
      <c r="B27" s="381" t="s">
        <v>492</v>
      </c>
      <c r="C27" s="203">
        <f>'[1]IB_6.3.sz.mell'!C27</f>
        <v>0</v>
      </c>
      <c r="D27" s="398">
        <f>'[1]IB_6.3.sz.mell'!D27</f>
        <v>0</v>
      </c>
      <c r="E27" s="204"/>
    </row>
    <row r="28" spans="1:5" s="326" customFormat="1" ht="12" customHeight="1" x14ac:dyDescent="0.2">
      <c r="A28" s="380" t="s">
        <v>97</v>
      </c>
      <c r="B28" s="382" t="s">
        <v>496</v>
      </c>
      <c r="C28" s="170">
        <f>'[1]IB_6.3.sz.mell'!C28</f>
        <v>0</v>
      </c>
      <c r="D28" s="399">
        <f>'[1]IB_6.3.sz.mell'!D28</f>
        <v>0</v>
      </c>
      <c r="E28" s="171"/>
    </row>
    <row r="29" spans="1:5" s="326" customFormat="1" ht="12" customHeight="1" thickBot="1" x14ac:dyDescent="0.25">
      <c r="A29" s="377" t="s">
        <v>99</v>
      </c>
      <c r="B29" s="383" t="s">
        <v>519</v>
      </c>
      <c r="C29" s="384">
        <f>'[1]IB_6.3.sz.mell'!C29</f>
        <v>0</v>
      </c>
      <c r="D29" s="400">
        <f>'[1]IB_6.3.sz.mell'!D29</f>
        <v>0</v>
      </c>
      <c r="E29" s="385"/>
    </row>
    <row r="30" spans="1:5" s="326" customFormat="1" ht="12" customHeight="1" thickBot="1" x14ac:dyDescent="0.25">
      <c r="A30" s="378" t="s">
        <v>109</v>
      </c>
      <c r="B30" s="93" t="s">
        <v>498</v>
      </c>
      <c r="C30" s="164">
        <f>'[1]IB_6.3.sz.mell'!C30</f>
        <v>0</v>
      </c>
      <c r="D30" s="180">
        <f>'[1]IB_6.3.sz.mell'!D30</f>
        <v>0</v>
      </c>
      <c r="E30" s="165">
        <f>+E31+E32+E33</f>
        <v>0</v>
      </c>
    </row>
    <row r="31" spans="1:5" s="326" customFormat="1" ht="12" customHeight="1" x14ac:dyDescent="0.2">
      <c r="A31" s="380" t="s">
        <v>111</v>
      </c>
      <c r="B31" s="381" t="s">
        <v>136</v>
      </c>
      <c r="C31" s="203">
        <f>'[1]IB_6.3.sz.mell'!C31</f>
        <v>0</v>
      </c>
      <c r="D31" s="398">
        <f>'[1]IB_6.3.sz.mell'!D31</f>
        <v>0</v>
      </c>
      <c r="E31" s="204"/>
    </row>
    <row r="32" spans="1:5" s="326" customFormat="1" ht="12" customHeight="1" x14ac:dyDescent="0.2">
      <c r="A32" s="380" t="s">
        <v>113</v>
      </c>
      <c r="B32" s="382" t="s">
        <v>138</v>
      </c>
      <c r="C32" s="170">
        <f>'[1]IB_6.3.sz.mell'!C32</f>
        <v>0</v>
      </c>
      <c r="D32" s="399">
        <f>'[1]IB_6.3.sz.mell'!D32</f>
        <v>0</v>
      </c>
      <c r="E32" s="171"/>
    </row>
    <row r="33" spans="1:5" s="326" customFormat="1" ht="12" customHeight="1" thickBot="1" x14ac:dyDescent="0.25">
      <c r="A33" s="377" t="s">
        <v>115</v>
      </c>
      <c r="B33" s="383" t="s">
        <v>140</v>
      </c>
      <c r="C33" s="384">
        <f>'[1]IB_6.3.sz.mell'!C33</f>
        <v>0</v>
      </c>
      <c r="D33" s="400">
        <f>'[1]IB_6.3.sz.mell'!D33</f>
        <v>0</v>
      </c>
      <c r="E33" s="385"/>
    </row>
    <row r="34" spans="1:5" s="324" customFormat="1" ht="12" customHeight="1" thickBot="1" x14ac:dyDescent="0.25">
      <c r="A34" s="378" t="s">
        <v>133</v>
      </c>
      <c r="B34" s="93" t="s">
        <v>331</v>
      </c>
      <c r="C34" s="164">
        <f>'[1]IB_6.3.sz.mell'!C34</f>
        <v>0</v>
      </c>
      <c r="D34" s="180">
        <f>'[1]IB_6.3.sz.mell'!D34</f>
        <v>0</v>
      </c>
      <c r="E34" s="379"/>
    </row>
    <row r="35" spans="1:5" s="324" customFormat="1" ht="12" customHeight="1" thickBot="1" x14ac:dyDescent="0.25">
      <c r="A35" s="378" t="s">
        <v>293</v>
      </c>
      <c r="B35" s="93" t="s">
        <v>499</v>
      </c>
      <c r="C35" s="164">
        <f>'[1]IB_6.3.sz.mell'!C35</f>
        <v>0</v>
      </c>
      <c r="D35" s="180">
        <f>'[1]IB_6.3.sz.mell'!D35</f>
        <v>0</v>
      </c>
      <c r="E35" s="379"/>
    </row>
    <row r="36" spans="1:5" s="324" customFormat="1" ht="12" customHeight="1" thickBot="1" x14ac:dyDescent="0.25">
      <c r="A36" s="318" t="s">
        <v>155</v>
      </c>
      <c r="B36" s="93" t="s">
        <v>520</v>
      </c>
      <c r="C36" s="164">
        <f>'[1]IB_6.3.sz.mell'!C36</f>
        <v>0</v>
      </c>
      <c r="D36" s="180">
        <f>'[1]IB_6.3.sz.mell'!D36</f>
        <v>388012</v>
      </c>
      <c r="E36" s="165">
        <f>+E8+E20+E25+E26+E30+E34+E35</f>
        <v>388012</v>
      </c>
    </row>
    <row r="37" spans="1:5" s="324" customFormat="1" ht="12" customHeight="1" thickBot="1" x14ac:dyDescent="0.25">
      <c r="A37" s="386" t="s">
        <v>302</v>
      </c>
      <c r="B37" s="93" t="s">
        <v>501</v>
      </c>
      <c r="C37" s="164">
        <f>'[1]IB_6.3.sz.mell'!C37</f>
        <v>81300583</v>
      </c>
      <c r="D37" s="180">
        <f>'[1]IB_6.3.sz.mell'!D37</f>
        <v>83932709</v>
      </c>
      <c r="E37" s="165">
        <f>+E38+E39+E40</f>
        <v>83932709</v>
      </c>
    </row>
    <row r="38" spans="1:5" s="324" customFormat="1" ht="12" customHeight="1" x14ac:dyDescent="0.2">
      <c r="A38" s="380" t="s">
        <v>502</v>
      </c>
      <c r="B38" s="381" t="s">
        <v>390</v>
      </c>
      <c r="C38" s="203">
        <f>'[1]IB_6.3.sz.mell'!C38</f>
        <v>0</v>
      </c>
      <c r="D38" s="398">
        <f>'[1]IB_6.3.sz.mell'!D38</f>
        <v>243116</v>
      </c>
      <c r="E38" s="204">
        <v>243116</v>
      </c>
    </row>
    <row r="39" spans="1:5" s="324" customFormat="1" ht="12" customHeight="1" x14ac:dyDescent="0.2">
      <c r="A39" s="380" t="s">
        <v>503</v>
      </c>
      <c r="B39" s="382" t="s">
        <v>504</v>
      </c>
      <c r="C39" s="170">
        <f>'[1]IB_6.3.sz.mell'!C39</f>
        <v>0</v>
      </c>
      <c r="D39" s="399">
        <f>'[1]IB_6.3.sz.mell'!D39</f>
        <v>0</v>
      </c>
      <c r="E39" s="171"/>
    </row>
    <row r="40" spans="1:5" s="326" customFormat="1" ht="12" customHeight="1" thickBot="1" x14ac:dyDescent="0.25">
      <c r="A40" s="377" t="s">
        <v>505</v>
      </c>
      <c r="B40" s="383" t="s">
        <v>506</v>
      </c>
      <c r="C40" s="384">
        <f>'[1]IB_6.3.sz.mell'!C40</f>
        <v>81300583</v>
      </c>
      <c r="D40" s="400">
        <f>'[1]IB_6.3.sz.mell'!D40</f>
        <v>83689593</v>
      </c>
      <c r="E40" s="385">
        <v>83689593</v>
      </c>
    </row>
    <row r="41" spans="1:5" s="326" customFormat="1" ht="15.2" customHeight="1" thickBot="1" x14ac:dyDescent="0.25">
      <c r="A41" s="386" t="s">
        <v>304</v>
      </c>
      <c r="B41" s="387" t="s">
        <v>507</v>
      </c>
      <c r="C41" s="388">
        <f>'[1]IB_6.3.sz.mell'!C41</f>
        <v>81300583</v>
      </c>
      <c r="D41" s="401">
        <f>'[1]IB_6.3.sz.mell'!D41</f>
        <v>84320721</v>
      </c>
      <c r="E41" s="389">
        <f>+E36+E37</f>
        <v>84320721</v>
      </c>
    </row>
    <row r="42" spans="1:5" s="326" customFormat="1" ht="15.2" customHeight="1" x14ac:dyDescent="0.2">
      <c r="A42" s="341"/>
      <c r="B42" s="342"/>
      <c r="C42" s="343"/>
    </row>
    <row r="43" spans="1:5" ht="13.5" thickBot="1" x14ac:dyDescent="0.25">
      <c r="A43" s="390"/>
      <c r="B43" s="391"/>
      <c r="C43" s="392"/>
    </row>
    <row r="44" spans="1:5" s="322" customFormat="1" ht="16.5" customHeight="1" thickBot="1" x14ac:dyDescent="0.25">
      <c r="A44" s="799" t="s">
        <v>318</v>
      </c>
      <c r="B44" s="800"/>
      <c r="C44" s="800"/>
      <c r="D44" s="800"/>
      <c r="E44" s="801"/>
    </row>
    <row r="45" spans="1:5" s="344" customFormat="1" ht="12" customHeight="1" thickBot="1" x14ac:dyDescent="0.25">
      <c r="A45" s="378" t="s">
        <v>51</v>
      </c>
      <c r="B45" s="93" t="s">
        <v>508</v>
      </c>
      <c r="C45" s="164">
        <f>'[1]IB_6.3.sz.mell'!C45</f>
        <v>79869039</v>
      </c>
      <c r="D45" s="180">
        <f>'[1]IB_6.3.sz.mell'!D45</f>
        <v>84086356</v>
      </c>
      <c r="E45" s="165">
        <f>SUM(E46:E50)</f>
        <v>84086356</v>
      </c>
    </row>
    <row r="46" spans="1:5" ht="12" customHeight="1" x14ac:dyDescent="0.2">
      <c r="A46" s="377" t="s">
        <v>53</v>
      </c>
      <c r="B46" s="95" t="s">
        <v>221</v>
      </c>
      <c r="C46" s="203">
        <f>'[1]IB_6.3.sz.mell'!C46</f>
        <v>60873334</v>
      </c>
      <c r="D46" s="398">
        <f>'[1]IB_6.3.sz.mell'!D46</f>
        <v>62766895</v>
      </c>
      <c r="E46" s="204">
        <v>62766895</v>
      </c>
    </row>
    <row r="47" spans="1:5" ht="12" customHeight="1" x14ac:dyDescent="0.2">
      <c r="A47" s="377" t="s">
        <v>55</v>
      </c>
      <c r="B47" s="73" t="s">
        <v>222</v>
      </c>
      <c r="C47" s="173">
        <f>'[1]IB_6.3.sz.mell'!C47</f>
        <v>11975088</v>
      </c>
      <c r="D47" s="402">
        <f>'[1]IB_6.3.sz.mell'!D47</f>
        <v>12052407</v>
      </c>
      <c r="E47" s="175">
        <v>12052407</v>
      </c>
    </row>
    <row r="48" spans="1:5" ht="12" customHeight="1" x14ac:dyDescent="0.2">
      <c r="A48" s="377" t="s">
        <v>57</v>
      </c>
      <c r="B48" s="73" t="s">
        <v>223</v>
      </c>
      <c r="C48" s="173">
        <f>'[1]IB_6.3.sz.mell'!C48</f>
        <v>7020617</v>
      </c>
      <c r="D48" s="402">
        <f>'[1]IB_6.3.sz.mell'!D48</f>
        <v>9267054</v>
      </c>
      <c r="E48" s="175">
        <v>9267054</v>
      </c>
    </row>
    <row r="49" spans="1:5" ht="12" customHeight="1" x14ac:dyDescent="0.2">
      <c r="A49" s="377" t="s">
        <v>59</v>
      </c>
      <c r="B49" s="73" t="s">
        <v>224</v>
      </c>
      <c r="C49" s="173">
        <f>'[1]IB_6.3.sz.mell'!C49</f>
        <v>0</v>
      </c>
      <c r="D49" s="402">
        <f>'[1]IB_6.3.sz.mell'!D49</f>
        <v>0</v>
      </c>
      <c r="E49" s="175"/>
    </row>
    <row r="50" spans="1:5" ht="12" customHeight="1" thickBot="1" x14ac:dyDescent="0.25">
      <c r="A50" s="377" t="s">
        <v>61</v>
      </c>
      <c r="B50" s="73" t="s">
        <v>226</v>
      </c>
      <c r="C50" s="173">
        <f>'[1]IB_6.3.sz.mell'!C50</f>
        <v>0</v>
      </c>
      <c r="D50" s="402">
        <f>'[1]IB_6.3.sz.mell'!D50</f>
        <v>0</v>
      </c>
      <c r="E50" s="175"/>
    </row>
    <row r="51" spans="1:5" ht="12" customHeight="1" thickBot="1" x14ac:dyDescent="0.25">
      <c r="A51" s="378" t="s">
        <v>65</v>
      </c>
      <c r="B51" s="93" t="s">
        <v>509</v>
      </c>
      <c r="C51" s="164">
        <f>'[1]IB_6.3.sz.mell'!C51</f>
        <v>1431544</v>
      </c>
      <c r="D51" s="180">
        <f>'[1]IB_6.3.sz.mell'!D51</f>
        <v>234365</v>
      </c>
      <c r="E51" s="165">
        <f>SUM(E52:E54)</f>
        <v>234365</v>
      </c>
    </row>
    <row r="52" spans="1:5" s="344" customFormat="1" ht="12" customHeight="1" x14ac:dyDescent="0.2">
      <c r="A52" s="377" t="s">
        <v>67</v>
      </c>
      <c r="B52" s="95" t="s">
        <v>257</v>
      </c>
      <c r="C52" s="203">
        <f>'[1]IB_6.3.sz.mell'!C52</f>
        <v>1431544</v>
      </c>
      <c r="D52" s="398">
        <f>'[1]IB_6.3.sz.mell'!D52</f>
        <v>234365</v>
      </c>
      <c r="E52" s="204">
        <v>234365</v>
      </c>
    </row>
    <row r="53" spans="1:5" ht="12" customHeight="1" x14ac:dyDescent="0.2">
      <c r="A53" s="377" t="s">
        <v>69</v>
      </c>
      <c r="B53" s="73" t="s">
        <v>259</v>
      </c>
      <c r="C53" s="173">
        <f>'[1]IB_6.3.sz.mell'!C53</f>
        <v>0</v>
      </c>
      <c r="D53" s="402">
        <f>'[1]IB_6.3.sz.mell'!D53</f>
        <v>0</v>
      </c>
      <c r="E53" s="175"/>
    </row>
    <row r="54" spans="1:5" ht="12" customHeight="1" x14ac:dyDescent="0.2">
      <c r="A54" s="377" t="s">
        <v>71</v>
      </c>
      <c r="B54" s="73" t="s">
        <v>510</v>
      </c>
      <c r="C54" s="173">
        <f>'[1]IB_6.3.sz.mell'!C54</f>
        <v>0</v>
      </c>
      <c r="D54" s="402">
        <f>'[1]IB_6.3.sz.mell'!D54</f>
        <v>0</v>
      </c>
      <c r="E54" s="175"/>
    </row>
    <row r="55" spans="1:5" ht="12" customHeight="1" thickBot="1" x14ac:dyDescent="0.25">
      <c r="A55" s="377" t="s">
        <v>73</v>
      </c>
      <c r="B55" s="73" t="s">
        <v>511</v>
      </c>
      <c r="C55" s="173">
        <f>'[1]IB_6.3.sz.mell'!C55</f>
        <v>0</v>
      </c>
      <c r="D55" s="402">
        <f>'[1]IB_6.3.sz.mell'!D55</f>
        <v>0</v>
      </c>
      <c r="E55" s="175"/>
    </row>
    <row r="56" spans="1:5" ht="15.2" customHeight="1" thickBot="1" x14ac:dyDescent="0.25">
      <c r="A56" s="378" t="s">
        <v>79</v>
      </c>
      <c r="B56" s="93" t="s">
        <v>512</v>
      </c>
      <c r="C56" s="164">
        <f>'[1]IB_6.3.sz.mell'!C56</f>
        <v>0</v>
      </c>
      <c r="D56" s="180">
        <f>'[1]IB_6.3.sz.mell'!D56</f>
        <v>0</v>
      </c>
      <c r="E56" s="379"/>
    </row>
    <row r="57" spans="1:5" ht="13.5" thickBot="1" x14ac:dyDescent="0.25">
      <c r="A57" s="378" t="s">
        <v>276</v>
      </c>
      <c r="B57" s="393" t="s">
        <v>513</v>
      </c>
      <c r="C57" s="388">
        <f>'[1]IB_6.3.sz.mell'!C57</f>
        <v>81300583</v>
      </c>
      <c r="D57" s="401">
        <f>'[1]IB_6.3.sz.mell'!D57</f>
        <v>84320721</v>
      </c>
      <c r="E57" s="389">
        <f>+E45+E51+E56</f>
        <v>84320721</v>
      </c>
    </row>
    <row r="58" spans="1:5" ht="15.75" customHeight="1" thickBot="1" x14ac:dyDescent="0.25">
      <c r="C58" s="366">
        <f>'[1]IB_6.3.sz.mell'!C58</f>
        <v>0</v>
      </c>
      <c r="D58" s="366">
        <f>'[1]IB_6.3.sz.mell'!D58</f>
        <v>0</v>
      </c>
    </row>
    <row r="59" spans="1:5" ht="14.45" customHeight="1" thickBot="1" x14ac:dyDescent="0.25">
      <c r="A59" s="355" t="s">
        <v>477</v>
      </c>
      <c r="B59" s="356"/>
      <c r="C59" s="357" t="str">
        <f>'[1]IB_6.3.sz.mell'!C59</f>
        <v>15+3,5</v>
      </c>
      <c r="D59" s="357" t="str">
        <f>'[1]IB_6.3.sz.mell'!D59</f>
        <v>15+3,5</v>
      </c>
      <c r="E59" s="403" t="str">
        <f>'[1]IB_6.3.sz.mell'!E59</f>
        <v>15+3,5</v>
      </c>
    </row>
    <row r="60" spans="1:5" ht="13.5" thickBot="1" x14ac:dyDescent="0.25">
      <c r="A60" s="359" t="s">
        <v>478</v>
      </c>
      <c r="B60" s="360"/>
      <c r="C60" s="357">
        <f>'[1]IB_6.3.sz.mell'!C60</f>
        <v>1</v>
      </c>
      <c r="D60" s="357">
        <f>'[1]IB_6.3.sz.mell'!D60</f>
        <v>1</v>
      </c>
      <c r="E60" s="403">
        <f>'[1]IB_6.3.sz.mell'!E60</f>
        <v>1</v>
      </c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F83FF-370B-4063-A7D5-83A3AC4B320B}">
  <sheetPr>
    <tabColor theme="5"/>
  </sheetPr>
  <dimension ref="A1:E60"/>
  <sheetViews>
    <sheetView topLeftCell="A34" zoomScale="120" zoomScaleNormal="120" workbookViewId="0">
      <selection activeCell="E5" sqref="E5:E6"/>
    </sheetView>
  </sheetViews>
  <sheetFormatPr defaultRowHeight="12.75" x14ac:dyDescent="0.2"/>
  <cols>
    <col min="1" max="1" width="13.83203125" style="365" customWidth="1"/>
    <col min="2" max="2" width="54.5" style="317" customWidth="1"/>
    <col min="3" max="5" width="15.83203125" style="317" customWidth="1"/>
    <col min="6" max="256" width="9.33203125" style="317"/>
    <col min="257" max="257" width="13.83203125" style="317" customWidth="1"/>
    <col min="258" max="258" width="54.5" style="317" customWidth="1"/>
    <col min="259" max="261" width="15.83203125" style="317" customWidth="1"/>
    <col min="262" max="512" width="9.33203125" style="317"/>
    <col min="513" max="513" width="13.83203125" style="317" customWidth="1"/>
    <col min="514" max="514" width="54.5" style="317" customWidth="1"/>
    <col min="515" max="517" width="15.83203125" style="317" customWidth="1"/>
    <col min="518" max="768" width="9.33203125" style="317"/>
    <col min="769" max="769" width="13.83203125" style="317" customWidth="1"/>
    <col min="770" max="770" width="54.5" style="317" customWidth="1"/>
    <col min="771" max="773" width="15.83203125" style="317" customWidth="1"/>
    <col min="774" max="1024" width="9.33203125" style="317"/>
    <col min="1025" max="1025" width="13.83203125" style="317" customWidth="1"/>
    <col min="1026" max="1026" width="54.5" style="317" customWidth="1"/>
    <col min="1027" max="1029" width="15.83203125" style="317" customWidth="1"/>
    <col min="1030" max="1280" width="9.33203125" style="317"/>
    <col min="1281" max="1281" width="13.83203125" style="317" customWidth="1"/>
    <col min="1282" max="1282" width="54.5" style="317" customWidth="1"/>
    <col min="1283" max="1285" width="15.83203125" style="317" customWidth="1"/>
    <col min="1286" max="1536" width="9.33203125" style="317"/>
    <col min="1537" max="1537" width="13.83203125" style="317" customWidth="1"/>
    <col min="1538" max="1538" width="54.5" style="317" customWidth="1"/>
    <col min="1539" max="1541" width="15.83203125" style="317" customWidth="1"/>
    <col min="1542" max="1792" width="9.33203125" style="317"/>
    <col min="1793" max="1793" width="13.83203125" style="317" customWidth="1"/>
    <col min="1794" max="1794" width="54.5" style="317" customWidth="1"/>
    <col min="1795" max="1797" width="15.83203125" style="317" customWidth="1"/>
    <col min="1798" max="2048" width="9.33203125" style="317"/>
    <col min="2049" max="2049" width="13.83203125" style="317" customWidth="1"/>
    <col min="2050" max="2050" width="54.5" style="317" customWidth="1"/>
    <col min="2051" max="2053" width="15.83203125" style="317" customWidth="1"/>
    <col min="2054" max="2304" width="9.33203125" style="317"/>
    <col min="2305" max="2305" width="13.83203125" style="317" customWidth="1"/>
    <col min="2306" max="2306" width="54.5" style="317" customWidth="1"/>
    <col min="2307" max="2309" width="15.83203125" style="317" customWidth="1"/>
    <col min="2310" max="2560" width="9.33203125" style="317"/>
    <col min="2561" max="2561" width="13.83203125" style="317" customWidth="1"/>
    <col min="2562" max="2562" width="54.5" style="317" customWidth="1"/>
    <col min="2563" max="2565" width="15.83203125" style="317" customWidth="1"/>
    <col min="2566" max="2816" width="9.33203125" style="317"/>
    <col min="2817" max="2817" width="13.83203125" style="317" customWidth="1"/>
    <col min="2818" max="2818" width="54.5" style="317" customWidth="1"/>
    <col min="2819" max="2821" width="15.83203125" style="317" customWidth="1"/>
    <col min="2822" max="3072" width="9.33203125" style="317"/>
    <col min="3073" max="3073" width="13.83203125" style="317" customWidth="1"/>
    <col min="3074" max="3074" width="54.5" style="317" customWidth="1"/>
    <col min="3075" max="3077" width="15.83203125" style="317" customWidth="1"/>
    <col min="3078" max="3328" width="9.33203125" style="317"/>
    <col min="3329" max="3329" width="13.83203125" style="317" customWidth="1"/>
    <col min="3330" max="3330" width="54.5" style="317" customWidth="1"/>
    <col min="3331" max="3333" width="15.83203125" style="317" customWidth="1"/>
    <col min="3334" max="3584" width="9.33203125" style="317"/>
    <col min="3585" max="3585" width="13.83203125" style="317" customWidth="1"/>
    <col min="3586" max="3586" width="54.5" style="317" customWidth="1"/>
    <col min="3587" max="3589" width="15.83203125" style="317" customWidth="1"/>
    <col min="3590" max="3840" width="9.33203125" style="317"/>
    <col min="3841" max="3841" width="13.83203125" style="317" customWidth="1"/>
    <col min="3842" max="3842" width="54.5" style="317" customWidth="1"/>
    <col min="3843" max="3845" width="15.83203125" style="317" customWidth="1"/>
    <col min="3846" max="4096" width="9.33203125" style="317"/>
    <col min="4097" max="4097" width="13.83203125" style="317" customWidth="1"/>
    <col min="4098" max="4098" width="54.5" style="317" customWidth="1"/>
    <col min="4099" max="4101" width="15.83203125" style="317" customWidth="1"/>
    <col min="4102" max="4352" width="9.33203125" style="317"/>
    <col min="4353" max="4353" width="13.83203125" style="317" customWidth="1"/>
    <col min="4354" max="4354" width="54.5" style="317" customWidth="1"/>
    <col min="4355" max="4357" width="15.83203125" style="317" customWidth="1"/>
    <col min="4358" max="4608" width="9.33203125" style="317"/>
    <col min="4609" max="4609" width="13.83203125" style="317" customWidth="1"/>
    <col min="4610" max="4610" width="54.5" style="317" customWidth="1"/>
    <col min="4611" max="4613" width="15.83203125" style="317" customWidth="1"/>
    <col min="4614" max="4864" width="9.33203125" style="317"/>
    <col min="4865" max="4865" width="13.83203125" style="317" customWidth="1"/>
    <col min="4866" max="4866" width="54.5" style="317" customWidth="1"/>
    <col min="4867" max="4869" width="15.83203125" style="317" customWidth="1"/>
    <col min="4870" max="5120" width="9.33203125" style="317"/>
    <col min="5121" max="5121" width="13.83203125" style="317" customWidth="1"/>
    <col min="5122" max="5122" width="54.5" style="317" customWidth="1"/>
    <col min="5123" max="5125" width="15.83203125" style="317" customWidth="1"/>
    <col min="5126" max="5376" width="9.33203125" style="317"/>
    <col min="5377" max="5377" width="13.83203125" style="317" customWidth="1"/>
    <col min="5378" max="5378" width="54.5" style="317" customWidth="1"/>
    <col min="5379" max="5381" width="15.83203125" style="317" customWidth="1"/>
    <col min="5382" max="5632" width="9.33203125" style="317"/>
    <col min="5633" max="5633" width="13.83203125" style="317" customWidth="1"/>
    <col min="5634" max="5634" width="54.5" style="317" customWidth="1"/>
    <col min="5635" max="5637" width="15.83203125" style="317" customWidth="1"/>
    <col min="5638" max="5888" width="9.33203125" style="317"/>
    <col min="5889" max="5889" width="13.83203125" style="317" customWidth="1"/>
    <col min="5890" max="5890" width="54.5" style="317" customWidth="1"/>
    <col min="5891" max="5893" width="15.83203125" style="317" customWidth="1"/>
    <col min="5894" max="6144" width="9.33203125" style="317"/>
    <col min="6145" max="6145" width="13.83203125" style="317" customWidth="1"/>
    <col min="6146" max="6146" width="54.5" style="317" customWidth="1"/>
    <col min="6147" max="6149" width="15.83203125" style="317" customWidth="1"/>
    <col min="6150" max="6400" width="9.33203125" style="317"/>
    <col min="6401" max="6401" width="13.83203125" style="317" customWidth="1"/>
    <col min="6402" max="6402" width="54.5" style="317" customWidth="1"/>
    <col min="6403" max="6405" width="15.83203125" style="317" customWidth="1"/>
    <col min="6406" max="6656" width="9.33203125" style="317"/>
    <col min="6657" max="6657" width="13.83203125" style="317" customWidth="1"/>
    <col min="6658" max="6658" width="54.5" style="317" customWidth="1"/>
    <col min="6659" max="6661" width="15.83203125" style="317" customWidth="1"/>
    <col min="6662" max="6912" width="9.33203125" style="317"/>
    <col min="6913" max="6913" width="13.83203125" style="317" customWidth="1"/>
    <col min="6914" max="6914" width="54.5" style="317" customWidth="1"/>
    <col min="6915" max="6917" width="15.83203125" style="317" customWidth="1"/>
    <col min="6918" max="7168" width="9.33203125" style="317"/>
    <col min="7169" max="7169" width="13.83203125" style="317" customWidth="1"/>
    <col min="7170" max="7170" width="54.5" style="317" customWidth="1"/>
    <col min="7171" max="7173" width="15.83203125" style="317" customWidth="1"/>
    <col min="7174" max="7424" width="9.33203125" style="317"/>
    <col min="7425" max="7425" width="13.83203125" style="317" customWidth="1"/>
    <col min="7426" max="7426" width="54.5" style="317" customWidth="1"/>
    <col min="7427" max="7429" width="15.83203125" style="317" customWidth="1"/>
    <col min="7430" max="7680" width="9.33203125" style="317"/>
    <col min="7681" max="7681" width="13.83203125" style="317" customWidth="1"/>
    <col min="7682" max="7682" width="54.5" style="317" customWidth="1"/>
    <col min="7683" max="7685" width="15.83203125" style="317" customWidth="1"/>
    <col min="7686" max="7936" width="9.33203125" style="317"/>
    <col min="7937" max="7937" width="13.83203125" style="317" customWidth="1"/>
    <col min="7938" max="7938" width="54.5" style="317" customWidth="1"/>
    <col min="7939" max="7941" width="15.83203125" style="317" customWidth="1"/>
    <col min="7942" max="8192" width="9.33203125" style="317"/>
    <col min="8193" max="8193" width="13.83203125" style="317" customWidth="1"/>
    <col min="8194" max="8194" width="54.5" style="317" customWidth="1"/>
    <col min="8195" max="8197" width="15.83203125" style="317" customWidth="1"/>
    <col min="8198" max="8448" width="9.33203125" style="317"/>
    <col min="8449" max="8449" width="13.83203125" style="317" customWidth="1"/>
    <col min="8450" max="8450" width="54.5" style="317" customWidth="1"/>
    <col min="8451" max="8453" width="15.83203125" style="317" customWidth="1"/>
    <col min="8454" max="8704" width="9.33203125" style="317"/>
    <col min="8705" max="8705" width="13.83203125" style="317" customWidth="1"/>
    <col min="8706" max="8706" width="54.5" style="317" customWidth="1"/>
    <col min="8707" max="8709" width="15.83203125" style="317" customWidth="1"/>
    <col min="8710" max="8960" width="9.33203125" style="317"/>
    <col min="8961" max="8961" width="13.83203125" style="317" customWidth="1"/>
    <col min="8962" max="8962" width="54.5" style="317" customWidth="1"/>
    <col min="8963" max="8965" width="15.83203125" style="317" customWidth="1"/>
    <col min="8966" max="9216" width="9.33203125" style="317"/>
    <col min="9217" max="9217" width="13.83203125" style="317" customWidth="1"/>
    <col min="9218" max="9218" width="54.5" style="317" customWidth="1"/>
    <col min="9219" max="9221" width="15.83203125" style="317" customWidth="1"/>
    <col min="9222" max="9472" width="9.33203125" style="317"/>
    <col min="9473" max="9473" width="13.83203125" style="317" customWidth="1"/>
    <col min="9474" max="9474" width="54.5" style="317" customWidth="1"/>
    <col min="9475" max="9477" width="15.83203125" style="317" customWidth="1"/>
    <col min="9478" max="9728" width="9.33203125" style="317"/>
    <col min="9729" max="9729" width="13.83203125" style="317" customWidth="1"/>
    <col min="9730" max="9730" width="54.5" style="317" customWidth="1"/>
    <col min="9731" max="9733" width="15.83203125" style="317" customWidth="1"/>
    <col min="9734" max="9984" width="9.33203125" style="317"/>
    <col min="9985" max="9985" width="13.83203125" style="317" customWidth="1"/>
    <col min="9986" max="9986" width="54.5" style="317" customWidth="1"/>
    <col min="9987" max="9989" width="15.83203125" style="317" customWidth="1"/>
    <col min="9990" max="10240" width="9.33203125" style="317"/>
    <col min="10241" max="10241" width="13.83203125" style="317" customWidth="1"/>
    <col min="10242" max="10242" width="54.5" style="317" customWidth="1"/>
    <col min="10243" max="10245" width="15.83203125" style="317" customWidth="1"/>
    <col min="10246" max="10496" width="9.33203125" style="317"/>
    <col min="10497" max="10497" width="13.83203125" style="317" customWidth="1"/>
    <col min="10498" max="10498" width="54.5" style="317" customWidth="1"/>
    <col min="10499" max="10501" width="15.83203125" style="317" customWidth="1"/>
    <col min="10502" max="10752" width="9.33203125" style="317"/>
    <col min="10753" max="10753" width="13.83203125" style="317" customWidth="1"/>
    <col min="10754" max="10754" width="54.5" style="317" customWidth="1"/>
    <col min="10755" max="10757" width="15.83203125" style="317" customWidth="1"/>
    <col min="10758" max="11008" width="9.33203125" style="317"/>
    <col min="11009" max="11009" width="13.83203125" style="317" customWidth="1"/>
    <col min="11010" max="11010" width="54.5" style="317" customWidth="1"/>
    <col min="11011" max="11013" width="15.83203125" style="317" customWidth="1"/>
    <col min="11014" max="11264" width="9.33203125" style="317"/>
    <col min="11265" max="11265" width="13.83203125" style="317" customWidth="1"/>
    <col min="11266" max="11266" width="54.5" style="317" customWidth="1"/>
    <col min="11267" max="11269" width="15.83203125" style="317" customWidth="1"/>
    <col min="11270" max="11520" width="9.33203125" style="317"/>
    <col min="11521" max="11521" width="13.83203125" style="317" customWidth="1"/>
    <col min="11522" max="11522" width="54.5" style="317" customWidth="1"/>
    <col min="11523" max="11525" width="15.83203125" style="317" customWidth="1"/>
    <col min="11526" max="11776" width="9.33203125" style="317"/>
    <col min="11777" max="11777" width="13.83203125" style="317" customWidth="1"/>
    <col min="11778" max="11778" width="54.5" style="317" customWidth="1"/>
    <col min="11779" max="11781" width="15.83203125" style="317" customWidth="1"/>
    <col min="11782" max="12032" width="9.33203125" style="317"/>
    <col min="12033" max="12033" width="13.83203125" style="317" customWidth="1"/>
    <col min="12034" max="12034" width="54.5" style="317" customWidth="1"/>
    <col min="12035" max="12037" width="15.83203125" style="317" customWidth="1"/>
    <col min="12038" max="12288" width="9.33203125" style="317"/>
    <col min="12289" max="12289" width="13.83203125" style="317" customWidth="1"/>
    <col min="12290" max="12290" width="54.5" style="317" customWidth="1"/>
    <col min="12291" max="12293" width="15.83203125" style="317" customWidth="1"/>
    <col min="12294" max="12544" width="9.33203125" style="317"/>
    <col min="12545" max="12545" width="13.83203125" style="317" customWidth="1"/>
    <col min="12546" max="12546" width="54.5" style="317" customWidth="1"/>
    <col min="12547" max="12549" width="15.83203125" style="317" customWidth="1"/>
    <col min="12550" max="12800" width="9.33203125" style="317"/>
    <col min="12801" max="12801" width="13.83203125" style="317" customWidth="1"/>
    <col min="12802" max="12802" width="54.5" style="317" customWidth="1"/>
    <col min="12803" max="12805" width="15.83203125" style="317" customWidth="1"/>
    <col min="12806" max="13056" width="9.33203125" style="317"/>
    <col min="13057" max="13057" width="13.83203125" style="317" customWidth="1"/>
    <col min="13058" max="13058" width="54.5" style="317" customWidth="1"/>
    <col min="13059" max="13061" width="15.83203125" style="317" customWidth="1"/>
    <col min="13062" max="13312" width="9.33203125" style="317"/>
    <col min="13313" max="13313" width="13.83203125" style="317" customWidth="1"/>
    <col min="13314" max="13314" width="54.5" style="317" customWidth="1"/>
    <col min="13315" max="13317" width="15.83203125" style="317" customWidth="1"/>
    <col min="13318" max="13568" width="9.33203125" style="317"/>
    <col min="13569" max="13569" width="13.83203125" style="317" customWidth="1"/>
    <col min="13570" max="13570" width="54.5" style="317" customWidth="1"/>
    <col min="13571" max="13573" width="15.83203125" style="317" customWidth="1"/>
    <col min="13574" max="13824" width="9.33203125" style="317"/>
    <col min="13825" max="13825" width="13.83203125" style="317" customWidth="1"/>
    <col min="13826" max="13826" width="54.5" style="317" customWidth="1"/>
    <col min="13827" max="13829" width="15.83203125" style="317" customWidth="1"/>
    <col min="13830" max="14080" width="9.33203125" style="317"/>
    <col min="14081" max="14081" width="13.83203125" style="317" customWidth="1"/>
    <col min="14082" max="14082" width="54.5" style="317" customWidth="1"/>
    <col min="14083" max="14085" width="15.83203125" style="317" customWidth="1"/>
    <col min="14086" max="14336" width="9.33203125" style="317"/>
    <col min="14337" max="14337" width="13.83203125" style="317" customWidth="1"/>
    <col min="14338" max="14338" width="54.5" style="317" customWidth="1"/>
    <col min="14339" max="14341" width="15.83203125" style="317" customWidth="1"/>
    <col min="14342" max="14592" width="9.33203125" style="317"/>
    <col min="14593" max="14593" width="13.83203125" style="317" customWidth="1"/>
    <col min="14594" max="14594" width="54.5" style="317" customWidth="1"/>
    <col min="14595" max="14597" width="15.83203125" style="317" customWidth="1"/>
    <col min="14598" max="14848" width="9.33203125" style="317"/>
    <col min="14849" max="14849" width="13.83203125" style="317" customWidth="1"/>
    <col min="14850" max="14850" width="54.5" style="317" customWidth="1"/>
    <col min="14851" max="14853" width="15.83203125" style="317" customWidth="1"/>
    <col min="14854" max="15104" width="9.33203125" style="317"/>
    <col min="15105" max="15105" width="13.83203125" style="317" customWidth="1"/>
    <col min="15106" max="15106" width="54.5" style="317" customWidth="1"/>
    <col min="15107" max="15109" width="15.83203125" style="317" customWidth="1"/>
    <col min="15110" max="15360" width="9.33203125" style="317"/>
    <col min="15361" max="15361" width="13.83203125" style="317" customWidth="1"/>
    <col min="15362" max="15362" width="54.5" style="317" customWidth="1"/>
    <col min="15363" max="15365" width="15.83203125" style="317" customWidth="1"/>
    <col min="15366" max="15616" width="9.33203125" style="317"/>
    <col min="15617" max="15617" width="13.83203125" style="317" customWidth="1"/>
    <col min="15618" max="15618" width="54.5" style="317" customWidth="1"/>
    <col min="15619" max="15621" width="15.83203125" style="317" customWidth="1"/>
    <col min="15622" max="15872" width="9.33203125" style="317"/>
    <col min="15873" max="15873" width="13.83203125" style="317" customWidth="1"/>
    <col min="15874" max="15874" width="54.5" style="317" customWidth="1"/>
    <col min="15875" max="15877" width="15.83203125" style="317" customWidth="1"/>
    <col min="15878" max="16128" width="9.33203125" style="317"/>
    <col min="16129" max="16129" width="13.83203125" style="317" customWidth="1"/>
    <col min="16130" max="16130" width="54.5" style="317" customWidth="1"/>
    <col min="16131" max="16133" width="15.83203125" style="317" customWidth="1"/>
    <col min="16134" max="16384" width="9.33203125" style="317"/>
  </cols>
  <sheetData>
    <row r="1" spans="1:5" s="304" customFormat="1" ht="16.5" thickBot="1" x14ac:dyDescent="0.3">
      <c r="A1" s="303"/>
      <c r="B1" s="805" t="str">
        <f>CONCATENATE("6.3.1. melléklet ",[1]Z_ALAPADATOK!A7," ",[1]Z_ALAPADATOK!B7," ",[1]Z_ALAPADATOK!C7," ",[1]Z_ALAPADATOK!D7," ",[1]Z_ALAPADATOK!E7," ",[1]Z_ALAPADATOK!F7," ",[1]Z_ALAPADATOK!G7," ",[1]Z_ALAPADATOK!H7)</f>
        <v>6.3.1. melléklet a …. / 2020 ( … ) önkormányzati rendelethez</v>
      </c>
      <c r="C1" s="806"/>
      <c r="D1" s="806"/>
      <c r="E1" s="806"/>
    </row>
    <row r="2" spans="1:5" s="307" customFormat="1" ht="25.5" customHeight="1" thickBot="1" x14ac:dyDescent="0.25">
      <c r="A2" s="368" t="s">
        <v>485</v>
      </c>
      <c r="B2" s="802" t="str">
        <f>CONCATENATE('Z_6.3.sz.mell'!B2:D2)</f>
        <v>Jánoshidai Napsugár Óvoda és Mini Bölcsöde</v>
      </c>
      <c r="C2" s="803"/>
      <c r="D2" s="804"/>
      <c r="E2" s="369" t="s">
        <v>514</v>
      </c>
    </row>
    <row r="3" spans="1:5" s="307" customFormat="1" ht="24.75" thickBot="1" x14ac:dyDescent="0.25">
      <c r="A3" s="368" t="s">
        <v>454</v>
      </c>
      <c r="B3" s="802" t="s">
        <v>479</v>
      </c>
      <c r="C3" s="803"/>
      <c r="D3" s="804"/>
      <c r="E3" s="369" t="s">
        <v>480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'Z_6.3.sz.mell'!E4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CONCATENATE('Z_6.3.sz.mell'!E5)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'[1]IB_6.3.1.sz.mell'!C8</f>
        <v>0</v>
      </c>
      <c r="D8" s="164">
        <f>'[1]IB_6.3.1.sz.mell'!D8</f>
        <v>388012</v>
      </c>
      <c r="E8" s="394">
        <f>SUM(E9:E19)</f>
        <v>388012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'[1]IB_6.3.1.sz.mell'!C9</f>
        <v>0</v>
      </c>
      <c r="D9" s="189">
        <f>'[1]IB_6.3.1.sz.mell'!D9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'[1]IB_6.3.1.sz.mell'!C10</f>
        <v>0</v>
      </c>
      <c r="D10" s="395">
        <f>'[1]IB_6.3.1.sz.mell'!D10</f>
        <v>305514</v>
      </c>
      <c r="E10" s="152">
        <v>305514</v>
      </c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'[1]IB_6.3.1.sz.mell'!C11</f>
        <v>0</v>
      </c>
      <c r="D11" s="395">
        <f>'[1]IB_6.3.1.sz.mell'!D11</f>
        <v>0</v>
      </c>
      <c r="E11" s="152"/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'[1]IB_6.3.1.sz.mell'!C12</f>
        <v>0</v>
      </c>
      <c r="D12" s="395">
        <f>'[1]IB_6.3.1.sz.mell'!D12</f>
        <v>0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'[1]IB_6.3.1.sz.mell'!C13</f>
        <v>0</v>
      </c>
      <c r="D13" s="395">
        <f>'[1]IB_6.3.1.sz.mell'!D13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'[1]IB_6.3.1.sz.mell'!C14</f>
        <v>0</v>
      </c>
      <c r="D14" s="395">
        <f>'[1]IB_6.3.1.sz.mell'!D14</f>
        <v>82486</v>
      </c>
      <c r="E14" s="152">
        <v>82486</v>
      </c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'[1]IB_6.3.1.sz.mell'!C15</f>
        <v>0</v>
      </c>
      <c r="D15" s="395">
        <f>'[1]IB_6.3.1.sz.mell'!D15</f>
        <v>0</v>
      </c>
      <c r="E15" s="152"/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'[1]IB_6.3.1.sz.mell'!C16</f>
        <v>0</v>
      </c>
      <c r="D16" s="396">
        <f>'[1]IB_6.3.1.sz.mell'!D16</f>
        <v>1</v>
      </c>
      <c r="E16" s="200">
        <v>1</v>
      </c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'[1]IB_6.3.1.sz.mell'!C17</f>
        <v>0</v>
      </c>
      <c r="D17" s="395">
        <f>'[1]IB_6.3.1.sz.mell'!D17</f>
        <v>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'[1]IB_6.3.1.sz.mell'!C18</f>
        <v>0</v>
      </c>
      <c r="D18" s="397">
        <f>'[1]IB_6.3.1.sz.mell'!D18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'[1]IB_6.3.1.sz.mell'!C19</f>
        <v>0</v>
      </c>
      <c r="D19" s="397">
        <f>'[1]IB_6.3.1.sz.mell'!D19</f>
        <v>11</v>
      </c>
      <c r="E19" s="161">
        <v>11</v>
      </c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'[1]IB_6.3.1.sz.mell'!C20</f>
        <v>0</v>
      </c>
      <c r="D20" s="180">
        <f>'[1]IB_6.3.1.sz.mell'!D20</f>
        <v>0</v>
      </c>
      <c r="E20" s="165">
        <f>SUM(E21:E23)</f>
        <v>0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'[1]IB_6.3.1.sz.mell'!C21</f>
        <v>0</v>
      </c>
      <c r="D21" s="395">
        <f>'[1]IB_6.3.1.sz.mell'!D21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'[1]IB_6.3.1.sz.mell'!C22</f>
        <v>0</v>
      </c>
      <c r="D22" s="395">
        <f>'[1]IB_6.3.1.sz.mell'!D22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'[1]IB_6.3.1.sz.mell'!C23</f>
        <v>0</v>
      </c>
      <c r="D23" s="395">
        <f>'[1]IB_6.3.1.sz.mell'!D23</f>
        <v>0</v>
      </c>
      <c r="E23" s="152"/>
    </row>
    <row r="24" spans="1:5" s="326" customFormat="1" ht="12" customHeight="1" thickBot="1" x14ac:dyDescent="0.25">
      <c r="A24" s="377" t="s">
        <v>73</v>
      </c>
      <c r="B24" s="73" t="s">
        <v>517</v>
      </c>
      <c r="C24" s="150">
        <f>'[1]IB_6.3.1.sz.mell'!C24</f>
        <v>0</v>
      </c>
      <c r="D24" s="395">
        <f>'[1]IB_6.3.1.sz.mell'!D24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'[1]IB_6.3.1.sz.mell'!C25</f>
        <v>0</v>
      </c>
      <c r="D25" s="180">
        <f>'[1]IB_6.3.1.sz.mell'!D25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518</v>
      </c>
      <c r="C26" s="164">
        <f>'[1]IB_6.3.1.sz.mell'!C26</f>
        <v>0</v>
      </c>
      <c r="D26" s="180">
        <f>'[1]IB_6.3.1.sz.mell'!D26</f>
        <v>0</v>
      </c>
      <c r="E26" s="165">
        <f>+E27+E28</f>
        <v>0</v>
      </c>
    </row>
    <row r="27" spans="1:5" s="326" customFormat="1" ht="12" customHeight="1" x14ac:dyDescent="0.2">
      <c r="A27" s="380" t="s">
        <v>95</v>
      </c>
      <c r="B27" s="381" t="s">
        <v>492</v>
      </c>
      <c r="C27" s="203">
        <f>'[1]IB_6.3.1.sz.mell'!C27</f>
        <v>0</v>
      </c>
      <c r="D27" s="398">
        <f>'[1]IB_6.3.1.sz.mell'!D27</f>
        <v>0</v>
      </c>
      <c r="E27" s="204"/>
    </row>
    <row r="28" spans="1:5" s="326" customFormat="1" ht="12" customHeight="1" x14ac:dyDescent="0.2">
      <c r="A28" s="380" t="s">
        <v>97</v>
      </c>
      <c r="B28" s="382" t="s">
        <v>496</v>
      </c>
      <c r="C28" s="170">
        <f>'[1]IB_6.3.1.sz.mell'!C28</f>
        <v>0</v>
      </c>
      <c r="D28" s="399">
        <f>'[1]IB_6.3.1.sz.mell'!D28</f>
        <v>0</v>
      </c>
      <c r="E28" s="171"/>
    </row>
    <row r="29" spans="1:5" s="326" customFormat="1" ht="12" customHeight="1" thickBot="1" x14ac:dyDescent="0.25">
      <c r="A29" s="377" t="s">
        <v>99</v>
      </c>
      <c r="B29" s="383" t="s">
        <v>519</v>
      </c>
      <c r="C29" s="384">
        <f>'[1]IB_6.3.1.sz.mell'!C29</f>
        <v>0</v>
      </c>
      <c r="D29" s="400">
        <f>'[1]IB_6.3.1.sz.mell'!D29</f>
        <v>0</v>
      </c>
      <c r="E29" s="385"/>
    </row>
    <row r="30" spans="1:5" s="326" customFormat="1" ht="12" customHeight="1" thickBot="1" x14ac:dyDescent="0.25">
      <c r="A30" s="378" t="s">
        <v>109</v>
      </c>
      <c r="B30" s="93" t="s">
        <v>498</v>
      </c>
      <c r="C30" s="164">
        <f>'[1]IB_6.3.1.sz.mell'!C30</f>
        <v>0</v>
      </c>
      <c r="D30" s="180">
        <f>'[1]IB_6.3.1.sz.mell'!D30</f>
        <v>0</v>
      </c>
      <c r="E30" s="165">
        <f>+E31+E32+E33</f>
        <v>0</v>
      </c>
    </row>
    <row r="31" spans="1:5" s="326" customFormat="1" ht="12" customHeight="1" x14ac:dyDescent="0.2">
      <c r="A31" s="380" t="s">
        <v>111</v>
      </c>
      <c r="B31" s="381" t="s">
        <v>136</v>
      </c>
      <c r="C31" s="203">
        <f>'[1]IB_6.3.1.sz.mell'!C31</f>
        <v>0</v>
      </c>
      <c r="D31" s="398">
        <f>'[1]IB_6.3.1.sz.mell'!D31</f>
        <v>0</v>
      </c>
      <c r="E31" s="204"/>
    </row>
    <row r="32" spans="1:5" s="326" customFormat="1" ht="12" customHeight="1" x14ac:dyDescent="0.2">
      <c r="A32" s="380" t="s">
        <v>113</v>
      </c>
      <c r="B32" s="382" t="s">
        <v>138</v>
      </c>
      <c r="C32" s="170">
        <f>'[1]IB_6.3.1.sz.mell'!C32</f>
        <v>0</v>
      </c>
      <c r="D32" s="399">
        <f>'[1]IB_6.3.1.sz.mell'!D32</f>
        <v>0</v>
      </c>
      <c r="E32" s="171"/>
    </row>
    <row r="33" spans="1:5" s="326" customFormat="1" ht="12" customHeight="1" thickBot="1" x14ac:dyDescent="0.25">
      <c r="A33" s="377" t="s">
        <v>115</v>
      </c>
      <c r="B33" s="383" t="s">
        <v>140</v>
      </c>
      <c r="C33" s="384">
        <f>'[1]IB_6.3.1.sz.mell'!C33</f>
        <v>0</v>
      </c>
      <c r="D33" s="400">
        <f>'[1]IB_6.3.1.sz.mell'!D33</f>
        <v>0</v>
      </c>
      <c r="E33" s="385"/>
    </row>
    <row r="34" spans="1:5" s="324" customFormat="1" ht="12" customHeight="1" thickBot="1" x14ac:dyDescent="0.25">
      <c r="A34" s="378" t="s">
        <v>133</v>
      </c>
      <c r="B34" s="93" t="s">
        <v>331</v>
      </c>
      <c r="C34" s="164">
        <f>'[1]IB_6.3.1.sz.mell'!C34</f>
        <v>0</v>
      </c>
      <c r="D34" s="180">
        <f>'[1]IB_6.3.1.sz.mell'!D34</f>
        <v>0</v>
      </c>
      <c r="E34" s="379"/>
    </row>
    <row r="35" spans="1:5" s="324" customFormat="1" ht="12" customHeight="1" thickBot="1" x14ac:dyDescent="0.25">
      <c r="A35" s="378" t="s">
        <v>293</v>
      </c>
      <c r="B35" s="93" t="s">
        <v>499</v>
      </c>
      <c r="C35" s="164">
        <f>'[1]IB_6.3.1.sz.mell'!C35</f>
        <v>0</v>
      </c>
      <c r="D35" s="180">
        <f>'[1]IB_6.3.1.sz.mell'!D35</f>
        <v>0</v>
      </c>
      <c r="E35" s="379"/>
    </row>
    <row r="36" spans="1:5" s="324" customFormat="1" ht="12" customHeight="1" thickBot="1" x14ac:dyDescent="0.25">
      <c r="A36" s="318" t="s">
        <v>155</v>
      </c>
      <c r="B36" s="93" t="s">
        <v>520</v>
      </c>
      <c r="C36" s="164">
        <f>'[1]IB_6.3.1.sz.mell'!C36</f>
        <v>0</v>
      </c>
      <c r="D36" s="180">
        <f>'[1]IB_6.3.1.sz.mell'!D36</f>
        <v>388012</v>
      </c>
      <c r="E36" s="165">
        <f>+E8+E20+E25+E26+E30+E34+E35</f>
        <v>388012</v>
      </c>
    </row>
    <row r="37" spans="1:5" s="324" customFormat="1" ht="12" customHeight="1" thickBot="1" x14ac:dyDescent="0.25">
      <c r="A37" s="386" t="s">
        <v>302</v>
      </c>
      <c r="B37" s="93" t="s">
        <v>501</v>
      </c>
      <c r="C37" s="164">
        <f>'[1]IB_6.3.1.sz.mell'!C37</f>
        <v>81300583</v>
      </c>
      <c r="D37" s="180">
        <f>'[1]IB_6.3.1.sz.mell'!D37</f>
        <v>83932709</v>
      </c>
      <c r="E37" s="165">
        <f>+E38+E39+E40</f>
        <v>83932709</v>
      </c>
    </row>
    <row r="38" spans="1:5" s="324" customFormat="1" ht="12" customHeight="1" x14ac:dyDescent="0.2">
      <c r="A38" s="380" t="s">
        <v>502</v>
      </c>
      <c r="B38" s="381" t="s">
        <v>390</v>
      </c>
      <c r="C38" s="203">
        <f>'[1]IB_6.3.1.sz.mell'!C38</f>
        <v>0</v>
      </c>
      <c r="D38" s="398">
        <f>'[1]IB_6.3.1.sz.mell'!D38</f>
        <v>243116</v>
      </c>
      <c r="E38" s="204">
        <v>243116</v>
      </c>
    </row>
    <row r="39" spans="1:5" s="324" customFormat="1" ht="12" customHeight="1" x14ac:dyDescent="0.2">
      <c r="A39" s="380" t="s">
        <v>503</v>
      </c>
      <c r="B39" s="382" t="s">
        <v>504</v>
      </c>
      <c r="C39" s="170">
        <f>'[1]IB_6.3.1.sz.mell'!C39</f>
        <v>0</v>
      </c>
      <c r="D39" s="399">
        <f>'[1]IB_6.3.1.sz.mell'!D39</f>
        <v>0</v>
      </c>
      <c r="E39" s="171"/>
    </row>
    <row r="40" spans="1:5" s="326" customFormat="1" ht="12" customHeight="1" thickBot="1" x14ac:dyDescent="0.25">
      <c r="A40" s="377" t="s">
        <v>505</v>
      </c>
      <c r="B40" s="383" t="s">
        <v>506</v>
      </c>
      <c r="C40" s="384">
        <f>'[1]IB_6.3.1.sz.mell'!C40</f>
        <v>81300583</v>
      </c>
      <c r="D40" s="400">
        <f>'[1]IB_6.3.1.sz.mell'!D40</f>
        <v>83689593</v>
      </c>
      <c r="E40" s="385">
        <v>83689593</v>
      </c>
    </row>
    <row r="41" spans="1:5" s="326" customFormat="1" ht="15.2" customHeight="1" thickBot="1" x14ac:dyDescent="0.25">
      <c r="A41" s="386" t="s">
        <v>304</v>
      </c>
      <c r="B41" s="387" t="s">
        <v>507</v>
      </c>
      <c r="C41" s="388">
        <f>'[1]IB_6.3.1.sz.mell'!C41</f>
        <v>81300583</v>
      </c>
      <c r="D41" s="401">
        <f>'[1]IB_6.3.1.sz.mell'!D41</f>
        <v>84320721</v>
      </c>
      <c r="E41" s="389">
        <f>+E36+E37</f>
        <v>84320721</v>
      </c>
    </row>
    <row r="42" spans="1:5" s="326" customFormat="1" ht="15.2" customHeight="1" x14ac:dyDescent="0.2">
      <c r="A42" s="341"/>
      <c r="B42" s="342"/>
      <c r="C42" s="343"/>
    </row>
    <row r="43" spans="1:5" ht="13.5" thickBot="1" x14ac:dyDescent="0.25">
      <c r="A43" s="390"/>
      <c r="B43" s="391"/>
      <c r="C43" s="392"/>
    </row>
    <row r="44" spans="1:5" s="322" customFormat="1" ht="16.5" customHeight="1" thickBot="1" x14ac:dyDescent="0.25">
      <c r="A44" s="799" t="s">
        <v>318</v>
      </c>
      <c r="B44" s="800"/>
      <c r="C44" s="800"/>
      <c r="D44" s="800"/>
      <c r="E44" s="801"/>
    </row>
    <row r="45" spans="1:5" s="344" customFormat="1" ht="12" customHeight="1" thickBot="1" x14ac:dyDescent="0.25">
      <c r="A45" s="378" t="s">
        <v>51</v>
      </c>
      <c r="B45" s="93" t="s">
        <v>508</v>
      </c>
      <c r="C45" s="164">
        <f>'[1]IB_6.3.1.sz.mell'!C45</f>
        <v>79869039</v>
      </c>
      <c r="D45" s="180">
        <f>'[1]IB_6.3.1.sz.mell'!D45</f>
        <v>84086356</v>
      </c>
      <c r="E45" s="165">
        <f>SUM(E46:E50)</f>
        <v>84086356</v>
      </c>
    </row>
    <row r="46" spans="1:5" ht="12" customHeight="1" x14ac:dyDescent="0.2">
      <c r="A46" s="377" t="s">
        <v>53</v>
      </c>
      <c r="B46" s="95" t="s">
        <v>221</v>
      </c>
      <c r="C46" s="203">
        <f>'[1]IB_6.3.1.sz.mell'!C46</f>
        <v>60873334</v>
      </c>
      <c r="D46" s="398">
        <f>'[1]IB_6.3.1.sz.mell'!D46</f>
        <v>62766895</v>
      </c>
      <c r="E46" s="204">
        <v>62766895</v>
      </c>
    </row>
    <row r="47" spans="1:5" ht="12" customHeight="1" x14ac:dyDescent="0.2">
      <c r="A47" s="377" t="s">
        <v>55</v>
      </c>
      <c r="B47" s="73" t="s">
        <v>222</v>
      </c>
      <c r="C47" s="173">
        <f>'[1]IB_6.3.1.sz.mell'!C47</f>
        <v>11975088</v>
      </c>
      <c r="D47" s="402">
        <f>'[1]IB_6.3.1.sz.mell'!D47</f>
        <v>12052407</v>
      </c>
      <c r="E47" s="175">
        <v>12052407</v>
      </c>
    </row>
    <row r="48" spans="1:5" ht="12" customHeight="1" x14ac:dyDescent="0.2">
      <c r="A48" s="377" t="s">
        <v>57</v>
      </c>
      <c r="B48" s="73" t="s">
        <v>223</v>
      </c>
      <c r="C48" s="173">
        <f>'[1]IB_6.3.1.sz.mell'!C48</f>
        <v>7020617</v>
      </c>
      <c r="D48" s="402">
        <f>'[1]IB_6.3.1.sz.mell'!D48</f>
        <v>9267054</v>
      </c>
      <c r="E48" s="175">
        <v>9267054</v>
      </c>
    </row>
    <row r="49" spans="1:5" ht="12" customHeight="1" x14ac:dyDescent="0.2">
      <c r="A49" s="377" t="s">
        <v>59</v>
      </c>
      <c r="B49" s="73" t="s">
        <v>224</v>
      </c>
      <c r="C49" s="173">
        <f>'[1]IB_6.3.1.sz.mell'!C49</f>
        <v>0</v>
      </c>
      <c r="D49" s="402">
        <f>'[1]IB_6.3.1.sz.mell'!D49</f>
        <v>0</v>
      </c>
      <c r="E49" s="175"/>
    </row>
    <row r="50" spans="1:5" ht="12" customHeight="1" thickBot="1" x14ac:dyDescent="0.25">
      <c r="A50" s="377" t="s">
        <v>61</v>
      </c>
      <c r="B50" s="73" t="s">
        <v>226</v>
      </c>
      <c r="C50" s="173">
        <f>'[1]IB_6.3.1.sz.mell'!C50</f>
        <v>0</v>
      </c>
      <c r="D50" s="402">
        <f>'[1]IB_6.3.1.sz.mell'!D50</f>
        <v>0</v>
      </c>
      <c r="E50" s="175"/>
    </row>
    <row r="51" spans="1:5" ht="12" customHeight="1" thickBot="1" x14ac:dyDescent="0.25">
      <c r="A51" s="378" t="s">
        <v>65</v>
      </c>
      <c r="B51" s="93" t="s">
        <v>509</v>
      </c>
      <c r="C51" s="164">
        <f>'[1]IB_6.3.1.sz.mell'!C51</f>
        <v>1431544</v>
      </c>
      <c r="D51" s="180">
        <f>'[1]IB_6.3.1.sz.mell'!D51</f>
        <v>234365</v>
      </c>
      <c r="E51" s="165">
        <f>SUM(E52:E54)</f>
        <v>234365</v>
      </c>
    </row>
    <row r="52" spans="1:5" s="344" customFormat="1" ht="12" customHeight="1" x14ac:dyDescent="0.2">
      <c r="A52" s="377" t="s">
        <v>67</v>
      </c>
      <c r="B52" s="95" t="s">
        <v>257</v>
      </c>
      <c r="C52" s="203">
        <f>'[1]IB_6.3.1.sz.mell'!C52</f>
        <v>1431544</v>
      </c>
      <c r="D52" s="398">
        <f>'[1]IB_6.3.1.sz.mell'!D52</f>
        <v>234365</v>
      </c>
      <c r="E52" s="204">
        <v>234365</v>
      </c>
    </row>
    <row r="53" spans="1:5" ht="12" customHeight="1" x14ac:dyDescent="0.2">
      <c r="A53" s="377" t="s">
        <v>69</v>
      </c>
      <c r="B53" s="73" t="s">
        <v>259</v>
      </c>
      <c r="C53" s="173">
        <f>'[1]IB_6.3.1.sz.mell'!C53</f>
        <v>0</v>
      </c>
      <c r="D53" s="402">
        <f>'[1]IB_6.3.1.sz.mell'!D53</f>
        <v>0</v>
      </c>
      <c r="E53" s="175"/>
    </row>
    <row r="54" spans="1:5" ht="12" customHeight="1" x14ac:dyDescent="0.2">
      <c r="A54" s="377" t="s">
        <v>71</v>
      </c>
      <c r="B54" s="73" t="s">
        <v>510</v>
      </c>
      <c r="C54" s="173">
        <f>'[1]IB_6.3.1.sz.mell'!C54</f>
        <v>0</v>
      </c>
      <c r="D54" s="402">
        <f>'[1]IB_6.3.1.sz.mell'!D54</f>
        <v>0</v>
      </c>
      <c r="E54" s="175"/>
    </row>
    <row r="55" spans="1:5" ht="12" customHeight="1" thickBot="1" x14ac:dyDescent="0.25">
      <c r="A55" s="377" t="s">
        <v>73</v>
      </c>
      <c r="B55" s="73" t="s">
        <v>511</v>
      </c>
      <c r="C55" s="173">
        <f>'[1]IB_6.3.1.sz.mell'!C55</f>
        <v>0</v>
      </c>
      <c r="D55" s="402">
        <f>'[1]IB_6.3.1.sz.mell'!D55</f>
        <v>0</v>
      </c>
      <c r="E55" s="175"/>
    </row>
    <row r="56" spans="1:5" ht="15.2" customHeight="1" thickBot="1" x14ac:dyDescent="0.25">
      <c r="A56" s="378" t="s">
        <v>79</v>
      </c>
      <c r="B56" s="93" t="s">
        <v>512</v>
      </c>
      <c r="C56" s="164">
        <f>'[1]IB_6.3.1.sz.mell'!C56</f>
        <v>0</v>
      </c>
      <c r="D56" s="180">
        <f>'[1]IB_6.3.1.sz.mell'!D56</f>
        <v>0</v>
      </c>
      <c r="E56" s="379"/>
    </row>
    <row r="57" spans="1:5" ht="13.5" thickBot="1" x14ac:dyDescent="0.25">
      <c r="A57" s="378" t="s">
        <v>276</v>
      </c>
      <c r="B57" s="393" t="s">
        <v>513</v>
      </c>
      <c r="C57" s="388">
        <f>'[1]IB_6.3.1.sz.mell'!C57</f>
        <v>81300583</v>
      </c>
      <c r="D57" s="401">
        <f>'[1]IB_6.3.1.sz.mell'!D57</f>
        <v>84320721</v>
      </c>
      <c r="E57" s="389">
        <f>+E45+E51+E56</f>
        <v>84320721</v>
      </c>
    </row>
    <row r="58" spans="1:5" ht="15.2" customHeight="1" thickBot="1" x14ac:dyDescent="0.25">
      <c r="C58" s="353">
        <f>'[1]IB_6.3.1.sz.mell'!C58</f>
        <v>0</v>
      </c>
      <c r="D58" s="353">
        <f>'[1]IB_6.3.1.sz.mell'!D58</f>
        <v>0</v>
      </c>
    </row>
    <row r="59" spans="1:5" ht="14.45" customHeight="1" thickBot="1" x14ac:dyDescent="0.25">
      <c r="A59" s="355" t="s">
        <v>477</v>
      </c>
      <c r="B59" s="356"/>
      <c r="C59" s="357">
        <f>'[1]IB_6.3.1.sz.mell'!C59</f>
        <v>18.5</v>
      </c>
      <c r="D59" s="357">
        <f>'[1]IB_6.3.1.sz.mell'!D59</f>
        <v>18.5</v>
      </c>
      <c r="E59" s="403">
        <v>19</v>
      </c>
    </row>
    <row r="60" spans="1:5" ht="13.5" thickBot="1" x14ac:dyDescent="0.25">
      <c r="A60" s="359" t="s">
        <v>478</v>
      </c>
      <c r="B60" s="360"/>
      <c r="C60" s="357">
        <f>'[1]IB_6.3.1.sz.mell'!C60</f>
        <v>1</v>
      </c>
      <c r="D60" s="357">
        <f>'[1]IB_6.3.1.sz.mell'!D60</f>
        <v>1</v>
      </c>
      <c r="E60" s="403">
        <v>1</v>
      </c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E4D1-F684-4008-8405-8D1E10FF1E1B}">
  <sheetPr>
    <tabColor theme="5"/>
  </sheetPr>
  <dimension ref="A1:E62"/>
  <sheetViews>
    <sheetView topLeftCell="A37" zoomScale="120" zoomScaleNormal="120" workbookViewId="0">
      <selection activeCell="E5" sqref="E5:E6"/>
    </sheetView>
  </sheetViews>
  <sheetFormatPr defaultRowHeight="12.75" x14ac:dyDescent="0.2"/>
  <cols>
    <col min="1" max="1" width="13.83203125" style="365" customWidth="1"/>
    <col min="2" max="2" width="54.5" style="317" customWidth="1"/>
    <col min="3" max="5" width="15.83203125" style="317" customWidth="1"/>
    <col min="6" max="256" width="9.33203125" style="317"/>
    <col min="257" max="257" width="13.83203125" style="317" customWidth="1"/>
    <col min="258" max="258" width="54.5" style="317" customWidth="1"/>
    <col min="259" max="261" width="15.83203125" style="317" customWidth="1"/>
    <col min="262" max="512" width="9.33203125" style="317"/>
    <col min="513" max="513" width="13.83203125" style="317" customWidth="1"/>
    <col min="514" max="514" width="54.5" style="317" customWidth="1"/>
    <col min="515" max="517" width="15.83203125" style="317" customWidth="1"/>
    <col min="518" max="768" width="9.33203125" style="317"/>
    <col min="769" max="769" width="13.83203125" style="317" customWidth="1"/>
    <col min="770" max="770" width="54.5" style="317" customWidth="1"/>
    <col min="771" max="773" width="15.83203125" style="317" customWidth="1"/>
    <col min="774" max="1024" width="9.33203125" style="317"/>
    <col min="1025" max="1025" width="13.83203125" style="317" customWidth="1"/>
    <col min="1026" max="1026" width="54.5" style="317" customWidth="1"/>
    <col min="1027" max="1029" width="15.83203125" style="317" customWidth="1"/>
    <col min="1030" max="1280" width="9.33203125" style="317"/>
    <col min="1281" max="1281" width="13.83203125" style="317" customWidth="1"/>
    <col min="1282" max="1282" width="54.5" style="317" customWidth="1"/>
    <col min="1283" max="1285" width="15.83203125" style="317" customWidth="1"/>
    <col min="1286" max="1536" width="9.33203125" style="317"/>
    <col min="1537" max="1537" width="13.83203125" style="317" customWidth="1"/>
    <col min="1538" max="1538" width="54.5" style="317" customWidth="1"/>
    <col min="1539" max="1541" width="15.83203125" style="317" customWidth="1"/>
    <col min="1542" max="1792" width="9.33203125" style="317"/>
    <col min="1793" max="1793" width="13.83203125" style="317" customWidth="1"/>
    <col min="1794" max="1794" width="54.5" style="317" customWidth="1"/>
    <col min="1795" max="1797" width="15.83203125" style="317" customWidth="1"/>
    <col min="1798" max="2048" width="9.33203125" style="317"/>
    <col min="2049" max="2049" width="13.83203125" style="317" customWidth="1"/>
    <col min="2050" max="2050" width="54.5" style="317" customWidth="1"/>
    <col min="2051" max="2053" width="15.83203125" style="317" customWidth="1"/>
    <col min="2054" max="2304" width="9.33203125" style="317"/>
    <col min="2305" max="2305" width="13.83203125" style="317" customWidth="1"/>
    <col min="2306" max="2306" width="54.5" style="317" customWidth="1"/>
    <col min="2307" max="2309" width="15.83203125" style="317" customWidth="1"/>
    <col min="2310" max="2560" width="9.33203125" style="317"/>
    <col min="2561" max="2561" width="13.83203125" style="317" customWidth="1"/>
    <col min="2562" max="2562" width="54.5" style="317" customWidth="1"/>
    <col min="2563" max="2565" width="15.83203125" style="317" customWidth="1"/>
    <col min="2566" max="2816" width="9.33203125" style="317"/>
    <col min="2817" max="2817" width="13.83203125" style="317" customWidth="1"/>
    <col min="2818" max="2818" width="54.5" style="317" customWidth="1"/>
    <col min="2819" max="2821" width="15.83203125" style="317" customWidth="1"/>
    <col min="2822" max="3072" width="9.33203125" style="317"/>
    <col min="3073" max="3073" width="13.83203125" style="317" customWidth="1"/>
    <col min="3074" max="3074" width="54.5" style="317" customWidth="1"/>
    <col min="3075" max="3077" width="15.83203125" style="317" customWidth="1"/>
    <col min="3078" max="3328" width="9.33203125" style="317"/>
    <col min="3329" max="3329" width="13.83203125" style="317" customWidth="1"/>
    <col min="3330" max="3330" width="54.5" style="317" customWidth="1"/>
    <col min="3331" max="3333" width="15.83203125" style="317" customWidth="1"/>
    <col min="3334" max="3584" width="9.33203125" style="317"/>
    <col min="3585" max="3585" width="13.83203125" style="317" customWidth="1"/>
    <col min="3586" max="3586" width="54.5" style="317" customWidth="1"/>
    <col min="3587" max="3589" width="15.83203125" style="317" customWidth="1"/>
    <col min="3590" max="3840" width="9.33203125" style="317"/>
    <col min="3841" max="3841" width="13.83203125" style="317" customWidth="1"/>
    <col min="3842" max="3842" width="54.5" style="317" customWidth="1"/>
    <col min="3843" max="3845" width="15.83203125" style="317" customWidth="1"/>
    <col min="3846" max="4096" width="9.33203125" style="317"/>
    <col min="4097" max="4097" width="13.83203125" style="317" customWidth="1"/>
    <col min="4098" max="4098" width="54.5" style="317" customWidth="1"/>
    <col min="4099" max="4101" width="15.83203125" style="317" customWidth="1"/>
    <col min="4102" max="4352" width="9.33203125" style="317"/>
    <col min="4353" max="4353" width="13.83203125" style="317" customWidth="1"/>
    <col min="4354" max="4354" width="54.5" style="317" customWidth="1"/>
    <col min="4355" max="4357" width="15.83203125" style="317" customWidth="1"/>
    <col min="4358" max="4608" width="9.33203125" style="317"/>
    <col min="4609" max="4609" width="13.83203125" style="317" customWidth="1"/>
    <col min="4610" max="4610" width="54.5" style="317" customWidth="1"/>
    <col min="4611" max="4613" width="15.83203125" style="317" customWidth="1"/>
    <col min="4614" max="4864" width="9.33203125" style="317"/>
    <col min="4865" max="4865" width="13.83203125" style="317" customWidth="1"/>
    <col min="4866" max="4866" width="54.5" style="317" customWidth="1"/>
    <col min="4867" max="4869" width="15.83203125" style="317" customWidth="1"/>
    <col min="4870" max="5120" width="9.33203125" style="317"/>
    <col min="5121" max="5121" width="13.83203125" style="317" customWidth="1"/>
    <col min="5122" max="5122" width="54.5" style="317" customWidth="1"/>
    <col min="5123" max="5125" width="15.83203125" style="317" customWidth="1"/>
    <col min="5126" max="5376" width="9.33203125" style="317"/>
    <col min="5377" max="5377" width="13.83203125" style="317" customWidth="1"/>
    <col min="5378" max="5378" width="54.5" style="317" customWidth="1"/>
    <col min="5379" max="5381" width="15.83203125" style="317" customWidth="1"/>
    <col min="5382" max="5632" width="9.33203125" style="317"/>
    <col min="5633" max="5633" width="13.83203125" style="317" customWidth="1"/>
    <col min="5634" max="5634" width="54.5" style="317" customWidth="1"/>
    <col min="5635" max="5637" width="15.83203125" style="317" customWidth="1"/>
    <col min="5638" max="5888" width="9.33203125" style="317"/>
    <col min="5889" max="5889" width="13.83203125" style="317" customWidth="1"/>
    <col min="5890" max="5890" width="54.5" style="317" customWidth="1"/>
    <col min="5891" max="5893" width="15.83203125" style="317" customWidth="1"/>
    <col min="5894" max="6144" width="9.33203125" style="317"/>
    <col min="6145" max="6145" width="13.83203125" style="317" customWidth="1"/>
    <col min="6146" max="6146" width="54.5" style="317" customWidth="1"/>
    <col min="6147" max="6149" width="15.83203125" style="317" customWidth="1"/>
    <col min="6150" max="6400" width="9.33203125" style="317"/>
    <col min="6401" max="6401" width="13.83203125" style="317" customWidth="1"/>
    <col min="6402" max="6402" width="54.5" style="317" customWidth="1"/>
    <col min="6403" max="6405" width="15.83203125" style="317" customWidth="1"/>
    <col min="6406" max="6656" width="9.33203125" style="317"/>
    <col min="6657" max="6657" width="13.83203125" style="317" customWidth="1"/>
    <col min="6658" max="6658" width="54.5" style="317" customWidth="1"/>
    <col min="6659" max="6661" width="15.83203125" style="317" customWidth="1"/>
    <col min="6662" max="6912" width="9.33203125" style="317"/>
    <col min="6913" max="6913" width="13.83203125" style="317" customWidth="1"/>
    <col min="6914" max="6914" width="54.5" style="317" customWidth="1"/>
    <col min="6915" max="6917" width="15.83203125" style="317" customWidth="1"/>
    <col min="6918" max="7168" width="9.33203125" style="317"/>
    <col min="7169" max="7169" width="13.83203125" style="317" customWidth="1"/>
    <col min="7170" max="7170" width="54.5" style="317" customWidth="1"/>
    <col min="7171" max="7173" width="15.83203125" style="317" customWidth="1"/>
    <col min="7174" max="7424" width="9.33203125" style="317"/>
    <col min="7425" max="7425" width="13.83203125" style="317" customWidth="1"/>
    <col min="7426" max="7426" width="54.5" style="317" customWidth="1"/>
    <col min="7427" max="7429" width="15.83203125" style="317" customWidth="1"/>
    <col min="7430" max="7680" width="9.33203125" style="317"/>
    <col min="7681" max="7681" width="13.83203125" style="317" customWidth="1"/>
    <col min="7682" max="7682" width="54.5" style="317" customWidth="1"/>
    <col min="7683" max="7685" width="15.83203125" style="317" customWidth="1"/>
    <col min="7686" max="7936" width="9.33203125" style="317"/>
    <col min="7937" max="7937" width="13.83203125" style="317" customWidth="1"/>
    <col min="7938" max="7938" width="54.5" style="317" customWidth="1"/>
    <col min="7939" max="7941" width="15.83203125" style="317" customWidth="1"/>
    <col min="7942" max="8192" width="9.33203125" style="317"/>
    <col min="8193" max="8193" width="13.83203125" style="317" customWidth="1"/>
    <col min="8194" max="8194" width="54.5" style="317" customWidth="1"/>
    <col min="8195" max="8197" width="15.83203125" style="317" customWidth="1"/>
    <col min="8198" max="8448" width="9.33203125" style="317"/>
    <col min="8449" max="8449" width="13.83203125" style="317" customWidth="1"/>
    <col min="8450" max="8450" width="54.5" style="317" customWidth="1"/>
    <col min="8451" max="8453" width="15.83203125" style="317" customWidth="1"/>
    <col min="8454" max="8704" width="9.33203125" style="317"/>
    <col min="8705" max="8705" width="13.83203125" style="317" customWidth="1"/>
    <col min="8706" max="8706" width="54.5" style="317" customWidth="1"/>
    <col min="8707" max="8709" width="15.83203125" style="317" customWidth="1"/>
    <col min="8710" max="8960" width="9.33203125" style="317"/>
    <col min="8961" max="8961" width="13.83203125" style="317" customWidth="1"/>
    <col min="8962" max="8962" width="54.5" style="317" customWidth="1"/>
    <col min="8963" max="8965" width="15.83203125" style="317" customWidth="1"/>
    <col min="8966" max="9216" width="9.33203125" style="317"/>
    <col min="9217" max="9217" width="13.83203125" style="317" customWidth="1"/>
    <col min="9218" max="9218" width="54.5" style="317" customWidth="1"/>
    <col min="9219" max="9221" width="15.83203125" style="317" customWidth="1"/>
    <col min="9222" max="9472" width="9.33203125" style="317"/>
    <col min="9473" max="9473" width="13.83203125" style="317" customWidth="1"/>
    <col min="9474" max="9474" width="54.5" style="317" customWidth="1"/>
    <col min="9475" max="9477" width="15.83203125" style="317" customWidth="1"/>
    <col min="9478" max="9728" width="9.33203125" style="317"/>
    <col min="9729" max="9729" width="13.83203125" style="317" customWidth="1"/>
    <col min="9730" max="9730" width="54.5" style="317" customWidth="1"/>
    <col min="9731" max="9733" width="15.83203125" style="317" customWidth="1"/>
    <col min="9734" max="9984" width="9.33203125" style="317"/>
    <col min="9985" max="9985" width="13.83203125" style="317" customWidth="1"/>
    <col min="9986" max="9986" width="54.5" style="317" customWidth="1"/>
    <col min="9987" max="9989" width="15.83203125" style="317" customWidth="1"/>
    <col min="9990" max="10240" width="9.33203125" style="317"/>
    <col min="10241" max="10241" width="13.83203125" style="317" customWidth="1"/>
    <col min="10242" max="10242" width="54.5" style="317" customWidth="1"/>
    <col min="10243" max="10245" width="15.83203125" style="317" customWidth="1"/>
    <col min="10246" max="10496" width="9.33203125" style="317"/>
    <col min="10497" max="10497" width="13.83203125" style="317" customWidth="1"/>
    <col min="10498" max="10498" width="54.5" style="317" customWidth="1"/>
    <col min="10499" max="10501" width="15.83203125" style="317" customWidth="1"/>
    <col min="10502" max="10752" width="9.33203125" style="317"/>
    <col min="10753" max="10753" width="13.83203125" style="317" customWidth="1"/>
    <col min="10754" max="10754" width="54.5" style="317" customWidth="1"/>
    <col min="10755" max="10757" width="15.83203125" style="317" customWidth="1"/>
    <col min="10758" max="11008" width="9.33203125" style="317"/>
    <col min="11009" max="11009" width="13.83203125" style="317" customWidth="1"/>
    <col min="11010" max="11010" width="54.5" style="317" customWidth="1"/>
    <col min="11011" max="11013" width="15.83203125" style="317" customWidth="1"/>
    <col min="11014" max="11264" width="9.33203125" style="317"/>
    <col min="11265" max="11265" width="13.83203125" style="317" customWidth="1"/>
    <col min="11266" max="11266" width="54.5" style="317" customWidth="1"/>
    <col min="11267" max="11269" width="15.83203125" style="317" customWidth="1"/>
    <col min="11270" max="11520" width="9.33203125" style="317"/>
    <col min="11521" max="11521" width="13.83203125" style="317" customWidth="1"/>
    <col min="11522" max="11522" width="54.5" style="317" customWidth="1"/>
    <col min="11523" max="11525" width="15.83203125" style="317" customWidth="1"/>
    <col min="11526" max="11776" width="9.33203125" style="317"/>
    <col min="11777" max="11777" width="13.83203125" style="317" customWidth="1"/>
    <col min="11778" max="11778" width="54.5" style="317" customWidth="1"/>
    <col min="11779" max="11781" width="15.83203125" style="317" customWidth="1"/>
    <col min="11782" max="12032" width="9.33203125" style="317"/>
    <col min="12033" max="12033" width="13.83203125" style="317" customWidth="1"/>
    <col min="12034" max="12034" width="54.5" style="317" customWidth="1"/>
    <col min="12035" max="12037" width="15.83203125" style="317" customWidth="1"/>
    <col min="12038" max="12288" width="9.33203125" style="317"/>
    <col min="12289" max="12289" width="13.83203125" style="317" customWidth="1"/>
    <col min="12290" max="12290" width="54.5" style="317" customWidth="1"/>
    <col min="12291" max="12293" width="15.83203125" style="317" customWidth="1"/>
    <col min="12294" max="12544" width="9.33203125" style="317"/>
    <col min="12545" max="12545" width="13.83203125" style="317" customWidth="1"/>
    <col min="12546" max="12546" width="54.5" style="317" customWidth="1"/>
    <col min="12547" max="12549" width="15.83203125" style="317" customWidth="1"/>
    <col min="12550" max="12800" width="9.33203125" style="317"/>
    <col min="12801" max="12801" width="13.83203125" style="317" customWidth="1"/>
    <col min="12802" max="12802" width="54.5" style="317" customWidth="1"/>
    <col min="12803" max="12805" width="15.83203125" style="317" customWidth="1"/>
    <col min="12806" max="13056" width="9.33203125" style="317"/>
    <col min="13057" max="13057" width="13.83203125" style="317" customWidth="1"/>
    <col min="13058" max="13058" width="54.5" style="317" customWidth="1"/>
    <col min="13059" max="13061" width="15.83203125" style="317" customWidth="1"/>
    <col min="13062" max="13312" width="9.33203125" style="317"/>
    <col min="13313" max="13313" width="13.83203125" style="317" customWidth="1"/>
    <col min="13314" max="13314" width="54.5" style="317" customWidth="1"/>
    <col min="13315" max="13317" width="15.83203125" style="317" customWidth="1"/>
    <col min="13318" max="13568" width="9.33203125" style="317"/>
    <col min="13569" max="13569" width="13.83203125" style="317" customWidth="1"/>
    <col min="13570" max="13570" width="54.5" style="317" customWidth="1"/>
    <col min="13571" max="13573" width="15.83203125" style="317" customWidth="1"/>
    <col min="13574" max="13824" width="9.33203125" style="317"/>
    <col min="13825" max="13825" width="13.83203125" style="317" customWidth="1"/>
    <col min="13826" max="13826" width="54.5" style="317" customWidth="1"/>
    <col min="13827" max="13829" width="15.83203125" style="317" customWidth="1"/>
    <col min="13830" max="14080" width="9.33203125" style="317"/>
    <col min="14081" max="14081" width="13.83203125" style="317" customWidth="1"/>
    <col min="14082" max="14082" width="54.5" style="317" customWidth="1"/>
    <col min="14083" max="14085" width="15.83203125" style="317" customWidth="1"/>
    <col min="14086" max="14336" width="9.33203125" style="317"/>
    <col min="14337" max="14337" width="13.83203125" style="317" customWidth="1"/>
    <col min="14338" max="14338" width="54.5" style="317" customWidth="1"/>
    <col min="14339" max="14341" width="15.83203125" style="317" customWidth="1"/>
    <col min="14342" max="14592" width="9.33203125" style="317"/>
    <col min="14593" max="14593" width="13.83203125" style="317" customWidth="1"/>
    <col min="14594" max="14594" width="54.5" style="317" customWidth="1"/>
    <col min="14595" max="14597" width="15.83203125" style="317" customWidth="1"/>
    <col min="14598" max="14848" width="9.33203125" style="317"/>
    <col min="14849" max="14849" width="13.83203125" style="317" customWidth="1"/>
    <col min="14850" max="14850" width="54.5" style="317" customWidth="1"/>
    <col min="14851" max="14853" width="15.83203125" style="317" customWidth="1"/>
    <col min="14854" max="15104" width="9.33203125" style="317"/>
    <col min="15105" max="15105" width="13.83203125" style="317" customWidth="1"/>
    <col min="15106" max="15106" width="54.5" style="317" customWidth="1"/>
    <col min="15107" max="15109" width="15.83203125" style="317" customWidth="1"/>
    <col min="15110" max="15360" width="9.33203125" style="317"/>
    <col min="15361" max="15361" width="13.83203125" style="317" customWidth="1"/>
    <col min="15362" max="15362" width="54.5" style="317" customWidth="1"/>
    <col min="15363" max="15365" width="15.83203125" style="317" customWidth="1"/>
    <col min="15366" max="15616" width="9.33203125" style="317"/>
    <col min="15617" max="15617" width="13.83203125" style="317" customWidth="1"/>
    <col min="15618" max="15618" width="54.5" style="317" customWidth="1"/>
    <col min="15619" max="15621" width="15.83203125" style="317" customWidth="1"/>
    <col min="15622" max="15872" width="9.33203125" style="317"/>
    <col min="15873" max="15873" width="13.83203125" style="317" customWidth="1"/>
    <col min="15874" max="15874" width="54.5" style="317" customWidth="1"/>
    <col min="15875" max="15877" width="15.83203125" style="317" customWidth="1"/>
    <col min="15878" max="16128" width="9.33203125" style="317"/>
    <col min="16129" max="16129" width="13.83203125" style="317" customWidth="1"/>
    <col min="16130" max="16130" width="54.5" style="317" customWidth="1"/>
    <col min="16131" max="16133" width="15.83203125" style="317" customWidth="1"/>
    <col min="16134" max="16384" width="9.33203125" style="317"/>
  </cols>
  <sheetData>
    <row r="1" spans="1:5" s="304" customFormat="1" ht="16.5" thickBot="1" x14ac:dyDescent="0.3">
      <c r="A1" s="303"/>
      <c r="B1" s="805" t="str">
        <f>CONCATENATE("6.3.2. melléklet ",[1]Z_ALAPADATOK!A7," ",[1]Z_ALAPADATOK!B7," ",[1]Z_ALAPADATOK!C7," ",[1]Z_ALAPADATOK!D7," ",[1]Z_ALAPADATOK!E7," ",[1]Z_ALAPADATOK!F7," ",[1]Z_ALAPADATOK!G7," ",[1]Z_ALAPADATOK!H7)</f>
        <v>6.3.2. melléklet a …. / 2020 ( … ) önkormányzati rendelethez</v>
      </c>
      <c r="C1" s="806"/>
      <c r="D1" s="806"/>
      <c r="E1" s="806"/>
    </row>
    <row r="2" spans="1:5" s="307" customFormat="1" ht="25.5" customHeight="1" thickBot="1" x14ac:dyDescent="0.25">
      <c r="A2" s="368" t="s">
        <v>485</v>
      </c>
      <c r="B2" s="802" t="str">
        <f>CONCATENATE('Z_6.3.1.sz.mell'!B2:D2)</f>
        <v>Jánoshidai Napsugár Óvoda és Mini Bölcsöde</v>
      </c>
      <c r="C2" s="803"/>
      <c r="D2" s="804"/>
      <c r="E2" s="369" t="s">
        <v>514</v>
      </c>
    </row>
    <row r="3" spans="1:5" s="307" customFormat="1" ht="24.75" thickBot="1" x14ac:dyDescent="0.25">
      <c r="A3" s="368" t="s">
        <v>454</v>
      </c>
      <c r="B3" s="802" t="s">
        <v>482</v>
      </c>
      <c r="C3" s="803"/>
      <c r="D3" s="804"/>
      <c r="E3" s="369" t="s">
        <v>514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'Z_6.3.1.sz.mell'!E4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+CONCATENATE("Teljesítés",CHAR(10),LEFT(Z_ÖSSZEFÜGGÉSEK!A6,4),". XII. 31.")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'[1]IB_6.3.2.sz.mell'!C8</f>
        <v>0</v>
      </c>
      <c r="D8" s="164">
        <f>'[1]IB_6.3.2.sz.mell'!D8</f>
        <v>0</v>
      </c>
      <c r="E8" s="394">
        <f>SUM(E9:E19)</f>
        <v>0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'[1]IB_6.3.2.sz.mell'!C9</f>
        <v>0</v>
      </c>
      <c r="D9" s="189">
        <f>'[1]IB_6.3.2.sz.mell'!D9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'[1]IB_6.3.2.sz.mell'!C10</f>
        <v>0</v>
      </c>
      <c r="D10" s="395">
        <f>'[1]IB_6.3.2.sz.mell'!D10</f>
        <v>0</v>
      </c>
      <c r="E10" s="152"/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'[1]IB_6.3.2.sz.mell'!C11</f>
        <v>0</v>
      </c>
      <c r="D11" s="395">
        <f>'[1]IB_6.3.2.sz.mell'!D11</f>
        <v>0</v>
      </c>
      <c r="E11" s="152"/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'[1]IB_6.3.2.sz.mell'!C12</f>
        <v>0</v>
      </c>
      <c r="D12" s="395">
        <f>'[1]IB_6.3.2.sz.mell'!D12</f>
        <v>0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'[1]IB_6.3.2.sz.mell'!C13</f>
        <v>0</v>
      </c>
      <c r="D13" s="395">
        <f>'[1]IB_6.3.2.sz.mell'!D13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'[1]IB_6.3.2.sz.mell'!C14</f>
        <v>0</v>
      </c>
      <c r="D14" s="395">
        <f>'[1]IB_6.3.2.sz.mell'!D14</f>
        <v>0</v>
      </c>
      <c r="E14" s="152"/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'[1]IB_6.3.2.sz.mell'!C15</f>
        <v>0</v>
      </c>
      <c r="D15" s="395">
        <f>'[1]IB_6.3.2.sz.mell'!D15</f>
        <v>0</v>
      </c>
      <c r="E15" s="152"/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'[1]IB_6.3.2.sz.mell'!C16</f>
        <v>0</v>
      </c>
      <c r="D16" s="396">
        <f>'[1]IB_6.3.2.sz.mell'!D16</f>
        <v>0</v>
      </c>
      <c r="E16" s="200"/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'[1]IB_6.3.2.sz.mell'!C17</f>
        <v>0</v>
      </c>
      <c r="D17" s="395">
        <f>'[1]IB_6.3.2.sz.mell'!D17</f>
        <v>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'[1]IB_6.3.2.sz.mell'!C18</f>
        <v>0</v>
      </c>
      <c r="D18" s="397">
        <f>'[1]IB_6.3.2.sz.mell'!D18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'[1]IB_6.3.2.sz.mell'!C19</f>
        <v>0</v>
      </c>
      <c r="D19" s="397">
        <f>'[1]IB_6.3.2.sz.mell'!D19</f>
        <v>0</v>
      </c>
      <c r="E19" s="161"/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'[1]IB_6.3.2.sz.mell'!C20</f>
        <v>0</v>
      </c>
      <c r="D20" s="180">
        <f>'[1]IB_6.3.2.sz.mell'!D20</f>
        <v>0</v>
      </c>
      <c r="E20" s="165">
        <f>SUM(E21:E23)</f>
        <v>0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'[1]IB_6.3.2.sz.mell'!C21</f>
        <v>0</v>
      </c>
      <c r="D21" s="395">
        <f>'[1]IB_6.3.2.sz.mell'!D21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'[1]IB_6.3.2.sz.mell'!C22</f>
        <v>0</v>
      </c>
      <c r="D22" s="395">
        <f>'[1]IB_6.3.2.sz.mell'!D22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'[1]IB_6.3.2.sz.mell'!C23</f>
        <v>0</v>
      </c>
      <c r="D23" s="395">
        <f>'[1]IB_6.3.2.sz.mell'!D23</f>
        <v>0</v>
      </c>
      <c r="E23" s="152"/>
    </row>
    <row r="24" spans="1:5" s="326" customFormat="1" ht="12" customHeight="1" thickBot="1" x14ac:dyDescent="0.25">
      <c r="A24" s="377" t="s">
        <v>73</v>
      </c>
      <c r="B24" s="73" t="s">
        <v>517</v>
      </c>
      <c r="C24" s="150">
        <f>'[1]IB_6.3.2.sz.mell'!C24</f>
        <v>0</v>
      </c>
      <c r="D24" s="395">
        <f>'[1]IB_6.3.2.sz.mell'!D24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'[1]IB_6.3.2.sz.mell'!C25</f>
        <v>0</v>
      </c>
      <c r="D25" s="180">
        <f>'[1]IB_6.3.2.sz.mell'!D25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518</v>
      </c>
      <c r="C26" s="164">
        <f>'[1]IB_6.3.2.sz.mell'!C26</f>
        <v>0</v>
      </c>
      <c r="D26" s="180">
        <f>'[1]IB_6.3.2.sz.mell'!D26</f>
        <v>0</v>
      </c>
      <c r="E26" s="165">
        <f>+E27+E28</f>
        <v>0</v>
      </c>
    </row>
    <row r="27" spans="1:5" s="326" customFormat="1" ht="12" customHeight="1" x14ac:dyDescent="0.2">
      <c r="A27" s="380" t="s">
        <v>95</v>
      </c>
      <c r="B27" s="381" t="s">
        <v>492</v>
      </c>
      <c r="C27" s="203">
        <f>'[1]IB_6.3.2.sz.mell'!C27</f>
        <v>0</v>
      </c>
      <c r="D27" s="398">
        <f>'[1]IB_6.3.2.sz.mell'!D27</f>
        <v>0</v>
      </c>
      <c r="E27" s="204"/>
    </row>
    <row r="28" spans="1:5" s="326" customFormat="1" ht="12" customHeight="1" x14ac:dyDescent="0.2">
      <c r="A28" s="380" t="s">
        <v>97</v>
      </c>
      <c r="B28" s="382" t="s">
        <v>496</v>
      </c>
      <c r="C28" s="170">
        <f>'[1]IB_6.3.2.sz.mell'!C28</f>
        <v>0</v>
      </c>
      <c r="D28" s="399">
        <f>'[1]IB_6.3.2.sz.mell'!D28</f>
        <v>0</v>
      </c>
      <c r="E28" s="171"/>
    </row>
    <row r="29" spans="1:5" s="326" customFormat="1" ht="12" customHeight="1" thickBot="1" x14ac:dyDescent="0.25">
      <c r="A29" s="377" t="s">
        <v>99</v>
      </c>
      <c r="B29" s="383" t="s">
        <v>519</v>
      </c>
      <c r="C29" s="384">
        <f>'[1]IB_6.3.2.sz.mell'!C29</f>
        <v>0</v>
      </c>
      <c r="D29" s="400">
        <f>'[1]IB_6.3.2.sz.mell'!D29</f>
        <v>0</v>
      </c>
      <c r="E29" s="385"/>
    </row>
    <row r="30" spans="1:5" s="326" customFormat="1" ht="12" customHeight="1" thickBot="1" x14ac:dyDescent="0.25">
      <c r="A30" s="378" t="s">
        <v>109</v>
      </c>
      <c r="B30" s="93" t="s">
        <v>498</v>
      </c>
      <c r="C30" s="164">
        <f>'[1]IB_6.3.2.sz.mell'!C30</f>
        <v>0</v>
      </c>
      <c r="D30" s="180">
        <f>'[1]IB_6.3.2.sz.mell'!D30</f>
        <v>0</v>
      </c>
      <c r="E30" s="165">
        <f>+E31+E32+E33</f>
        <v>0</v>
      </c>
    </row>
    <row r="31" spans="1:5" s="326" customFormat="1" ht="12" customHeight="1" x14ac:dyDescent="0.2">
      <c r="A31" s="380" t="s">
        <v>111</v>
      </c>
      <c r="B31" s="381" t="s">
        <v>136</v>
      </c>
      <c r="C31" s="203">
        <f>'[1]IB_6.3.2.sz.mell'!C31</f>
        <v>0</v>
      </c>
      <c r="D31" s="398">
        <f>'[1]IB_6.3.2.sz.mell'!D31</f>
        <v>0</v>
      </c>
      <c r="E31" s="204"/>
    </row>
    <row r="32" spans="1:5" s="326" customFormat="1" ht="12" customHeight="1" x14ac:dyDescent="0.2">
      <c r="A32" s="380" t="s">
        <v>113</v>
      </c>
      <c r="B32" s="382" t="s">
        <v>138</v>
      </c>
      <c r="C32" s="170">
        <f>'[1]IB_6.3.2.sz.mell'!C32</f>
        <v>0</v>
      </c>
      <c r="D32" s="399">
        <f>'[1]IB_6.3.2.sz.mell'!D32</f>
        <v>0</v>
      </c>
      <c r="E32" s="171"/>
    </row>
    <row r="33" spans="1:5" s="326" customFormat="1" ht="12" customHeight="1" thickBot="1" x14ac:dyDescent="0.25">
      <c r="A33" s="377" t="s">
        <v>115</v>
      </c>
      <c r="B33" s="383" t="s">
        <v>140</v>
      </c>
      <c r="C33" s="384">
        <f>'[1]IB_6.3.2.sz.mell'!C33</f>
        <v>0</v>
      </c>
      <c r="D33" s="400">
        <f>'[1]IB_6.3.2.sz.mell'!D33</f>
        <v>0</v>
      </c>
      <c r="E33" s="385"/>
    </row>
    <row r="34" spans="1:5" s="324" customFormat="1" ht="12" customHeight="1" thickBot="1" x14ac:dyDescent="0.25">
      <c r="A34" s="378" t="s">
        <v>133</v>
      </c>
      <c r="B34" s="93" t="s">
        <v>331</v>
      </c>
      <c r="C34" s="164">
        <f>'[1]IB_6.3.2.sz.mell'!C34</f>
        <v>0</v>
      </c>
      <c r="D34" s="180">
        <f>'[1]IB_6.3.2.sz.mell'!D34</f>
        <v>0</v>
      </c>
      <c r="E34" s="379"/>
    </row>
    <row r="35" spans="1:5" s="324" customFormat="1" ht="12" customHeight="1" thickBot="1" x14ac:dyDescent="0.25">
      <c r="A35" s="378" t="s">
        <v>293</v>
      </c>
      <c r="B35" s="93" t="s">
        <v>499</v>
      </c>
      <c r="C35" s="164">
        <f>'[1]IB_6.3.2.sz.mell'!C35</f>
        <v>0</v>
      </c>
      <c r="D35" s="180">
        <f>'[1]IB_6.3.2.sz.mell'!D35</f>
        <v>0</v>
      </c>
      <c r="E35" s="379"/>
    </row>
    <row r="36" spans="1:5" s="324" customFormat="1" ht="12" customHeight="1" thickBot="1" x14ac:dyDescent="0.25">
      <c r="A36" s="318" t="s">
        <v>155</v>
      </c>
      <c r="B36" s="93" t="s">
        <v>520</v>
      </c>
      <c r="C36" s="164">
        <f>'[1]IB_6.3.2.sz.mell'!C36</f>
        <v>0</v>
      </c>
      <c r="D36" s="180">
        <f>'[1]IB_6.3.2.sz.mell'!D36</f>
        <v>0</v>
      </c>
      <c r="E36" s="165">
        <f>+E8+E20+E25+E26+E30+E34+E35</f>
        <v>0</v>
      </c>
    </row>
    <row r="37" spans="1:5" s="324" customFormat="1" ht="12" customHeight="1" thickBot="1" x14ac:dyDescent="0.25">
      <c r="A37" s="386" t="s">
        <v>302</v>
      </c>
      <c r="B37" s="93" t="s">
        <v>501</v>
      </c>
      <c r="C37" s="164">
        <f>'[1]IB_6.3.2.sz.mell'!C37</f>
        <v>0</v>
      </c>
      <c r="D37" s="180">
        <f>'[1]IB_6.3.2.sz.mell'!D37</f>
        <v>0</v>
      </c>
      <c r="E37" s="165">
        <f>+E38+E39+E40</f>
        <v>0</v>
      </c>
    </row>
    <row r="38" spans="1:5" s="324" customFormat="1" ht="12" customHeight="1" x14ac:dyDescent="0.2">
      <c r="A38" s="380" t="s">
        <v>502</v>
      </c>
      <c r="B38" s="381" t="s">
        <v>390</v>
      </c>
      <c r="C38" s="203">
        <f>'[1]IB_6.3.2.sz.mell'!C38</f>
        <v>0</v>
      </c>
      <c r="D38" s="398">
        <f>'[1]IB_6.3.2.sz.mell'!D38</f>
        <v>0</v>
      </c>
      <c r="E38" s="204"/>
    </row>
    <row r="39" spans="1:5" s="324" customFormat="1" ht="12" customHeight="1" x14ac:dyDescent="0.2">
      <c r="A39" s="380" t="s">
        <v>503</v>
      </c>
      <c r="B39" s="382" t="s">
        <v>504</v>
      </c>
      <c r="C39" s="170">
        <f>'[1]IB_6.3.2.sz.mell'!C39</f>
        <v>0</v>
      </c>
      <c r="D39" s="399">
        <f>'[1]IB_6.3.2.sz.mell'!D39</f>
        <v>0</v>
      </c>
      <c r="E39" s="171"/>
    </row>
    <row r="40" spans="1:5" s="326" customFormat="1" ht="12" customHeight="1" thickBot="1" x14ac:dyDescent="0.25">
      <c r="A40" s="377" t="s">
        <v>505</v>
      </c>
      <c r="B40" s="383" t="s">
        <v>506</v>
      </c>
      <c r="C40" s="384">
        <f>'[1]IB_6.3.2.sz.mell'!C40</f>
        <v>0</v>
      </c>
      <c r="D40" s="400">
        <f>'[1]IB_6.3.2.sz.mell'!D40</f>
        <v>0</v>
      </c>
      <c r="E40" s="385"/>
    </row>
    <row r="41" spans="1:5" s="326" customFormat="1" ht="15.2" customHeight="1" thickBot="1" x14ac:dyDescent="0.25">
      <c r="A41" s="386" t="s">
        <v>304</v>
      </c>
      <c r="B41" s="387" t="s">
        <v>507</v>
      </c>
      <c r="C41" s="388">
        <f>'[1]IB_6.3.2.sz.mell'!C41</f>
        <v>0</v>
      </c>
      <c r="D41" s="401">
        <f>'[1]IB_6.3.2.sz.mell'!D41</f>
        <v>0</v>
      </c>
      <c r="E41" s="389">
        <f>+E36+E37</f>
        <v>0</v>
      </c>
    </row>
    <row r="42" spans="1:5" s="326" customFormat="1" ht="15.2" customHeight="1" x14ac:dyDescent="0.2">
      <c r="A42" s="341"/>
      <c r="B42" s="342"/>
      <c r="C42" s="343"/>
    </row>
    <row r="43" spans="1:5" ht="13.5" thickBot="1" x14ac:dyDescent="0.25">
      <c r="A43" s="390"/>
      <c r="B43" s="391"/>
      <c r="C43" s="392"/>
    </row>
    <row r="44" spans="1:5" s="322" customFormat="1" ht="16.5" customHeight="1" thickBot="1" x14ac:dyDescent="0.25">
      <c r="A44" s="799" t="s">
        <v>318</v>
      </c>
      <c r="B44" s="800"/>
      <c r="C44" s="800"/>
      <c r="D44" s="800"/>
      <c r="E44" s="801"/>
    </row>
    <row r="45" spans="1:5" s="344" customFormat="1" ht="12" customHeight="1" thickBot="1" x14ac:dyDescent="0.25">
      <c r="A45" s="378" t="s">
        <v>51</v>
      </c>
      <c r="B45" s="93" t="s">
        <v>508</v>
      </c>
      <c r="C45" s="164">
        <f>'[1]IB_6.3.2.sz.mell'!C45</f>
        <v>0</v>
      </c>
      <c r="D45" s="180">
        <f>'[1]IB_6.3.2.sz.mell'!D45</f>
        <v>0</v>
      </c>
      <c r="E45" s="165">
        <f>SUM(E46:E50)</f>
        <v>0</v>
      </c>
    </row>
    <row r="46" spans="1:5" ht="12" customHeight="1" x14ac:dyDescent="0.2">
      <c r="A46" s="377" t="s">
        <v>53</v>
      </c>
      <c r="B46" s="95" t="s">
        <v>221</v>
      </c>
      <c r="C46" s="203">
        <f>'[1]IB_6.3.2.sz.mell'!C46</f>
        <v>0</v>
      </c>
      <c r="D46" s="398">
        <f>'[1]IB_6.3.2.sz.mell'!D46</f>
        <v>0</v>
      </c>
      <c r="E46" s="204"/>
    </row>
    <row r="47" spans="1:5" ht="12" customHeight="1" x14ac:dyDescent="0.2">
      <c r="A47" s="377" t="s">
        <v>55</v>
      </c>
      <c r="B47" s="73" t="s">
        <v>222</v>
      </c>
      <c r="C47" s="173">
        <f>'[1]IB_6.3.2.sz.mell'!C47</f>
        <v>0</v>
      </c>
      <c r="D47" s="402">
        <f>'[1]IB_6.3.2.sz.mell'!D47</f>
        <v>0</v>
      </c>
      <c r="E47" s="175"/>
    </row>
    <row r="48" spans="1:5" ht="12" customHeight="1" x14ac:dyDescent="0.2">
      <c r="A48" s="377" t="s">
        <v>57</v>
      </c>
      <c r="B48" s="73" t="s">
        <v>223</v>
      </c>
      <c r="C48" s="173">
        <f>'[1]IB_6.3.2.sz.mell'!C48</f>
        <v>0</v>
      </c>
      <c r="D48" s="402">
        <f>'[1]IB_6.3.2.sz.mell'!D48</f>
        <v>0</v>
      </c>
      <c r="E48" s="175"/>
    </row>
    <row r="49" spans="1:5" ht="12" customHeight="1" x14ac:dyDescent="0.2">
      <c r="A49" s="377" t="s">
        <v>59</v>
      </c>
      <c r="B49" s="73" t="s">
        <v>224</v>
      </c>
      <c r="C49" s="173">
        <f>'[1]IB_6.3.2.sz.mell'!C49</f>
        <v>0</v>
      </c>
      <c r="D49" s="402">
        <f>'[1]IB_6.3.2.sz.mell'!D49</f>
        <v>0</v>
      </c>
      <c r="E49" s="175"/>
    </row>
    <row r="50" spans="1:5" ht="12" customHeight="1" thickBot="1" x14ac:dyDescent="0.25">
      <c r="A50" s="377" t="s">
        <v>61</v>
      </c>
      <c r="B50" s="73" t="s">
        <v>226</v>
      </c>
      <c r="C50" s="173">
        <f>'[1]IB_6.3.2.sz.mell'!C50</f>
        <v>0</v>
      </c>
      <c r="D50" s="402">
        <f>'[1]IB_6.3.2.sz.mell'!D50</f>
        <v>0</v>
      </c>
      <c r="E50" s="175"/>
    </row>
    <row r="51" spans="1:5" ht="12" customHeight="1" thickBot="1" x14ac:dyDescent="0.25">
      <c r="A51" s="378" t="s">
        <v>65</v>
      </c>
      <c r="B51" s="93" t="s">
        <v>509</v>
      </c>
      <c r="C51" s="164">
        <f>'[1]IB_6.3.2.sz.mell'!C51</f>
        <v>0</v>
      </c>
      <c r="D51" s="180">
        <f>'[1]IB_6.3.2.sz.mell'!D51</f>
        <v>0</v>
      </c>
      <c r="E51" s="165">
        <f>SUM(E52:E54)</f>
        <v>0</v>
      </c>
    </row>
    <row r="52" spans="1:5" s="344" customFormat="1" ht="12" customHeight="1" x14ac:dyDescent="0.2">
      <c r="A52" s="377" t="s">
        <v>67</v>
      </c>
      <c r="B52" s="95" t="s">
        <v>257</v>
      </c>
      <c r="C52" s="203">
        <f>'[1]IB_6.3.2.sz.mell'!C52</f>
        <v>0</v>
      </c>
      <c r="D52" s="398">
        <f>'[1]IB_6.3.2.sz.mell'!D52</f>
        <v>0</v>
      </c>
      <c r="E52" s="204"/>
    </row>
    <row r="53" spans="1:5" ht="12" customHeight="1" x14ac:dyDescent="0.2">
      <c r="A53" s="377" t="s">
        <v>69</v>
      </c>
      <c r="B53" s="73" t="s">
        <v>259</v>
      </c>
      <c r="C53" s="173">
        <f>'[1]IB_6.3.2.sz.mell'!C53</f>
        <v>0</v>
      </c>
      <c r="D53" s="402">
        <f>'[1]IB_6.3.2.sz.mell'!D53</f>
        <v>0</v>
      </c>
      <c r="E53" s="175"/>
    </row>
    <row r="54" spans="1:5" ht="12" customHeight="1" x14ac:dyDescent="0.2">
      <c r="A54" s="377" t="s">
        <v>71</v>
      </c>
      <c r="B54" s="73" t="s">
        <v>510</v>
      </c>
      <c r="C54" s="173">
        <f>'[1]IB_6.3.2.sz.mell'!C54</f>
        <v>0</v>
      </c>
      <c r="D54" s="402">
        <f>'[1]IB_6.3.2.sz.mell'!D54</f>
        <v>0</v>
      </c>
      <c r="E54" s="175"/>
    </row>
    <row r="55" spans="1:5" ht="12" customHeight="1" thickBot="1" x14ac:dyDescent="0.25">
      <c r="A55" s="377" t="s">
        <v>73</v>
      </c>
      <c r="B55" s="73" t="s">
        <v>511</v>
      </c>
      <c r="C55" s="173">
        <f>'[1]IB_6.3.2.sz.mell'!C55</f>
        <v>0</v>
      </c>
      <c r="D55" s="402">
        <f>'[1]IB_6.3.2.sz.mell'!D55</f>
        <v>0</v>
      </c>
      <c r="E55" s="175"/>
    </row>
    <row r="56" spans="1:5" ht="15.2" customHeight="1" thickBot="1" x14ac:dyDescent="0.25">
      <c r="A56" s="378" t="s">
        <v>79</v>
      </c>
      <c r="B56" s="93" t="s">
        <v>512</v>
      </c>
      <c r="C56" s="164">
        <f>'[1]IB_6.3.2.sz.mell'!C56</f>
        <v>0</v>
      </c>
      <c r="D56" s="180">
        <f>'[1]IB_6.3.2.sz.mell'!D56</f>
        <v>0</v>
      </c>
      <c r="E56" s="379"/>
    </row>
    <row r="57" spans="1:5" ht="13.5" thickBot="1" x14ac:dyDescent="0.25">
      <c r="A57" s="378" t="s">
        <v>276</v>
      </c>
      <c r="B57" s="393" t="s">
        <v>513</v>
      </c>
      <c r="C57" s="388">
        <f>'[1]IB_6.3.2.sz.mell'!C57</f>
        <v>0</v>
      </c>
      <c r="D57" s="401">
        <f>'[1]IB_6.3.2.sz.mell'!D57</f>
        <v>0</v>
      </c>
      <c r="E57" s="389">
        <f>+E45+E51+E56</f>
        <v>0</v>
      </c>
    </row>
    <row r="58" spans="1:5" ht="15.2" customHeight="1" thickBot="1" x14ac:dyDescent="0.25">
      <c r="C58" s="353">
        <f>'[1]IB_6.3.2.sz.mell'!C58</f>
        <v>0</v>
      </c>
      <c r="D58" s="353">
        <f>'[1]IB_6.3.2.sz.mell'!D58</f>
        <v>0</v>
      </c>
    </row>
    <row r="59" spans="1:5" ht="14.45" customHeight="1" thickBot="1" x14ac:dyDescent="0.25">
      <c r="A59" s="355" t="s">
        <v>477</v>
      </c>
      <c r="B59" s="356"/>
      <c r="C59" s="357">
        <f>'[1]IB_6.3.2.sz.mell'!C59</f>
        <v>0</v>
      </c>
      <c r="D59" s="357">
        <f>'[1]IB_6.3.2.sz.mell'!D59</f>
        <v>0</v>
      </c>
      <c r="E59" s="358"/>
    </row>
    <row r="60" spans="1:5" ht="13.5" thickBot="1" x14ac:dyDescent="0.25">
      <c r="A60" s="359" t="s">
        <v>478</v>
      </c>
      <c r="B60" s="360"/>
      <c r="C60" s="357">
        <f>'[1]IB_6.3.2.sz.mell'!C60</f>
        <v>0</v>
      </c>
      <c r="D60" s="357">
        <f>'[1]IB_6.3.2.sz.mell'!D60</f>
        <v>0</v>
      </c>
      <c r="E60" s="358"/>
    </row>
    <row r="62" spans="1:5" x14ac:dyDescent="0.2">
      <c r="B62" s="317" t="s">
        <v>484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C118-3300-4C97-BBC2-8957158B439A}">
  <sheetPr>
    <tabColor theme="5"/>
  </sheetPr>
  <dimension ref="A1:E62"/>
  <sheetViews>
    <sheetView topLeftCell="A34" zoomScale="120" zoomScaleNormal="120" workbookViewId="0">
      <selection activeCell="E5" sqref="E5:E6"/>
    </sheetView>
  </sheetViews>
  <sheetFormatPr defaultRowHeight="12.75" x14ac:dyDescent="0.2"/>
  <cols>
    <col min="1" max="1" width="13.83203125" style="365" customWidth="1"/>
    <col min="2" max="2" width="54.5" style="317" customWidth="1"/>
    <col min="3" max="5" width="15.83203125" style="317" customWidth="1"/>
    <col min="6" max="256" width="9.33203125" style="317"/>
    <col min="257" max="257" width="13.83203125" style="317" customWidth="1"/>
    <col min="258" max="258" width="54.5" style="317" customWidth="1"/>
    <col min="259" max="261" width="15.83203125" style="317" customWidth="1"/>
    <col min="262" max="512" width="9.33203125" style="317"/>
    <col min="513" max="513" width="13.83203125" style="317" customWidth="1"/>
    <col min="514" max="514" width="54.5" style="317" customWidth="1"/>
    <col min="515" max="517" width="15.83203125" style="317" customWidth="1"/>
    <col min="518" max="768" width="9.33203125" style="317"/>
    <col min="769" max="769" width="13.83203125" style="317" customWidth="1"/>
    <col min="770" max="770" width="54.5" style="317" customWidth="1"/>
    <col min="771" max="773" width="15.83203125" style="317" customWidth="1"/>
    <col min="774" max="1024" width="9.33203125" style="317"/>
    <col min="1025" max="1025" width="13.83203125" style="317" customWidth="1"/>
    <col min="1026" max="1026" width="54.5" style="317" customWidth="1"/>
    <col min="1027" max="1029" width="15.83203125" style="317" customWidth="1"/>
    <col min="1030" max="1280" width="9.33203125" style="317"/>
    <col min="1281" max="1281" width="13.83203125" style="317" customWidth="1"/>
    <col min="1282" max="1282" width="54.5" style="317" customWidth="1"/>
    <col min="1283" max="1285" width="15.83203125" style="317" customWidth="1"/>
    <col min="1286" max="1536" width="9.33203125" style="317"/>
    <col min="1537" max="1537" width="13.83203125" style="317" customWidth="1"/>
    <col min="1538" max="1538" width="54.5" style="317" customWidth="1"/>
    <col min="1539" max="1541" width="15.83203125" style="317" customWidth="1"/>
    <col min="1542" max="1792" width="9.33203125" style="317"/>
    <col min="1793" max="1793" width="13.83203125" style="317" customWidth="1"/>
    <col min="1794" max="1794" width="54.5" style="317" customWidth="1"/>
    <col min="1795" max="1797" width="15.83203125" style="317" customWidth="1"/>
    <col min="1798" max="2048" width="9.33203125" style="317"/>
    <col min="2049" max="2049" width="13.83203125" style="317" customWidth="1"/>
    <col min="2050" max="2050" width="54.5" style="317" customWidth="1"/>
    <col min="2051" max="2053" width="15.83203125" style="317" customWidth="1"/>
    <col min="2054" max="2304" width="9.33203125" style="317"/>
    <col min="2305" max="2305" width="13.83203125" style="317" customWidth="1"/>
    <col min="2306" max="2306" width="54.5" style="317" customWidth="1"/>
    <col min="2307" max="2309" width="15.83203125" style="317" customWidth="1"/>
    <col min="2310" max="2560" width="9.33203125" style="317"/>
    <col min="2561" max="2561" width="13.83203125" style="317" customWidth="1"/>
    <col min="2562" max="2562" width="54.5" style="317" customWidth="1"/>
    <col min="2563" max="2565" width="15.83203125" style="317" customWidth="1"/>
    <col min="2566" max="2816" width="9.33203125" style="317"/>
    <col min="2817" max="2817" width="13.83203125" style="317" customWidth="1"/>
    <col min="2818" max="2818" width="54.5" style="317" customWidth="1"/>
    <col min="2819" max="2821" width="15.83203125" style="317" customWidth="1"/>
    <col min="2822" max="3072" width="9.33203125" style="317"/>
    <col min="3073" max="3073" width="13.83203125" style="317" customWidth="1"/>
    <col min="3074" max="3074" width="54.5" style="317" customWidth="1"/>
    <col min="3075" max="3077" width="15.83203125" style="317" customWidth="1"/>
    <col min="3078" max="3328" width="9.33203125" style="317"/>
    <col min="3329" max="3329" width="13.83203125" style="317" customWidth="1"/>
    <col min="3330" max="3330" width="54.5" style="317" customWidth="1"/>
    <col min="3331" max="3333" width="15.83203125" style="317" customWidth="1"/>
    <col min="3334" max="3584" width="9.33203125" style="317"/>
    <col min="3585" max="3585" width="13.83203125" style="317" customWidth="1"/>
    <col min="3586" max="3586" width="54.5" style="317" customWidth="1"/>
    <col min="3587" max="3589" width="15.83203125" style="317" customWidth="1"/>
    <col min="3590" max="3840" width="9.33203125" style="317"/>
    <col min="3841" max="3841" width="13.83203125" style="317" customWidth="1"/>
    <col min="3842" max="3842" width="54.5" style="317" customWidth="1"/>
    <col min="3843" max="3845" width="15.83203125" style="317" customWidth="1"/>
    <col min="3846" max="4096" width="9.33203125" style="317"/>
    <col min="4097" max="4097" width="13.83203125" style="317" customWidth="1"/>
    <col min="4098" max="4098" width="54.5" style="317" customWidth="1"/>
    <col min="4099" max="4101" width="15.83203125" style="317" customWidth="1"/>
    <col min="4102" max="4352" width="9.33203125" style="317"/>
    <col min="4353" max="4353" width="13.83203125" style="317" customWidth="1"/>
    <col min="4354" max="4354" width="54.5" style="317" customWidth="1"/>
    <col min="4355" max="4357" width="15.83203125" style="317" customWidth="1"/>
    <col min="4358" max="4608" width="9.33203125" style="317"/>
    <col min="4609" max="4609" width="13.83203125" style="317" customWidth="1"/>
    <col min="4610" max="4610" width="54.5" style="317" customWidth="1"/>
    <col min="4611" max="4613" width="15.83203125" style="317" customWidth="1"/>
    <col min="4614" max="4864" width="9.33203125" style="317"/>
    <col min="4865" max="4865" width="13.83203125" style="317" customWidth="1"/>
    <col min="4866" max="4866" width="54.5" style="317" customWidth="1"/>
    <col min="4867" max="4869" width="15.83203125" style="317" customWidth="1"/>
    <col min="4870" max="5120" width="9.33203125" style="317"/>
    <col min="5121" max="5121" width="13.83203125" style="317" customWidth="1"/>
    <col min="5122" max="5122" width="54.5" style="317" customWidth="1"/>
    <col min="5123" max="5125" width="15.83203125" style="317" customWidth="1"/>
    <col min="5126" max="5376" width="9.33203125" style="317"/>
    <col min="5377" max="5377" width="13.83203125" style="317" customWidth="1"/>
    <col min="5378" max="5378" width="54.5" style="317" customWidth="1"/>
    <col min="5379" max="5381" width="15.83203125" style="317" customWidth="1"/>
    <col min="5382" max="5632" width="9.33203125" style="317"/>
    <col min="5633" max="5633" width="13.83203125" style="317" customWidth="1"/>
    <col min="5634" max="5634" width="54.5" style="317" customWidth="1"/>
    <col min="5635" max="5637" width="15.83203125" style="317" customWidth="1"/>
    <col min="5638" max="5888" width="9.33203125" style="317"/>
    <col min="5889" max="5889" width="13.83203125" style="317" customWidth="1"/>
    <col min="5890" max="5890" width="54.5" style="317" customWidth="1"/>
    <col min="5891" max="5893" width="15.83203125" style="317" customWidth="1"/>
    <col min="5894" max="6144" width="9.33203125" style="317"/>
    <col min="6145" max="6145" width="13.83203125" style="317" customWidth="1"/>
    <col min="6146" max="6146" width="54.5" style="317" customWidth="1"/>
    <col min="6147" max="6149" width="15.83203125" style="317" customWidth="1"/>
    <col min="6150" max="6400" width="9.33203125" style="317"/>
    <col min="6401" max="6401" width="13.83203125" style="317" customWidth="1"/>
    <col min="6402" max="6402" width="54.5" style="317" customWidth="1"/>
    <col min="6403" max="6405" width="15.83203125" style="317" customWidth="1"/>
    <col min="6406" max="6656" width="9.33203125" style="317"/>
    <col min="6657" max="6657" width="13.83203125" style="317" customWidth="1"/>
    <col min="6658" max="6658" width="54.5" style="317" customWidth="1"/>
    <col min="6659" max="6661" width="15.83203125" style="317" customWidth="1"/>
    <col min="6662" max="6912" width="9.33203125" style="317"/>
    <col min="6913" max="6913" width="13.83203125" style="317" customWidth="1"/>
    <col min="6914" max="6914" width="54.5" style="317" customWidth="1"/>
    <col min="6915" max="6917" width="15.83203125" style="317" customWidth="1"/>
    <col min="6918" max="7168" width="9.33203125" style="317"/>
    <col min="7169" max="7169" width="13.83203125" style="317" customWidth="1"/>
    <col min="7170" max="7170" width="54.5" style="317" customWidth="1"/>
    <col min="7171" max="7173" width="15.83203125" style="317" customWidth="1"/>
    <col min="7174" max="7424" width="9.33203125" style="317"/>
    <col min="7425" max="7425" width="13.83203125" style="317" customWidth="1"/>
    <col min="7426" max="7426" width="54.5" style="317" customWidth="1"/>
    <col min="7427" max="7429" width="15.83203125" style="317" customWidth="1"/>
    <col min="7430" max="7680" width="9.33203125" style="317"/>
    <col min="7681" max="7681" width="13.83203125" style="317" customWidth="1"/>
    <col min="7682" max="7682" width="54.5" style="317" customWidth="1"/>
    <col min="7683" max="7685" width="15.83203125" style="317" customWidth="1"/>
    <col min="7686" max="7936" width="9.33203125" style="317"/>
    <col min="7937" max="7937" width="13.83203125" style="317" customWidth="1"/>
    <col min="7938" max="7938" width="54.5" style="317" customWidth="1"/>
    <col min="7939" max="7941" width="15.83203125" style="317" customWidth="1"/>
    <col min="7942" max="8192" width="9.33203125" style="317"/>
    <col min="8193" max="8193" width="13.83203125" style="317" customWidth="1"/>
    <col min="8194" max="8194" width="54.5" style="317" customWidth="1"/>
    <col min="8195" max="8197" width="15.83203125" style="317" customWidth="1"/>
    <col min="8198" max="8448" width="9.33203125" style="317"/>
    <col min="8449" max="8449" width="13.83203125" style="317" customWidth="1"/>
    <col min="8450" max="8450" width="54.5" style="317" customWidth="1"/>
    <col min="8451" max="8453" width="15.83203125" style="317" customWidth="1"/>
    <col min="8454" max="8704" width="9.33203125" style="317"/>
    <col min="8705" max="8705" width="13.83203125" style="317" customWidth="1"/>
    <col min="8706" max="8706" width="54.5" style="317" customWidth="1"/>
    <col min="8707" max="8709" width="15.83203125" style="317" customWidth="1"/>
    <col min="8710" max="8960" width="9.33203125" style="317"/>
    <col min="8961" max="8961" width="13.83203125" style="317" customWidth="1"/>
    <col min="8962" max="8962" width="54.5" style="317" customWidth="1"/>
    <col min="8963" max="8965" width="15.83203125" style="317" customWidth="1"/>
    <col min="8966" max="9216" width="9.33203125" style="317"/>
    <col min="9217" max="9217" width="13.83203125" style="317" customWidth="1"/>
    <col min="9218" max="9218" width="54.5" style="317" customWidth="1"/>
    <col min="9219" max="9221" width="15.83203125" style="317" customWidth="1"/>
    <col min="9222" max="9472" width="9.33203125" style="317"/>
    <col min="9473" max="9473" width="13.83203125" style="317" customWidth="1"/>
    <col min="9474" max="9474" width="54.5" style="317" customWidth="1"/>
    <col min="9475" max="9477" width="15.83203125" style="317" customWidth="1"/>
    <col min="9478" max="9728" width="9.33203125" style="317"/>
    <col min="9729" max="9729" width="13.83203125" style="317" customWidth="1"/>
    <col min="9730" max="9730" width="54.5" style="317" customWidth="1"/>
    <col min="9731" max="9733" width="15.83203125" style="317" customWidth="1"/>
    <col min="9734" max="9984" width="9.33203125" style="317"/>
    <col min="9985" max="9985" width="13.83203125" style="317" customWidth="1"/>
    <col min="9986" max="9986" width="54.5" style="317" customWidth="1"/>
    <col min="9987" max="9989" width="15.83203125" style="317" customWidth="1"/>
    <col min="9990" max="10240" width="9.33203125" style="317"/>
    <col min="10241" max="10241" width="13.83203125" style="317" customWidth="1"/>
    <col min="10242" max="10242" width="54.5" style="317" customWidth="1"/>
    <col min="10243" max="10245" width="15.83203125" style="317" customWidth="1"/>
    <col min="10246" max="10496" width="9.33203125" style="317"/>
    <col min="10497" max="10497" width="13.83203125" style="317" customWidth="1"/>
    <col min="10498" max="10498" width="54.5" style="317" customWidth="1"/>
    <col min="10499" max="10501" width="15.83203125" style="317" customWidth="1"/>
    <col min="10502" max="10752" width="9.33203125" style="317"/>
    <col min="10753" max="10753" width="13.83203125" style="317" customWidth="1"/>
    <col min="10754" max="10754" width="54.5" style="317" customWidth="1"/>
    <col min="10755" max="10757" width="15.83203125" style="317" customWidth="1"/>
    <col min="10758" max="11008" width="9.33203125" style="317"/>
    <col min="11009" max="11009" width="13.83203125" style="317" customWidth="1"/>
    <col min="11010" max="11010" width="54.5" style="317" customWidth="1"/>
    <col min="11011" max="11013" width="15.83203125" style="317" customWidth="1"/>
    <col min="11014" max="11264" width="9.33203125" style="317"/>
    <col min="11265" max="11265" width="13.83203125" style="317" customWidth="1"/>
    <col min="11266" max="11266" width="54.5" style="317" customWidth="1"/>
    <col min="11267" max="11269" width="15.83203125" style="317" customWidth="1"/>
    <col min="11270" max="11520" width="9.33203125" style="317"/>
    <col min="11521" max="11521" width="13.83203125" style="317" customWidth="1"/>
    <col min="11522" max="11522" width="54.5" style="317" customWidth="1"/>
    <col min="11523" max="11525" width="15.83203125" style="317" customWidth="1"/>
    <col min="11526" max="11776" width="9.33203125" style="317"/>
    <col min="11777" max="11777" width="13.83203125" style="317" customWidth="1"/>
    <col min="11778" max="11778" width="54.5" style="317" customWidth="1"/>
    <col min="11779" max="11781" width="15.83203125" style="317" customWidth="1"/>
    <col min="11782" max="12032" width="9.33203125" style="317"/>
    <col min="12033" max="12033" width="13.83203125" style="317" customWidth="1"/>
    <col min="12034" max="12034" width="54.5" style="317" customWidth="1"/>
    <col min="12035" max="12037" width="15.83203125" style="317" customWidth="1"/>
    <col min="12038" max="12288" width="9.33203125" style="317"/>
    <col min="12289" max="12289" width="13.83203125" style="317" customWidth="1"/>
    <col min="12290" max="12290" width="54.5" style="317" customWidth="1"/>
    <col min="12291" max="12293" width="15.83203125" style="317" customWidth="1"/>
    <col min="12294" max="12544" width="9.33203125" style="317"/>
    <col min="12545" max="12545" width="13.83203125" style="317" customWidth="1"/>
    <col min="12546" max="12546" width="54.5" style="317" customWidth="1"/>
    <col min="12547" max="12549" width="15.83203125" style="317" customWidth="1"/>
    <col min="12550" max="12800" width="9.33203125" style="317"/>
    <col min="12801" max="12801" width="13.83203125" style="317" customWidth="1"/>
    <col min="12802" max="12802" width="54.5" style="317" customWidth="1"/>
    <col min="12803" max="12805" width="15.83203125" style="317" customWidth="1"/>
    <col min="12806" max="13056" width="9.33203125" style="317"/>
    <col min="13057" max="13057" width="13.83203125" style="317" customWidth="1"/>
    <col min="13058" max="13058" width="54.5" style="317" customWidth="1"/>
    <col min="13059" max="13061" width="15.83203125" style="317" customWidth="1"/>
    <col min="13062" max="13312" width="9.33203125" style="317"/>
    <col min="13313" max="13313" width="13.83203125" style="317" customWidth="1"/>
    <col min="13314" max="13314" width="54.5" style="317" customWidth="1"/>
    <col min="13315" max="13317" width="15.83203125" style="317" customWidth="1"/>
    <col min="13318" max="13568" width="9.33203125" style="317"/>
    <col min="13569" max="13569" width="13.83203125" style="317" customWidth="1"/>
    <col min="13570" max="13570" width="54.5" style="317" customWidth="1"/>
    <col min="13571" max="13573" width="15.83203125" style="317" customWidth="1"/>
    <col min="13574" max="13824" width="9.33203125" style="317"/>
    <col min="13825" max="13825" width="13.83203125" style="317" customWidth="1"/>
    <col min="13826" max="13826" width="54.5" style="317" customWidth="1"/>
    <col min="13827" max="13829" width="15.83203125" style="317" customWidth="1"/>
    <col min="13830" max="14080" width="9.33203125" style="317"/>
    <col min="14081" max="14081" width="13.83203125" style="317" customWidth="1"/>
    <col min="14082" max="14082" width="54.5" style="317" customWidth="1"/>
    <col min="14083" max="14085" width="15.83203125" style="317" customWidth="1"/>
    <col min="14086" max="14336" width="9.33203125" style="317"/>
    <col min="14337" max="14337" width="13.83203125" style="317" customWidth="1"/>
    <col min="14338" max="14338" width="54.5" style="317" customWidth="1"/>
    <col min="14339" max="14341" width="15.83203125" style="317" customWidth="1"/>
    <col min="14342" max="14592" width="9.33203125" style="317"/>
    <col min="14593" max="14593" width="13.83203125" style="317" customWidth="1"/>
    <col min="14594" max="14594" width="54.5" style="317" customWidth="1"/>
    <col min="14595" max="14597" width="15.83203125" style="317" customWidth="1"/>
    <col min="14598" max="14848" width="9.33203125" style="317"/>
    <col min="14849" max="14849" width="13.83203125" style="317" customWidth="1"/>
    <col min="14850" max="14850" width="54.5" style="317" customWidth="1"/>
    <col min="14851" max="14853" width="15.83203125" style="317" customWidth="1"/>
    <col min="14854" max="15104" width="9.33203125" style="317"/>
    <col min="15105" max="15105" width="13.83203125" style="317" customWidth="1"/>
    <col min="15106" max="15106" width="54.5" style="317" customWidth="1"/>
    <col min="15107" max="15109" width="15.83203125" style="317" customWidth="1"/>
    <col min="15110" max="15360" width="9.33203125" style="317"/>
    <col min="15361" max="15361" width="13.83203125" style="317" customWidth="1"/>
    <col min="15362" max="15362" width="54.5" style="317" customWidth="1"/>
    <col min="15363" max="15365" width="15.83203125" style="317" customWidth="1"/>
    <col min="15366" max="15616" width="9.33203125" style="317"/>
    <col min="15617" max="15617" width="13.83203125" style="317" customWidth="1"/>
    <col min="15618" max="15618" width="54.5" style="317" customWidth="1"/>
    <col min="15619" max="15621" width="15.83203125" style="317" customWidth="1"/>
    <col min="15622" max="15872" width="9.33203125" style="317"/>
    <col min="15873" max="15873" width="13.83203125" style="317" customWidth="1"/>
    <col min="15874" max="15874" width="54.5" style="317" customWidth="1"/>
    <col min="15875" max="15877" width="15.83203125" style="317" customWidth="1"/>
    <col min="15878" max="16128" width="9.33203125" style="317"/>
    <col min="16129" max="16129" width="13.83203125" style="317" customWidth="1"/>
    <col min="16130" max="16130" width="54.5" style="317" customWidth="1"/>
    <col min="16131" max="16133" width="15.83203125" style="317" customWidth="1"/>
    <col min="16134" max="16384" width="9.33203125" style="317"/>
  </cols>
  <sheetData>
    <row r="1" spans="1:5" s="304" customFormat="1" ht="16.5" thickBot="1" x14ac:dyDescent="0.3">
      <c r="A1" s="303"/>
      <c r="B1" s="805" t="str">
        <f>CONCATENATE("6.3.3. melléklet ",[1]Z_ALAPADATOK!A7," ",[1]Z_ALAPADATOK!B7," ",[1]Z_ALAPADATOK!C7," ",[1]Z_ALAPADATOK!D7," ",[1]Z_ALAPADATOK!E7," ",[1]Z_ALAPADATOK!F7," ",[1]Z_ALAPADATOK!G7," ",[1]Z_ALAPADATOK!H7)</f>
        <v>6.3.3. melléklet a …. / 2020 ( … ) önkormányzati rendelethez</v>
      </c>
      <c r="C1" s="806"/>
      <c r="D1" s="806"/>
      <c r="E1" s="806"/>
    </row>
    <row r="2" spans="1:5" s="307" customFormat="1" ht="25.5" customHeight="1" thickBot="1" x14ac:dyDescent="0.25">
      <c r="A2" s="368" t="s">
        <v>485</v>
      </c>
      <c r="B2" s="802" t="str">
        <f>CONCATENATE('Z_6.3.2.sz.mell'!B2:D2)</f>
        <v>Jánoshidai Napsugár Óvoda és Mini Bölcsöde</v>
      </c>
      <c r="C2" s="803"/>
      <c r="D2" s="804"/>
      <c r="E2" s="369" t="s">
        <v>514</v>
      </c>
    </row>
    <row r="3" spans="1:5" s="307" customFormat="1" ht="24.75" thickBot="1" x14ac:dyDescent="0.25">
      <c r="A3" s="368" t="s">
        <v>454</v>
      </c>
      <c r="B3" s="802" t="s">
        <v>483</v>
      </c>
      <c r="C3" s="803"/>
      <c r="D3" s="804"/>
      <c r="E3" s="369" t="s">
        <v>515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'Z_6.3.2.sz.mell'!E4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CONCATENATE('Z_6.3.2.sz.mell'!E5)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'[1]IB_6.3.3.sz.mell'!C8</f>
        <v>0</v>
      </c>
      <c r="D8" s="164">
        <f>'[1]IB_6.3.3.sz.mell'!D8</f>
        <v>0</v>
      </c>
      <c r="E8" s="394">
        <f>SUM(E9:E19)</f>
        <v>0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'[1]IB_6.3.3.sz.mell'!C9</f>
        <v>0</v>
      </c>
      <c r="D9" s="189">
        <f>'[1]IB_6.3.3.sz.mell'!D9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'[1]IB_6.3.3.sz.mell'!C10</f>
        <v>0</v>
      </c>
      <c r="D10" s="395">
        <f>'[1]IB_6.3.3.sz.mell'!D10</f>
        <v>0</v>
      </c>
      <c r="E10" s="152"/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'[1]IB_6.3.3.sz.mell'!C11</f>
        <v>0</v>
      </c>
      <c r="D11" s="395">
        <f>'[1]IB_6.3.3.sz.mell'!D11</f>
        <v>0</v>
      </c>
      <c r="E11" s="152"/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'[1]IB_6.3.3.sz.mell'!C12</f>
        <v>0</v>
      </c>
      <c r="D12" s="395">
        <f>'[1]IB_6.3.3.sz.mell'!D12</f>
        <v>0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'[1]IB_6.3.3.sz.mell'!C13</f>
        <v>0</v>
      </c>
      <c r="D13" s="395">
        <f>'[1]IB_6.3.3.sz.mell'!D13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'[1]IB_6.3.3.sz.mell'!C14</f>
        <v>0</v>
      </c>
      <c r="D14" s="395">
        <f>'[1]IB_6.3.3.sz.mell'!D14</f>
        <v>0</v>
      </c>
      <c r="E14" s="152"/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'[1]IB_6.3.3.sz.mell'!C15</f>
        <v>0</v>
      </c>
      <c r="D15" s="395">
        <f>'[1]IB_6.3.3.sz.mell'!D15</f>
        <v>0</v>
      </c>
      <c r="E15" s="152"/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'[1]IB_6.3.3.sz.mell'!C16</f>
        <v>0</v>
      </c>
      <c r="D16" s="396">
        <f>'[1]IB_6.3.3.sz.mell'!D16</f>
        <v>0</v>
      </c>
      <c r="E16" s="200"/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'[1]IB_6.3.3.sz.mell'!C17</f>
        <v>0</v>
      </c>
      <c r="D17" s="395">
        <f>'[1]IB_6.3.3.sz.mell'!D17</f>
        <v>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'[1]IB_6.3.3.sz.mell'!C18</f>
        <v>0</v>
      </c>
      <c r="D18" s="397">
        <f>'[1]IB_6.3.3.sz.mell'!D18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'[1]IB_6.3.3.sz.mell'!C19</f>
        <v>0</v>
      </c>
      <c r="D19" s="397">
        <f>'[1]IB_6.3.3.sz.mell'!D19</f>
        <v>0</v>
      </c>
      <c r="E19" s="161"/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'[1]IB_6.3.3.sz.mell'!C20</f>
        <v>0</v>
      </c>
      <c r="D20" s="180">
        <f>'[1]IB_6.3.3.sz.mell'!D20</f>
        <v>0</v>
      </c>
      <c r="E20" s="165">
        <f>SUM(E21:E23)</f>
        <v>0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'[1]IB_6.3.3.sz.mell'!C21</f>
        <v>0</v>
      </c>
      <c r="D21" s="395">
        <f>'[1]IB_6.3.3.sz.mell'!D21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'[1]IB_6.3.3.sz.mell'!C22</f>
        <v>0</v>
      </c>
      <c r="D22" s="395">
        <f>'[1]IB_6.3.3.sz.mell'!D22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'[1]IB_6.3.3.sz.mell'!C23</f>
        <v>0</v>
      </c>
      <c r="D23" s="395">
        <f>'[1]IB_6.3.3.sz.mell'!D23</f>
        <v>0</v>
      </c>
      <c r="E23" s="152"/>
    </row>
    <row r="24" spans="1:5" s="326" customFormat="1" ht="12" customHeight="1" thickBot="1" x14ac:dyDescent="0.25">
      <c r="A24" s="377" t="s">
        <v>73</v>
      </c>
      <c r="B24" s="73" t="s">
        <v>517</v>
      </c>
      <c r="C24" s="150">
        <f>'[1]IB_6.3.3.sz.mell'!C24</f>
        <v>0</v>
      </c>
      <c r="D24" s="395">
        <f>'[1]IB_6.3.3.sz.mell'!D24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'[1]IB_6.3.3.sz.mell'!C25</f>
        <v>0</v>
      </c>
      <c r="D25" s="180">
        <f>'[1]IB_6.3.3.sz.mell'!D25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518</v>
      </c>
      <c r="C26" s="164">
        <f>'[1]IB_6.3.3.sz.mell'!C26</f>
        <v>0</v>
      </c>
      <c r="D26" s="180">
        <f>'[1]IB_6.3.3.sz.mell'!D26</f>
        <v>0</v>
      </c>
      <c r="E26" s="165">
        <f>+E27+E28</f>
        <v>0</v>
      </c>
    </row>
    <row r="27" spans="1:5" s="326" customFormat="1" ht="12" customHeight="1" x14ac:dyDescent="0.2">
      <c r="A27" s="380" t="s">
        <v>95</v>
      </c>
      <c r="B27" s="381" t="s">
        <v>492</v>
      </c>
      <c r="C27" s="203">
        <f>'[1]IB_6.3.3.sz.mell'!C27</f>
        <v>0</v>
      </c>
      <c r="D27" s="398">
        <f>'[1]IB_6.3.3.sz.mell'!D27</f>
        <v>0</v>
      </c>
      <c r="E27" s="204"/>
    </row>
    <row r="28" spans="1:5" s="326" customFormat="1" ht="12" customHeight="1" x14ac:dyDescent="0.2">
      <c r="A28" s="380" t="s">
        <v>97</v>
      </c>
      <c r="B28" s="382" t="s">
        <v>496</v>
      </c>
      <c r="C28" s="170">
        <f>'[1]IB_6.3.3.sz.mell'!C28</f>
        <v>0</v>
      </c>
      <c r="D28" s="399">
        <f>'[1]IB_6.3.3.sz.mell'!D28</f>
        <v>0</v>
      </c>
      <c r="E28" s="171"/>
    </row>
    <row r="29" spans="1:5" s="326" customFormat="1" ht="12" customHeight="1" thickBot="1" x14ac:dyDescent="0.25">
      <c r="A29" s="377" t="s">
        <v>99</v>
      </c>
      <c r="B29" s="383" t="s">
        <v>519</v>
      </c>
      <c r="C29" s="384">
        <f>'[1]IB_6.3.3.sz.mell'!C29</f>
        <v>0</v>
      </c>
      <c r="D29" s="400">
        <f>'[1]IB_6.3.3.sz.mell'!D29</f>
        <v>0</v>
      </c>
      <c r="E29" s="385"/>
    </row>
    <row r="30" spans="1:5" s="326" customFormat="1" ht="12" customHeight="1" thickBot="1" x14ac:dyDescent="0.25">
      <c r="A30" s="378" t="s">
        <v>109</v>
      </c>
      <c r="B30" s="93" t="s">
        <v>498</v>
      </c>
      <c r="C30" s="164">
        <f>'[1]IB_6.3.3.sz.mell'!C30</f>
        <v>0</v>
      </c>
      <c r="D30" s="180">
        <f>'[1]IB_6.3.3.sz.mell'!D30</f>
        <v>0</v>
      </c>
      <c r="E30" s="165">
        <f>+E31+E32+E33</f>
        <v>0</v>
      </c>
    </row>
    <row r="31" spans="1:5" s="326" customFormat="1" ht="12" customHeight="1" x14ac:dyDescent="0.2">
      <c r="A31" s="380" t="s">
        <v>111</v>
      </c>
      <c r="B31" s="381" t="s">
        <v>136</v>
      </c>
      <c r="C31" s="203">
        <f>'[1]IB_6.3.3.sz.mell'!C31</f>
        <v>0</v>
      </c>
      <c r="D31" s="398">
        <f>'[1]IB_6.3.3.sz.mell'!D31</f>
        <v>0</v>
      </c>
      <c r="E31" s="204"/>
    </row>
    <row r="32" spans="1:5" s="326" customFormat="1" ht="12" customHeight="1" x14ac:dyDescent="0.2">
      <c r="A32" s="380" t="s">
        <v>113</v>
      </c>
      <c r="B32" s="382" t="s">
        <v>138</v>
      </c>
      <c r="C32" s="170">
        <f>'[1]IB_6.3.3.sz.mell'!C32</f>
        <v>0</v>
      </c>
      <c r="D32" s="399">
        <f>'[1]IB_6.3.3.sz.mell'!D32</f>
        <v>0</v>
      </c>
      <c r="E32" s="171"/>
    </row>
    <row r="33" spans="1:5" s="326" customFormat="1" ht="12" customHeight="1" thickBot="1" x14ac:dyDescent="0.25">
      <c r="A33" s="377" t="s">
        <v>115</v>
      </c>
      <c r="B33" s="383" t="s">
        <v>140</v>
      </c>
      <c r="C33" s="384">
        <f>'[1]IB_6.3.3.sz.mell'!C33</f>
        <v>0</v>
      </c>
      <c r="D33" s="400">
        <f>'[1]IB_6.3.3.sz.mell'!D33</f>
        <v>0</v>
      </c>
      <c r="E33" s="385"/>
    </row>
    <row r="34" spans="1:5" s="324" customFormat="1" ht="12" customHeight="1" thickBot="1" x14ac:dyDescent="0.25">
      <c r="A34" s="378" t="s">
        <v>133</v>
      </c>
      <c r="B34" s="93" t="s">
        <v>331</v>
      </c>
      <c r="C34" s="164">
        <f>'[1]IB_6.3.3.sz.mell'!C34</f>
        <v>0</v>
      </c>
      <c r="D34" s="180">
        <f>'[1]IB_6.3.3.sz.mell'!D34</f>
        <v>0</v>
      </c>
      <c r="E34" s="379"/>
    </row>
    <row r="35" spans="1:5" s="324" customFormat="1" ht="12" customHeight="1" thickBot="1" x14ac:dyDescent="0.25">
      <c r="A35" s="378" t="s">
        <v>293</v>
      </c>
      <c r="B35" s="93" t="s">
        <v>499</v>
      </c>
      <c r="C35" s="164">
        <f>'[1]IB_6.3.3.sz.mell'!C35</f>
        <v>0</v>
      </c>
      <c r="D35" s="180">
        <f>'[1]IB_6.3.3.sz.mell'!D35</f>
        <v>0</v>
      </c>
      <c r="E35" s="379"/>
    </row>
    <row r="36" spans="1:5" s="324" customFormat="1" ht="12" customHeight="1" thickBot="1" x14ac:dyDescent="0.25">
      <c r="A36" s="318" t="s">
        <v>155</v>
      </c>
      <c r="B36" s="93" t="s">
        <v>520</v>
      </c>
      <c r="C36" s="164">
        <f>'[1]IB_6.3.3.sz.mell'!C36</f>
        <v>0</v>
      </c>
      <c r="D36" s="180">
        <f>'[1]IB_6.3.3.sz.mell'!D36</f>
        <v>0</v>
      </c>
      <c r="E36" s="165">
        <f>+E8+E20+E25+E26+E30+E34+E35</f>
        <v>0</v>
      </c>
    </row>
    <row r="37" spans="1:5" s="324" customFormat="1" ht="12" customHeight="1" thickBot="1" x14ac:dyDescent="0.25">
      <c r="A37" s="386" t="s">
        <v>302</v>
      </c>
      <c r="B37" s="93" t="s">
        <v>501</v>
      </c>
      <c r="C37" s="164">
        <f>'[1]IB_6.3.3.sz.mell'!C37</f>
        <v>0</v>
      </c>
      <c r="D37" s="180">
        <f>'[1]IB_6.3.3.sz.mell'!D37</f>
        <v>0</v>
      </c>
      <c r="E37" s="165">
        <f>+E38+E39+E40</f>
        <v>0</v>
      </c>
    </row>
    <row r="38" spans="1:5" s="324" customFormat="1" ht="12" customHeight="1" x14ac:dyDescent="0.2">
      <c r="A38" s="380" t="s">
        <v>502</v>
      </c>
      <c r="B38" s="381" t="s">
        <v>390</v>
      </c>
      <c r="C38" s="203">
        <f>'[1]IB_6.3.3.sz.mell'!C38</f>
        <v>0</v>
      </c>
      <c r="D38" s="398">
        <f>'[1]IB_6.3.3.sz.mell'!D38</f>
        <v>0</v>
      </c>
      <c r="E38" s="204"/>
    </row>
    <row r="39" spans="1:5" s="324" customFormat="1" ht="12" customHeight="1" x14ac:dyDescent="0.2">
      <c r="A39" s="380" t="s">
        <v>503</v>
      </c>
      <c r="B39" s="382" t="s">
        <v>504</v>
      </c>
      <c r="C39" s="170">
        <f>'[1]IB_6.3.3.sz.mell'!C39</f>
        <v>0</v>
      </c>
      <c r="D39" s="399">
        <f>'[1]IB_6.3.3.sz.mell'!D39</f>
        <v>0</v>
      </c>
      <c r="E39" s="171"/>
    </row>
    <row r="40" spans="1:5" s="326" customFormat="1" ht="12" customHeight="1" thickBot="1" x14ac:dyDescent="0.25">
      <c r="A40" s="377" t="s">
        <v>505</v>
      </c>
      <c r="B40" s="383" t="s">
        <v>506</v>
      </c>
      <c r="C40" s="384">
        <f>'[1]IB_6.3.3.sz.mell'!C40</f>
        <v>0</v>
      </c>
      <c r="D40" s="400">
        <f>'[1]IB_6.3.3.sz.mell'!D40</f>
        <v>0</v>
      </c>
      <c r="E40" s="385"/>
    </row>
    <row r="41" spans="1:5" s="326" customFormat="1" ht="15.2" customHeight="1" thickBot="1" x14ac:dyDescent="0.25">
      <c r="A41" s="386" t="s">
        <v>304</v>
      </c>
      <c r="B41" s="387" t="s">
        <v>507</v>
      </c>
      <c r="C41" s="388">
        <f>'[1]IB_6.3.3.sz.mell'!C41</f>
        <v>0</v>
      </c>
      <c r="D41" s="401">
        <f>'[1]IB_6.3.3.sz.mell'!D41</f>
        <v>0</v>
      </c>
      <c r="E41" s="389">
        <f>+E36+E37</f>
        <v>0</v>
      </c>
    </row>
    <row r="42" spans="1:5" s="326" customFormat="1" ht="15.2" customHeight="1" x14ac:dyDescent="0.2">
      <c r="A42" s="341"/>
      <c r="B42" s="342"/>
      <c r="C42" s="343"/>
    </row>
    <row r="43" spans="1:5" ht="13.5" thickBot="1" x14ac:dyDescent="0.25">
      <c r="A43" s="390"/>
      <c r="B43" s="391"/>
      <c r="C43" s="392"/>
    </row>
    <row r="44" spans="1:5" s="322" customFormat="1" ht="16.5" customHeight="1" thickBot="1" x14ac:dyDescent="0.25">
      <c r="A44" s="799" t="s">
        <v>318</v>
      </c>
      <c r="B44" s="800"/>
      <c r="C44" s="800"/>
      <c r="D44" s="800"/>
      <c r="E44" s="801"/>
    </row>
    <row r="45" spans="1:5" s="344" customFormat="1" ht="12" customHeight="1" thickBot="1" x14ac:dyDescent="0.25">
      <c r="A45" s="378" t="s">
        <v>51</v>
      </c>
      <c r="B45" s="93" t="s">
        <v>508</v>
      </c>
      <c r="C45" s="164">
        <f>'[1]IB_6.3.3.sz.mell'!C45</f>
        <v>0</v>
      </c>
      <c r="D45" s="180">
        <f>'[1]IB_6.3.3.sz.mell'!D45</f>
        <v>0</v>
      </c>
      <c r="E45" s="165">
        <f>SUM(E46:E50)</f>
        <v>0</v>
      </c>
    </row>
    <row r="46" spans="1:5" ht="12" customHeight="1" x14ac:dyDescent="0.2">
      <c r="A46" s="377" t="s">
        <v>53</v>
      </c>
      <c r="B46" s="95" t="s">
        <v>221</v>
      </c>
      <c r="C46" s="203">
        <f>'[1]IB_6.3.3.sz.mell'!C46</f>
        <v>0</v>
      </c>
      <c r="D46" s="398">
        <f>'[1]IB_6.3.3.sz.mell'!D46</f>
        <v>0</v>
      </c>
      <c r="E46" s="204"/>
    </row>
    <row r="47" spans="1:5" ht="12" customHeight="1" x14ac:dyDescent="0.2">
      <c r="A47" s="377" t="s">
        <v>55</v>
      </c>
      <c r="B47" s="73" t="s">
        <v>222</v>
      </c>
      <c r="C47" s="173">
        <f>'[1]IB_6.3.3.sz.mell'!C47</f>
        <v>0</v>
      </c>
      <c r="D47" s="402">
        <f>'[1]IB_6.3.3.sz.mell'!D47</f>
        <v>0</v>
      </c>
      <c r="E47" s="175"/>
    </row>
    <row r="48" spans="1:5" ht="12" customHeight="1" x14ac:dyDescent="0.2">
      <c r="A48" s="377" t="s">
        <v>57</v>
      </c>
      <c r="B48" s="73" t="s">
        <v>223</v>
      </c>
      <c r="C48" s="173">
        <f>'[1]IB_6.3.3.sz.mell'!C48</f>
        <v>0</v>
      </c>
      <c r="D48" s="402">
        <f>'[1]IB_6.3.3.sz.mell'!D48</f>
        <v>0</v>
      </c>
      <c r="E48" s="175"/>
    </row>
    <row r="49" spans="1:5" ht="12" customHeight="1" x14ac:dyDescent="0.2">
      <c r="A49" s="377" t="s">
        <v>59</v>
      </c>
      <c r="B49" s="73" t="s">
        <v>224</v>
      </c>
      <c r="C49" s="173">
        <f>'[1]IB_6.3.3.sz.mell'!C49</f>
        <v>0</v>
      </c>
      <c r="D49" s="402">
        <f>'[1]IB_6.3.3.sz.mell'!D49</f>
        <v>0</v>
      </c>
      <c r="E49" s="175"/>
    </row>
    <row r="50" spans="1:5" ht="12" customHeight="1" thickBot="1" x14ac:dyDescent="0.25">
      <c r="A50" s="377" t="s">
        <v>61</v>
      </c>
      <c r="B50" s="73" t="s">
        <v>226</v>
      </c>
      <c r="C50" s="173">
        <f>'[1]IB_6.3.3.sz.mell'!C50</f>
        <v>0</v>
      </c>
      <c r="D50" s="402">
        <f>'[1]IB_6.3.3.sz.mell'!D50</f>
        <v>0</v>
      </c>
      <c r="E50" s="175"/>
    </row>
    <row r="51" spans="1:5" ht="12" customHeight="1" thickBot="1" x14ac:dyDescent="0.25">
      <c r="A51" s="378" t="s">
        <v>65</v>
      </c>
      <c r="B51" s="93" t="s">
        <v>509</v>
      </c>
      <c r="C51" s="164">
        <f>'[1]IB_6.3.3.sz.mell'!C51</f>
        <v>0</v>
      </c>
      <c r="D51" s="180">
        <f>'[1]IB_6.3.3.sz.mell'!D51</f>
        <v>0</v>
      </c>
      <c r="E51" s="165">
        <f>SUM(E52:E54)</f>
        <v>0</v>
      </c>
    </row>
    <row r="52" spans="1:5" s="344" customFormat="1" ht="12" customHeight="1" x14ac:dyDescent="0.2">
      <c r="A52" s="377" t="s">
        <v>67</v>
      </c>
      <c r="B52" s="95" t="s">
        <v>257</v>
      </c>
      <c r="C52" s="203">
        <f>'[1]IB_6.3.3.sz.mell'!C52</f>
        <v>0</v>
      </c>
      <c r="D52" s="398">
        <f>'[1]IB_6.3.3.sz.mell'!D52</f>
        <v>0</v>
      </c>
      <c r="E52" s="204"/>
    </row>
    <row r="53" spans="1:5" ht="12" customHeight="1" x14ac:dyDescent="0.2">
      <c r="A53" s="377" t="s">
        <v>69</v>
      </c>
      <c r="B53" s="73" t="s">
        <v>259</v>
      </c>
      <c r="C53" s="173">
        <f>'[1]IB_6.3.3.sz.mell'!C53</f>
        <v>0</v>
      </c>
      <c r="D53" s="402">
        <f>'[1]IB_6.3.3.sz.mell'!D53</f>
        <v>0</v>
      </c>
      <c r="E53" s="175"/>
    </row>
    <row r="54" spans="1:5" ht="12" customHeight="1" x14ac:dyDescent="0.2">
      <c r="A54" s="377" t="s">
        <v>71</v>
      </c>
      <c r="B54" s="73" t="s">
        <v>510</v>
      </c>
      <c r="C54" s="173">
        <f>'[1]IB_6.3.3.sz.mell'!C54</f>
        <v>0</v>
      </c>
      <c r="D54" s="402">
        <f>'[1]IB_6.3.3.sz.mell'!D54</f>
        <v>0</v>
      </c>
      <c r="E54" s="175"/>
    </row>
    <row r="55" spans="1:5" ht="12" customHeight="1" thickBot="1" x14ac:dyDescent="0.25">
      <c r="A55" s="377" t="s">
        <v>73</v>
      </c>
      <c r="B55" s="73" t="s">
        <v>511</v>
      </c>
      <c r="C55" s="173">
        <f>'[1]IB_6.3.3.sz.mell'!C55</f>
        <v>0</v>
      </c>
      <c r="D55" s="402">
        <f>'[1]IB_6.3.3.sz.mell'!D55</f>
        <v>0</v>
      </c>
      <c r="E55" s="175"/>
    </row>
    <row r="56" spans="1:5" ht="15.2" customHeight="1" thickBot="1" x14ac:dyDescent="0.25">
      <c r="A56" s="378" t="s">
        <v>79</v>
      </c>
      <c r="B56" s="93" t="s">
        <v>512</v>
      </c>
      <c r="C56" s="164">
        <f>'[1]IB_6.3.3.sz.mell'!C56</f>
        <v>0</v>
      </c>
      <c r="D56" s="180">
        <f>'[1]IB_6.3.3.sz.mell'!D56</f>
        <v>0</v>
      </c>
      <c r="E56" s="379"/>
    </row>
    <row r="57" spans="1:5" ht="13.5" thickBot="1" x14ac:dyDescent="0.25">
      <c r="A57" s="378" t="s">
        <v>276</v>
      </c>
      <c r="B57" s="393" t="s">
        <v>513</v>
      </c>
      <c r="C57" s="388">
        <f>'[1]IB_6.3.3.sz.mell'!C57</f>
        <v>0</v>
      </c>
      <c r="D57" s="401">
        <f>'[1]IB_6.3.3.sz.mell'!D57</f>
        <v>0</v>
      </c>
      <c r="E57" s="389">
        <f>+E45+E51+E56</f>
        <v>0</v>
      </c>
    </row>
    <row r="58" spans="1:5" ht="15.2" customHeight="1" thickBot="1" x14ac:dyDescent="0.25">
      <c r="C58" s="353">
        <f>'[1]IB_6.3.3.sz.mell'!C58</f>
        <v>0</v>
      </c>
      <c r="D58" s="353">
        <f>'[1]IB_6.3.3.sz.mell'!D58</f>
        <v>0</v>
      </c>
    </row>
    <row r="59" spans="1:5" ht="14.45" customHeight="1" thickBot="1" x14ac:dyDescent="0.25">
      <c r="A59" s="355" t="s">
        <v>477</v>
      </c>
      <c r="B59" s="356"/>
      <c r="C59" s="357">
        <f>'[1]IB_6.3.3.sz.mell'!C59</f>
        <v>0</v>
      </c>
      <c r="D59" s="357">
        <f>'[1]IB_6.3.3.sz.mell'!D59</f>
        <v>0</v>
      </c>
      <c r="E59" s="358"/>
    </row>
    <row r="60" spans="1:5" ht="13.5" thickBot="1" x14ac:dyDescent="0.25">
      <c r="A60" s="359" t="s">
        <v>478</v>
      </c>
      <c r="B60" s="360"/>
      <c r="C60" s="357">
        <f>'[1]IB_6.3.3.sz.mell'!C60</f>
        <v>0</v>
      </c>
      <c r="D60" s="357">
        <f>'[1]IB_6.3.3.sz.mell'!D60</f>
        <v>0</v>
      </c>
      <c r="E60" s="358"/>
    </row>
    <row r="62" spans="1:5" x14ac:dyDescent="0.2">
      <c r="B62" s="317" t="s">
        <v>484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885AB-1FCB-41C7-AE56-BDBB8E511C92}">
  <sheetPr>
    <tabColor theme="5"/>
  </sheetPr>
  <dimension ref="A1:E60"/>
  <sheetViews>
    <sheetView topLeftCell="A34" zoomScale="120" zoomScaleNormal="120" workbookViewId="0">
      <selection activeCell="E5" sqref="E5:E6"/>
    </sheetView>
  </sheetViews>
  <sheetFormatPr defaultRowHeight="12.75" x14ac:dyDescent="0.2"/>
  <cols>
    <col min="1" max="1" width="13.83203125" style="365" customWidth="1"/>
    <col min="2" max="2" width="54.5" style="317" customWidth="1"/>
    <col min="3" max="5" width="15.83203125" style="317" customWidth="1"/>
    <col min="6" max="256" width="9.33203125" style="317"/>
    <col min="257" max="257" width="13.83203125" style="317" customWidth="1"/>
    <col min="258" max="258" width="54.5" style="317" customWidth="1"/>
    <col min="259" max="261" width="15.83203125" style="317" customWidth="1"/>
    <col min="262" max="512" width="9.33203125" style="317"/>
    <col min="513" max="513" width="13.83203125" style="317" customWidth="1"/>
    <col min="514" max="514" width="54.5" style="317" customWidth="1"/>
    <col min="515" max="517" width="15.83203125" style="317" customWidth="1"/>
    <col min="518" max="768" width="9.33203125" style="317"/>
    <col min="769" max="769" width="13.83203125" style="317" customWidth="1"/>
    <col min="770" max="770" width="54.5" style="317" customWidth="1"/>
    <col min="771" max="773" width="15.83203125" style="317" customWidth="1"/>
    <col min="774" max="1024" width="9.33203125" style="317"/>
    <col min="1025" max="1025" width="13.83203125" style="317" customWidth="1"/>
    <col min="1026" max="1026" width="54.5" style="317" customWidth="1"/>
    <col min="1027" max="1029" width="15.83203125" style="317" customWidth="1"/>
    <col min="1030" max="1280" width="9.33203125" style="317"/>
    <col min="1281" max="1281" width="13.83203125" style="317" customWidth="1"/>
    <col min="1282" max="1282" width="54.5" style="317" customWidth="1"/>
    <col min="1283" max="1285" width="15.83203125" style="317" customWidth="1"/>
    <col min="1286" max="1536" width="9.33203125" style="317"/>
    <col min="1537" max="1537" width="13.83203125" style="317" customWidth="1"/>
    <col min="1538" max="1538" width="54.5" style="317" customWidth="1"/>
    <col min="1539" max="1541" width="15.83203125" style="317" customWidth="1"/>
    <col min="1542" max="1792" width="9.33203125" style="317"/>
    <col min="1793" max="1793" width="13.83203125" style="317" customWidth="1"/>
    <col min="1794" max="1794" width="54.5" style="317" customWidth="1"/>
    <col min="1795" max="1797" width="15.83203125" style="317" customWidth="1"/>
    <col min="1798" max="2048" width="9.33203125" style="317"/>
    <col min="2049" max="2049" width="13.83203125" style="317" customWidth="1"/>
    <col min="2050" max="2050" width="54.5" style="317" customWidth="1"/>
    <col min="2051" max="2053" width="15.83203125" style="317" customWidth="1"/>
    <col min="2054" max="2304" width="9.33203125" style="317"/>
    <col min="2305" max="2305" width="13.83203125" style="317" customWidth="1"/>
    <col min="2306" max="2306" width="54.5" style="317" customWidth="1"/>
    <col min="2307" max="2309" width="15.83203125" style="317" customWidth="1"/>
    <col min="2310" max="2560" width="9.33203125" style="317"/>
    <col min="2561" max="2561" width="13.83203125" style="317" customWidth="1"/>
    <col min="2562" max="2562" width="54.5" style="317" customWidth="1"/>
    <col min="2563" max="2565" width="15.83203125" style="317" customWidth="1"/>
    <col min="2566" max="2816" width="9.33203125" style="317"/>
    <col min="2817" max="2817" width="13.83203125" style="317" customWidth="1"/>
    <col min="2818" max="2818" width="54.5" style="317" customWidth="1"/>
    <col min="2819" max="2821" width="15.83203125" style="317" customWidth="1"/>
    <col min="2822" max="3072" width="9.33203125" style="317"/>
    <col min="3073" max="3073" width="13.83203125" style="317" customWidth="1"/>
    <col min="3074" max="3074" width="54.5" style="317" customWidth="1"/>
    <col min="3075" max="3077" width="15.83203125" style="317" customWidth="1"/>
    <col min="3078" max="3328" width="9.33203125" style="317"/>
    <col min="3329" max="3329" width="13.83203125" style="317" customWidth="1"/>
    <col min="3330" max="3330" width="54.5" style="317" customWidth="1"/>
    <col min="3331" max="3333" width="15.83203125" style="317" customWidth="1"/>
    <col min="3334" max="3584" width="9.33203125" style="317"/>
    <col min="3585" max="3585" width="13.83203125" style="317" customWidth="1"/>
    <col min="3586" max="3586" width="54.5" style="317" customWidth="1"/>
    <col min="3587" max="3589" width="15.83203125" style="317" customWidth="1"/>
    <col min="3590" max="3840" width="9.33203125" style="317"/>
    <col min="3841" max="3841" width="13.83203125" style="317" customWidth="1"/>
    <col min="3842" max="3842" width="54.5" style="317" customWidth="1"/>
    <col min="3843" max="3845" width="15.83203125" style="317" customWidth="1"/>
    <col min="3846" max="4096" width="9.33203125" style="317"/>
    <col min="4097" max="4097" width="13.83203125" style="317" customWidth="1"/>
    <col min="4098" max="4098" width="54.5" style="317" customWidth="1"/>
    <col min="4099" max="4101" width="15.83203125" style="317" customWidth="1"/>
    <col min="4102" max="4352" width="9.33203125" style="317"/>
    <col min="4353" max="4353" width="13.83203125" style="317" customWidth="1"/>
    <col min="4354" max="4354" width="54.5" style="317" customWidth="1"/>
    <col min="4355" max="4357" width="15.83203125" style="317" customWidth="1"/>
    <col min="4358" max="4608" width="9.33203125" style="317"/>
    <col min="4609" max="4609" width="13.83203125" style="317" customWidth="1"/>
    <col min="4610" max="4610" width="54.5" style="317" customWidth="1"/>
    <col min="4611" max="4613" width="15.83203125" style="317" customWidth="1"/>
    <col min="4614" max="4864" width="9.33203125" style="317"/>
    <col min="4865" max="4865" width="13.83203125" style="317" customWidth="1"/>
    <col min="4866" max="4866" width="54.5" style="317" customWidth="1"/>
    <col min="4867" max="4869" width="15.83203125" style="317" customWidth="1"/>
    <col min="4870" max="5120" width="9.33203125" style="317"/>
    <col min="5121" max="5121" width="13.83203125" style="317" customWidth="1"/>
    <col min="5122" max="5122" width="54.5" style="317" customWidth="1"/>
    <col min="5123" max="5125" width="15.83203125" style="317" customWidth="1"/>
    <col min="5126" max="5376" width="9.33203125" style="317"/>
    <col min="5377" max="5377" width="13.83203125" style="317" customWidth="1"/>
    <col min="5378" max="5378" width="54.5" style="317" customWidth="1"/>
    <col min="5379" max="5381" width="15.83203125" style="317" customWidth="1"/>
    <col min="5382" max="5632" width="9.33203125" style="317"/>
    <col min="5633" max="5633" width="13.83203125" style="317" customWidth="1"/>
    <col min="5634" max="5634" width="54.5" style="317" customWidth="1"/>
    <col min="5635" max="5637" width="15.83203125" style="317" customWidth="1"/>
    <col min="5638" max="5888" width="9.33203125" style="317"/>
    <col min="5889" max="5889" width="13.83203125" style="317" customWidth="1"/>
    <col min="5890" max="5890" width="54.5" style="317" customWidth="1"/>
    <col min="5891" max="5893" width="15.83203125" style="317" customWidth="1"/>
    <col min="5894" max="6144" width="9.33203125" style="317"/>
    <col min="6145" max="6145" width="13.83203125" style="317" customWidth="1"/>
    <col min="6146" max="6146" width="54.5" style="317" customWidth="1"/>
    <col min="6147" max="6149" width="15.83203125" style="317" customWidth="1"/>
    <col min="6150" max="6400" width="9.33203125" style="317"/>
    <col min="6401" max="6401" width="13.83203125" style="317" customWidth="1"/>
    <col min="6402" max="6402" width="54.5" style="317" customWidth="1"/>
    <col min="6403" max="6405" width="15.83203125" style="317" customWidth="1"/>
    <col min="6406" max="6656" width="9.33203125" style="317"/>
    <col min="6657" max="6657" width="13.83203125" style="317" customWidth="1"/>
    <col min="6658" max="6658" width="54.5" style="317" customWidth="1"/>
    <col min="6659" max="6661" width="15.83203125" style="317" customWidth="1"/>
    <col min="6662" max="6912" width="9.33203125" style="317"/>
    <col min="6913" max="6913" width="13.83203125" style="317" customWidth="1"/>
    <col min="6914" max="6914" width="54.5" style="317" customWidth="1"/>
    <col min="6915" max="6917" width="15.83203125" style="317" customWidth="1"/>
    <col min="6918" max="7168" width="9.33203125" style="317"/>
    <col min="7169" max="7169" width="13.83203125" style="317" customWidth="1"/>
    <col min="7170" max="7170" width="54.5" style="317" customWidth="1"/>
    <col min="7171" max="7173" width="15.83203125" style="317" customWidth="1"/>
    <col min="7174" max="7424" width="9.33203125" style="317"/>
    <col min="7425" max="7425" width="13.83203125" style="317" customWidth="1"/>
    <col min="7426" max="7426" width="54.5" style="317" customWidth="1"/>
    <col min="7427" max="7429" width="15.83203125" style="317" customWidth="1"/>
    <col min="7430" max="7680" width="9.33203125" style="317"/>
    <col min="7681" max="7681" width="13.83203125" style="317" customWidth="1"/>
    <col min="7682" max="7682" width="54.5" style="317" customWidth="1"/>
    <col min="7683" max="7685" width="15.83203125" style="317" customWidth="1"/>
    <col min="7686" max="7936" width="9.33203125" style="317"/>
    <col min="7937" max="7937" width="13.83203125" style="317" customWidth="1"/>
    <col min="7938" max="7938" width="54.5" style="317" customWidth="1"/>
    <col min="7939" max="7941" width="15.83203125" style="317" customWidth="1"/>
    <col min="7942" max="8192" width="9.33203125" style="317"/>
    <col min="8193" max="8193" width="13.83203125" style="317" customWidth="1"/>
    <col min="8194" max="8194" width="54.5" style="317" customWidth="1"/>
    <col min="8195" max="8197" width="15.83203125" style="317" customWidth="1"/>
    <col min="8198" max="8448" width="9.33203125" style="317"/>
    <col min="8449" max="8449" width="13.83203125" style="317" customWidth="1"/>
    <col min="8450" max="8450" width="54.5" style="317" customWidth="1"/>
    <col min="8451" max="8453" width="15.83203125" style="317" customWidth="1"/>
    <col min="8454" max="8704" width="9.33203125" style="317"/>
    <col min="8705" max="8705" width="13.83203125" style="317" customWidth="1"/>
    <col min="8706" max="8706" width="54.5" style="317" customWidth="1"/>
    <col min="8707" max="8709" width="15.83203125" style="317" customWidth="1"/>
    <col min="8710" max="8960" width="9.33203125" style="317"/>
    <col min="8961" max="8961" width="13.83203125" style="317" customWidth="1"/>
    <col min="8962" max="8962" width="54.5" style="317" customWidth="1"/>
    <col min="8963" max="8965" width="15.83203125" style="317" customWidth="1"/>
    <col min="8966" max="9216" width="9.33203125" style="317"/>
    <col min="9217" max="9217" width="13.83203125" style="317" customWidth="1"/>
    <col min="9218" max="9218" width="54.5" style="317" customWidth="1"/>
    <col min="9219" max="9221" width="15.83203125" style="317" customWidth="1"/>
    <col min="9222" max="9472" width="9.33203125" style="317"/>
    <col min="9473" max="9473" width="13.83203125" style="317" customWidth="1"/>
    <col min="9474" max="9474" width="54.5" style="317" customWidth="1"/>
    <col min="9475" max="9477" width="15.83203125" style="317" customWidth="1"/>
    <col min="9478" max="9728" width="9.33203125" style="317"/>
    <col min="9729" max="9729" width="13.83203125" style="317" customWidth="1"/>
    <col min="9730" max="9730" width="54.5" style="317" customWidth="1"/>
    <col min="9731" max="9733" width="15.83203125" style="317" customWidth="1"/>
    <col min="9734" max="9984" width="9.33203125" style="317"/>
    <col min="9985" max="9985" width="13.83203125" style="317" customWidth="1"/>
    <col min="9986" max="9986" width="54.5" style="317" customWidth="1"/>
    <col min="9987" max="9989" width="15.83203125" style="317" customWidth="1"/>
    <col min="9990" max="10240" width="9.33203125" style="317"/>
    <col min="10241" max="10241" width="13.83203125" style="317" customWidth="1"/>
    <col min="10242" max="10242" width="54.5" style="317" customWidth="1"/>
    <col min="10243" max="10245" width="15.83203125" style="317" customWidth="1"/>
    <col min="10246" max="10496" width="9.33203125" style="317"/>
    <col min="10497" max="10497" width="13.83203125" style="317" customWidth="1"/>
    <col min="10498" max="10498" width="54.5" style="317" customWidth="1"/>
    <col min="10499" max="10501" width="15.83203125" style="317" customWidth="1"/>
    <col min="10502" max="10752" width="9.33203125" style="317"/>
    <col min="10753" max="10753" width="13.83203125" style="317" customWidth="1"/>
    <col min="10754" max="10754" width="54.5" style="317" customWidth="1"/>
    <col min="10755" max="10757" width="15.83203125" style="317" customWidth="1"/>
    <col min="10758" max="11008" width="9.33203125" style="317"/>
    <col min="11009" max="11009" width="13.83203125" style="317" customWidth="1"/>
    <col min="11010" max="11010" width="54.5" style="317" customWidth="1"/>
    <col min="11011" max="11013" width="15.83203125" style="317" customWidth="1"/>
    <col min="11014" max="11264" width="9.33203125" style="317"/>
    <col min="11265" max="11265" width="13.83203125" style="317" customWidth="1"/>
    <col min="11266" max="11266" width="54.5" style="317" customWidth="1"/>
    <col min="11267" max="11269" width="15.83203125" style="317" customWidth="1"/>
    <col min="11270" max="11520" width="9.33203125" style="317"/>
    <col min="11521" max="11521" width="13.83203125" style="317" customWidth="1"/>
    <col min="11522" max="11522" width="54.5" style="317" customWidth="1"/>
    <col min="11523" max="11525" width="15.83203125" style="317" customWidth="1"/>
    <col min="11526" max="11776" width="9.33203125" style="317"/>
    <col min="11777" max="11777" width="13.83203125" style="317" customWidth="1"/>
    <col min="11778" max="11778" width="54.5" style="317" customWidth="1"/>
    <col min="11779" max="11781" width="15.83203125" style="317" customWidth="1"/>
    <col min="11782" max="12032" width="9.33203125" style="317"/>
    <col min="12033" max="12033" width="13.83203125" style="317" customWidth="1"/>
    <col min="12034" max="12034" width="54.5" style="317" customWidth="1"/>
    <col min="12035" max="12037" width="15.83203125" style="317" customWidth="1"/>
    <col min="12038" max="12288" width="9.33203125" style="317"/>
    <col min="12289" max="12289" width="13.83203125" style="317" customWidth="1"/>
    <col min="12290" max="12290" width="54.5" style="317" customWidth="1"/>
    <col min="12291" max="12293" width="15.83203125" style="317" customWidth="1"/>
    <col min="12294" max="12544" width="9.33203125" style="317"/>
    <col min="12545" max="12545" width="13.83203125" style="317" customWidth="1"/>
    <col min="12546" max="12546" width="54.5" style="317" customWidth="1"/>
    <col min="12547" max="12549" width="15.83203125" style="317" customWidth="1"/>
    <col min="12550" max="12800" width="9.33203125" style="317"/>
    <col min="12801" max="12801" width="13.83203125" style="317" customWidth="1"/>
    <col min="12802" max="12802" width="54.5" style="317" customWidth="1"/>
    <col min="12803" max="12805" width="15.83203125" style="317" customWidth="1"/>
    <col min="12806" max="13056" width="9.33203125" style="317"/>
    <col min="13057" max="13057" width="13.83203125" style="317" customWidth="1"/>
    <col min="13058" max="13058" width="54.5" style="317" customWidth="1"/>
    <col min="13059" max="13061" width="15.83203125" style="317" customWidth="1"/>
    <col min="13062" max="13312" width="9.33203125" style="317"/>
    <col min="13313" max="13313" width="13.83203125" style="317" customWidth="1"/>
    <col min="13314" max="13314" width="54.5" style="317" customWidth="1"/>
    <col min="13315" max="13317" width="15.83203125" style="317" customWidth="1"/>
    <col min="13318" max="13568" width="9.33203125" style="317"/>
    <col min="13569" max="13569" width="13.83203125" style="317" customWidth="1"/>
    <col min="13570" max="13570" width="54.5" style="317" customWidth="1"/>
    <col min="13571" max="13573" width="15.83203125" style="317" customWidth="1"/>
    <col min="13574" max="13824" width="9.33203125" style="317"/>
    <col min="13825" max="13825" width="13.83203125" style="317" customWidth="1"/>
    <col min="13826" max="13826" width="54.5" style="317" customWidth="1"/>
    <col min="13827" max="13829" width="15.83203125" style="317" customWidth="1"/>
    <col min="13830" max="14080" width="9.33203125" style="317"/>
    <col min="14081" max="14081" width="13.83203125" style="317" customWidth="1"/>
    <col min="14082" max="14082" width="54.5" style="317" customWidth="1"/>
    <col min="14083" max="14085" width="15.83203125" style="317" customWidth="1"/>
    <col min="14086" max="14336" width="9.33203125" style="317"/>
    <col min="14337" max="14337" width="13.83203125" style="317" customWidth="1"/>
    <col min="14338" max="14338" width="54.5" style="317" customWidth="1"/>
    <col min="14339" max="14341" width="15.83203125" style="317" customWidth="1"/>
    <col min="14342" max="14592" width="9.33203125" style="317"/>
    <col min="14593" max="14593" width="13.83203125" style="317" customWidth="1"/>
    <col min="14594" max="14594" width="54.5" style="317" customWidth="1"/>
    <col min="14595" max="14597" width="15.83203125" style="317" customWidth="1"/>
    <col min="14598" max="14848" width="9.33203125" style="317"/>
    <col min="14849" max="14849" width="13.83203125" style="317" customWidth="1"/>
    <col min="14850" max="14850" width="54.5" style="317" customWidth="1"/>
    <col min="14851" max="14853" width="15.83203125" style="317" customWidth="1"/>
    <col min="14854" max="15104" width="9.33203125" style="317"/>
    <col min="15105" max="15105" width="13.83203125" style="317" customWidth="1"/>
    <col min="15106" max="15106" width="54.5" style="317" customWidth="1"/>
    <col min="15107" max="15109" width="15.83203125" style="317" customWidth="1"/>
    <col min="15110" max="15360" width="9.33203125" style="317"/>
    <col min="15361" max="15361" width="13.83203125" style="317" customWidth="1"/>
    <col min="15362" max="15362" width="54.5" style="317" customWidth="1"/>
    <col min="15363" max="15365" width="15.83203125" style="317" customWidth="1"/>
    <col min="15366" max="15616" width="9.33203125" style="317"/>
    <col min="15617" max="15617" width="13.83203125" style="317" customWidth="1"/>
    <col min="15618" max="15618" width="54.5" style="317" customWidth="1"/>
    <col min="15619" max="15621" width="15.83203125" style="317" customWidth="1"/>
    <col min="15622" max="15872" width="9.33203125" style="317"/>
    <col min="15873" max="15873" width="13.83203125" style="317" customWidth="1"/>
    <col min="15874" max="15874" width="54.5" style="317" customWidth="1"/>
    <col min="15875" max="15877" width="15.83203125" style="317" customWidth="1"/>
    <col min="15878" max="16128" width="9.33203125" style="317"/>
    <col min="16129" max="16129" width="13.83203125" style="317" customWidth="1"/>
    <col min="16130" max="16130" width="54.5" style="317" customWidth="1"/>
    <col min="16131" max="16133" width="15.83203125" style="317" customWidth="1"/>
    <col min="16134" max="16384" width="9.33203125" style="317"/>
  </cols>
  <sheetData>
    <row r="1" spans="1:5" s="304" customFormat="1" ht="16.5" thickBot="1" x14ac:dyDescent="0.3">
      <c r="A1" s="303"/>
      <c r="B1" s="796" t="str">
        <f>CONCATENATE("6.4. melléklet ",[1]Z_ALAPADATOK!A7," ",[1]Z_ALAPADATOK!B7," ",[1]Z_ALAPADATOK!C7," ",[1]Z_ALAPADATOK!D7," ",[1]Z_ALAPADATOK!E7," ",[1]Z_ALAPADATOK!F7," ",[1]Z_ALAPADATOK!G7," ",[1]Z_ALAPADATOK!H7)</f>
        <v>6.4. melléklet a …. / 2020 ( … ) önkormányzati rendelethez</v>
      </c>
      <c r="C1" s="797"/>
      <c r="D1" s="797"/>
      <c r="E1" s="797"/>
    </row>
    <row r="2" spans="1:5" s="307" customFormat="1" ht="25.5" customHeight="1" thickBot="1" x14ac:dyDescent="0.25">
      <c r="A2" s="368" t="s">
        <v>485</v>
      </c>
      <c r="B2" s="802" t="str">
        <f>CONCATENATE([1]Z_ALAPADATOK!B15)</f>
        <v>Szent Norbert Idősek Klubja</v>
      </c>
      <c r="C2" s="803"/>
      <c r="D2" s="804"/>
      <c r="E2" s="369" t="s">
        <v>515</v>
      </c>
    </row>
    <row r="3" spans="1:5" s="307" customFormat="1" ht="24.75" thickBot="1" x14ac:dyDescent="0.25">
      <c r="A3" s="368" t="s">
        <v>454</v>
      </c>
      <c r="B3" s="802" t="s">
        <v>455</v>
      </c>
      <c r="C3" s="803"/>
      <c r="D3" s="804"/>
      <c r="E3" s="369" t="s">
        <v>453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'Z_6.2.3.sz.mell'!E4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CONCATENATE('Z_6.3.3.sz.mell'!E5)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'[1]IB_6.4.sz.mell'!C8</f>
        <v>149050</v>
      </c>
      <c r="D8" s="164">
        <f>'[1]IB_6.4.sz.mell'!D8</f>
        <v>409060</v>
      </c>
      <c r="E8" s="394">
        <f>SUM(E9:E19)</f>
        <v>346341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'[1]IB_6.4.sz.mell'!C9</f>
        <v>0</v>
      </c>
      <c r="D9" s="189">
        <f>'[1]IB_6.4.sz.mell'!D9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'[1]IB_6.4.sz.mell'!C10</f>
        <v>0</v>
      </c>
      <c r="D10" s="395">
        <f>'[1]IB_6.4.sz.mell'!D10</f>
        <v>45669</v>
      </c>
      <c r="E10" s="152">
        <v>45669</v>
      </c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'[1]IB_6.4.sz.mell'!C11</f>
        <v>115000</v>
      </c>
      <c r="D11" s="395">
        <f>'[1]IB_6.4.sz.mell'!D11</f>
        <v>245447</v>
      </c>
      <c r="E11" s="152">
        <v>206816</v>
      </c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'[1]IB_6.4.sz.mell'!C12</f>
        <v>0</v>
      </c>
      <c r="D12" s="395">
        <f>'[1]IB_6.4.sz.mell'!D12</f>
        <v>11024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'[1]IB_6.4.sz.mell'!C13</f>
        <v>0</v>
      </c>
      <c r="D13" s="395">
        <f>'[1]IB_6.4.sz.mell'!D13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'[1]IB_6.4.sz.mell'!C14</f>
        <v>31050</v>
      </c>
      <c r="D14" s="395">
        <f>'[1]IB_6.4.sz.mell'!D14</f>
        <v>75902</v>
      </c>
      <c r="E14" s="152">
        <v>66838</v>
      </c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'[1]IB_6.4.sz.mell'!C15</f>
        <v>0</v>
      </c>
      <c r="D15" s="395">
        <f>'[1]IB_6.4.sz.mell'!D15</f>
        <v>28000</v>
      </c>
      <c r="E15" s="152">
        <v>27000</v>
      </c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'[1]IB_6.4.sz.mell'!C16</f>
        <v>500</v>
      </c>
      <c r="D16" s="396">
        <f>'[1]IB_6.4.sz.mell'!D16</f>
        <v>500</v>
      </c>
      <c r="E16" s="200"/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'[1]IB_6.4.sz.mell'!C17</f>
        <v>2500</v>
      </c>
      <c r="D17" s="395">
        <f>'[1]IB_6.4.sz.mell'!D17</f>
        <v>2500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'[1]IB_6.4.sz.mell'!C18</f>
        <v>0</v>
      </c>
      <c r="D18" s="397">
        <f>'[1]IB_6.4.sz.mell'!D18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'[1]IB_6.4.sz.mell'!C19</f>
        <v>0</v>
      </c>
      <c r="D19" s="397">
        <f>'[1]IB_6.4.sz.mell'!D19</f>
        <v>18</v>
      </c>
      <c r="E19" s="161">
        <v>18</v>
      </c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'[1]IB_6.4.sz.mell'!C20</f>
        <v>0</v>
      </c>
      <c r="D20" s="180">
        <f>'[1]IB_6.4.sz.mell'!D20</f>
        <v>0</v>
      </c>
      <c r="E20" s="165">
        <f>SUM(E21:E23)</f>
        <v>0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'[1]IB_6.4.sz.mell'!C21</f>
        <v>0</v>
      </c>
      <c r="D21" s="395">
        <f>'[1]IB_6.4.sz.mell'!D21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'[1]IB_6.4.sz.mell'!C22</f>
        <v>0</v>
      </c>
      <c r="D22" s="395">
        <f>'[1]IB_6.4.sz.mell'!D22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'[1]IB_6.4.sz.mell'!C23</f>
        <v>0</v>
      </c>
      <c r="D23" s="395">
        <f>'[1]IB_6.4.sz.mell'!D23</f>
        <v>0</v>
      </c>
      <c r="E23" s="152"/>
    </row>
    <row r="24" spans="1:5" s="326" customFormat="1" ht="12" customHeight="1" thickBot="1" x14ac:dyDescent="0.25">
      <c r="A24" s="377" t="s">
        <v>73</v>
      </c>
      <c r="B24" s="73" t="s">
        <v>517</v>
      </c>
      <c r="C24" s="150">
        <f>'[1]IB_6.4.sz.mell'!C24</f>
        <v>0</v>
      </c>
      <c r="D24" s="395">
        <f>'[1]IB_6.4.sz.mell'!D24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'[1]IB_6.4.sz.mell'!C25</f>
        <v>0</v>
      </c>
      <c r="D25" s="180">
        <f>'[1]IB_6.4.sz.mell'!D25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518</v>
      </c>
      <c r="C26" s="164">
        <f>'[1]IB_6.4.sz.mell'!C26</f>
        <v>0</v>
      </c>
      <c r="D26" s="180">
        <f>'[1]IB_6.4.sz.mell'!D26</f>
        <v>0</v>
      </c>
      <c r="E26" s="165">
        <f>+E27+E28</f>
        <v>0</v>
      </c>
    </row>
    <row r="27" spans="1:5" s="326" customFormat="1" ht="12" customHeight="1" x14ac:dyDescent="0.2">
      <c r="A27" s="380" t="s">
        <v>95</v>
      </c>
      <c r="B27" s="381" t="s">
        <v>492</v>
      </c>
      <c r="C27" s="203">
        <f>'[1]IB_6.4.sz.mell'!C27</f>
        <v>0</v>
      </c>
      <c r="D27" s="398">
        <f>'[1]IB_6.4.sz.mell'!D27</f>
        <v>0</v>
      </c>
      <c r="E27" s="204"/>
    </row>
    <row r="28" spans="1:5" s="326" customFormat="1" ht="12" customHeight="1" x14ac:dyDescent="0.2">
      <c r="A28" s="380" t="s">
        <v>97</v>
      </c>
      <c r="B28" s="382" t="s">
        <v>496</v>
      </c>
      <c r="C28" s="170">
        <f>'[1]IB_6.4.sz.mell'!C28</f>
        <v>0</v>
      </c>
      <c r="D28" s="399">
        <f>'[1]IB_6.4.sz.mell'!D28</f>
        <v>0</v>
      </c>
      <c r="E28" s="171"/>
    </row>
    <row r="29" spans="1:5" s="326" customFormat="1" ht="12" customHeight="1" thickBot="1" x14ac:dyDescent="0.25">
      <c r="A29" s="377" t="s">
        <v>99</v>
      </c>
      <c r="B29" s="383" t="s">
        <v>519</v>
      </c>
      <c r="C29" s="384">
        <f>'[1]IB_6.4.sz.mell'!C29</f>
        <v>0</v>
      </c>
      <c r="D29" s="400">
        <f>'[1]IB_6.4.sz.mell'!D29</f>
        <v>0</v>
      </c>
      <c r="E29" s="385"/>
    </row>
    <row r="30" spans="1:5" s="326" customFormat="1" ht="12" customHeight="1" thickBot="1" x14ac:dyDescent="0.25">
      <c r="A30" s="378" t="s">
        <v>109</v>
      </c>
      <c r="B30" s="93" t="s">
        <v>498</v>
      </c>
      <c r="C30" s="164">
        <f>'[1]IB_6.4.sz.mell'!C30</f>
        <v>0</v>
      </c>
      <c r="D30" s="180">
        <f>'[1]IB_6.4.sz.mell'!D30</f>
        <v>0</v>
      </c>
      <c r="E30" s="165">
        <f>+E31+E32+E33</f>
        <v>0</v>
      </c>
    </row>
    <row r="31" spans="1:5" s="326" customFormat="1" ht="12" customHeight="1" x14ac:dyDescent="0.2">
      <c r="A31" s="380" t="s">
        <v>111</v>
      </c>
      <c r="B31" s="381" t="s">
        <v>136</v>
      </c>
      <c r="C31" s="203">
        <f>'[1]IB_6.4.sz.mell'!C31</f>
        <v>0</v>
      </c>
      <c r="D31" s="398">
        <f>'[1]IB_6.4.sz.mell'!D31</f>
        <v>0</v>
      </c>
      <c r="E31" s="204"/>
    </row>
    <row r="32" spans="1:5" s="326" customFormat="1" ht="12" customHeight="1" x14ac:dyDescent="0.2">
      <c r="A32" s="380" t="s">
        <v>113</v>
      </c>
      <c r="B32" s="382" t="s">
        <v>138</v>
      </c>
      <c r="C32" s="170">
        <f>'[1]IB_6.4.sz.mell'!C32</f>
        <v>0</v>
      </c>
      <c r="D32" s="399">
        <f>'[1]IB_6.4.sz.mell'!D32</f>
        <v>0</v>
      </c>
      <c r="E32" s="171"/>
    </row>
    <row r="33" spans="1:5" s="326" customFormat="1" ht="12" customHeight="1" thickBot="1" x14ac:dyDescent="0.25">
      <c r="A33" s="377" t="s">
        <v>115</v>
      </c>
      <c r="B33" s="383" t="s">
        <v>140</v>
      </c>
      <c r="C33" s="384">
        <f>'[1]IB_6.4.sz.mell'!C33</f>
        <v>0</v>
      </c>
      <c r="D33" s="400">
        <f>'[1]IB_6.4.sz.mell'!D33</f>
        <v>0</v>
      </c>
      <c r="E33" s="385"/>
    </row>
    <row r="34" spans="1:5" s="324" customFormat="1" ht="12" customHeight="1" thickBot="1" x14ac:dyDescent="0.25">
      <c r="A34" s="378" t="s">
        <v>133</v>
      </c>
      <c r="B34" s="93" t="s">
        <v>331</v>
      </c>
      <c r="C34" s="164">
        <f>'[1]IB_6.4.sz.mell'!C34</f>
        <v>0</v>
      </c>
      <c r="D34" s="180">
        <f>'[1]IB_6.4.sz.mell'!D34</f>
        <v>0</v>
      </c>
      <c r="E34" s="379"/>
    </row>
    <row r="35" spans="1:5" s="324" customFormat="1" ht="12" customHeight="1" thickBot="1" x14ac:dyDescent="0.25">
      <c r="A35" s="378" t="s">
        <v>293</v>
      </c>
      <c r="B35" s="93" t="s">
        <v>499</v>
      </c>
      <c r="C35" s="164">
        <f>'[1]IB_6.4.sz.mell'!C35</f>
        <v>0</v>
      </c>
      <c r="D35" s="180">
        <f>'[1]IB_6.4.sz.mell'!D35</f>
        <v>0</v>
      </c>
      <c r="E35" s="379"/>
    </row>
    <row r="36" spans="1:5" s="324" customFormat="1" ht="12" customHeight="1" thickBot="1" x14ac:dyDescent="0.25">
      <c r="A36" s="318" t="s">
        <v>155</v>
      </c>
      <c r="B36" s="93" t="s">
        <v>520</v>
      </c>
      <c r="C36" s="164">
        <f>'[1]IB_6.4.sz.mell'!C36</f>
        <v>149050</v>
      </c>
      <c r="D36" s="180">
        <f>'[1]IB_6.4.sz.mell'!D36</f>
        <v>409060</v>
      </c>
      <c r="E36" s="165">
        <f>+E8+E20+E25+E26+E30+E34+E35</f>
        <v>346341</v>
      </c>
    </row>
    <row r="37" spans="1:5" s="324" customFormat="1" ht="12" customHeight="1" thickBot="1" x14ac:dyDescent="0.25">
      <c r="A37" s="386" t="s">
        <v>302</v>
      </c>
      <c r="B37" s="93" t="s">
        <v>501</v>
      </c>
      <c r="C37" s="164">
        <f>'[1]IB_6.4.sz.mell'!C37</f>
        <v>29088252</v>
      </c>
      <c r="D37" s="180">
        <f>'[1]IB_6.4.sz.mell'!D37</f>
        <v>29765292</v>
      </c>
      <c r="E37" s="165">
        <f>+E38+E39+E40</f>
        <v>29765292</v>
      </c>
    </row>
    <row r="38" spans="1:5" s="324" customFormat="1" ht="12" customHeight="1" x14ac:dyDescent="0.2">
      <c r="A38" s="380" t="s">
        <v>502</v>
      </c>
      <c r="B38" s="381" t="s">
        <v>390</v>
      </c>
      <c r="C38" s="203">
        <f>'[1]IB_6.4.sz.mell'!C38</f>
        <v>0</v>
      </c>
      <c r="D38" s="398">
        <f>'[1]IB_6.4.sz.mell'!D38</f>
        <v>244001</v>
      </c>
      <c r="E38" s="204">
        <v>244001</v>
      </c>
    </row>
    <row r="39" spans="1:5" s="324" customFormat="1" ht="12" customHeight="1" x14ac:dyDescent="0.2">
      <c r="A39" s="380" t="s">
        <v>503</v>
      </c>
      <c r="B39" s="382" t="s">
        <v>504</v>
      </c>
      <c r="C39" s="170">
        <f>'[1]IB_6.4.sz.mell'!C39</f>
        <v>0</v>
      </c>
      <c r="D39" s="399">
        <f>'[1]IB_6.4.sz.mell'!D39</f>
        <v>0</v>
      </c>
      <c r="E39" s="171"/>
    </row>
    <row r="40" spans="1:5" s="326" customFormat="1" ht="12" customHeight="1" thickBot="1" x14ac:dyDescent="0.25">
      <c r="A40" s="377" t="s">
        <v>505</v>
      </c>
      <c r="B40" s="383" t="s">
        <v>506</v>
      </c>
      <c r="C40" s="384">
        <f>'[1]IB_6.4.sz.mell'!C40</f>
        <v>29088252</v>
      </c>
      <c r="D40" s="400">
        <f>'[1]IB_6.4.sz.mell'!D40</f>
        <v>29521291</v>
      </c>
      <c r="E40" s="385">
        <v>29521291</v>
      </c>
    </row>
    <row r="41" spans="1:5" s="326" customFormat="1" ht="15.2" customHeight="1" thickBot="1" x14ac:dyDescent="0.25">
      <c r="A41" s="386" t="s">
        <v>304</v>
      </c>
      <c r="B41" s="387" t="s">
        <v>507</v>
      </c>
      <c r="C41" s="388">
        <f>'[1]IB_6.4.sz.mell'!C41</f>
        <v>29237302</v>
      </c>
      <c r="D41" s="401">
        <f>'[1]IB_6.4.sz.mell'!D41</f>
        <v>30174352</v>
      </c>
      <c r="E41" s="389">
        <f>+E36+E37</f>
        <v>30111633</v>
      </c>
    </row>
    <row r="42" spans="1:5" s="326" customFormat="1" ht="15.2" customHeight="1" x14ac:dyDescent="0.2">
      <c r="A42" s="341"/>
      <c r="B42" s="342"/>
      <c r="C42" s="343"/>
    </row>
    <row r="43" spans="1:5" ht="13.5" thickBot="1" x14ac:dyDescent="0.25">
      <c r="A43" s="390"/>
      <c r="B43" s="391"/>
      <c r="C43" s="392"/>
    </row>
    <row r="44" spans="1:5" s="322" customFormat="1" ht="16.5" customHeight="1" thickBot="1" x14ac:dyDescent="0.25">
      <c r="A44" s="799" t="s">
        <v>318</v>
      </c>
      <c r="B44" s="800"/>
      <c r="C44" s="800"/>
      <c r="D44" s="800"/>
      <c r="E44" s="801"/>
    </row>
    <row r="45" spans="1:5" s="344" customFormat="1" ht="12" customHeight="1" thickBot="1" x14ac:dyDescent="0.25">
      <c r="A45" s="378" t="s">
        <v>51</v>
      </c>
      <c r="B45" s="93" t="s">
        <v>508</v>
      </c>
      <c r="C45" s="164">
        <f>'[1]IB_6.4.sz.mell'!C45</f>
        <v>29237302</v>
      </c>
      <c r="D45" s="180">
        <f>'[1]IB_6.4.sz.mell'!D45</f>
        <v>30160890</v>
      </c>
      <c r="E45" s="165">
        <f>SUM(E46:E50)</f>
        <v>30098171</v>
      </c>
    </row>
    <row r="46" spans="1:5" ht="12" customHeight="1" x14ac:dyDescent="0.2">
      <c r="A46" s="377" t="s">
        <v>53</v>
      </c>
      <c r="B46" s="95" t="s">
        <v>221</v>
      </c>
      <c r="C46" s="203">
        <f>'[1]IB_6.4.sz.mell'!C46</f>
        <v>21591824</v>
      </c>
      <c r="D46" s="398">
        <f>'[1]IB_6.4.sz.mell'!D46</f>
        <v>22438130</v>
      </c>
      <c r="E46" s="204">
        <v>22438130</v>
      </c>
    </row>
    <row r="47" spans="1:5" ht="12" customHeight="1" x14ac:dyDescent="0.2">
      <c r="A47" s="377" t="s">
        <v>55</v>
      </c>
      <c r="B47" s="73" t="s">
        <v>222</v>
      </c>
      <c r="C47" s="173">
        <f>'[1]IB_6.4.sz.mell'!C47</f>
        <v>4277515</v>
      </c>
      <c r="D47" s="402">
        <f>'[1]IB_6.4.sz.mell'!D47</f>
        <v>4340906</v>
      </c>
      <c r="E47" s="175">
        <v>4340906</v>
      </c>
    </row>
    <row r="48" spans="1:5" ht="12" customHeight="1" x14ac:dyDescent="0.2">
      <c r="A48" s="377" t="s">
        <v>57</v>
      </c>
      <c r="B48" s="73" t="s">
        <v>223</v>
      </c>
      <c r="C48" s="173">
        <f>'[1]IB_6.4.sz.mell'!C48</f>
        <v>3367963</v>
      </c>
      <c r="D48" s="402">
        <f>'[1]IB_6.4.sz.mell'!D48</f>
        <v>3381854</v>
      </c>
      <c r="E48" s="175">
        <v>3319135</v>
      </c>
    </row>
    <row r="49" spans="1:5" ht="12" customHeight="1" x14ac:dyDescent="0.2">
      <c r="A49" s="377" t="s">
        <v>59</v>
      </c>
      <c r="B49" s="73" t="s">
        <v>224</v>
      </c>
      <c r="C49" s="173">
        <f>'[1]IB_6.4.sz.mell'!C49</f>
        <v>0</v>
      </c>
      <c r="D49" s="402">
        <f>'[1]IB_6.4.sz.mell'!D49</f>
        <v>0</v>
      </c>
      <c r="E49" s="175"/>
    </row>
    <row r="50" spans="1:5" ht="12" customHeight="1" thickBot="1" x14ac:dyDescent="0.25">
      <c r="A50" s="377" t="s">
        <v>61</v>
      </c>
      <c r="B50" s="73" t="s">
        <v>226</v>
      </c>
      <c r="C50" s="173">
        <f>'[1]IB_6.4.sz.mell'!C50</f>
        <v>0</v>
      </c>
      <c r="D50" s="402">
        <f>'[1]IB_6.4.sz.mell'!D50</f>
        <v>0</v>
      </c>
      <c r="E50" s="175"/>
    </row>
    <row r="51" spans="1:5" ht="12" customHeight="1" thickBot="1" x14ac:dyDescent="0.25">
      <c r="A51" s="378" t="s">
        <v>65</v>
      </c>
      <c r="B51" s="93" t="s">
        <v>509</v>
      </c>
      <c r="C51" s="164">
        <f>'[1]IB_6.4.sz.mell'!C51</f>
        <v>0</v>
      </c>
      <c r="D51" s="180">
        <f>'[1]IB_6.4.sz.mell'!D51</f>
        <v>13462</v>
      </c>
      <c r="E51" s="165">
        <f>SUM(E52:E54)</f>
        <v>13462</v>
      </c>
    </row>
    <row r="52" spans="1:5" s="344" customFormat="1" ht="12" customHeight="1" x14ac:dyDescent="0.2">
      <c r="A52" s="377" t="s">
        <v>67</v>
      </c>
      <c r="B52" s="95" t="s">
        <v>257</v>
      </c>
      <c r="C52" s="203">
        <f>'[1]IB_6.4.sz.mell'!C52</f>
        <v>0</v>
      </c>
      <c r="D52" s="398">
        <f>'[1]IB_6.4.sz.mell'!D52</f>
        <v>13462</v>
      </c>
      <c r="E52" s="204">
        <v>13462</v>
      </c>
    </row>
    <row r="53" spans="1:5" ht="12" customHeight="1" x14ac:dyDescent="0.2">
      <c r="A53" s="377" t="s">
        <v>69</v>
      </c>
      <c r="B53" s="73" t="s">
        <v>259</v>
      </c>
      <c r="C53" s="173">
        <f>'[1]IB_6.4.sz.mell'!C53</f>
        <v>0</v>
      </c>
      <c r="D53" s="402">
        <f>'[1]IB_6.4.sz.mell'!D53</f>
        <v>0</v>
      </c>
      <c r="E53" s="175"/>
    </row>
    <row r="54" spans="1:5" ht="12" customHeight="1" x14ac:dyDescent="0.2">
      <c r="A54" s="377" t="s">
        <v>71</v>
      </c>
      <c r="B54" s="73" t="s">
        <v>510</v>
      </c>
      <c r="C54" s="173">
        <f>'[1]IB_6.4.sz.mell'!C54</f>
        <v>0</v>
      </c>
      <c r="D54" s="402">
        <f>'[1]IB_6.4.sz.mell'!D54</f>
        <v>0</v>
      </c>
      <c r="E54" s="175"/>
    </row>
    <row r="55" spans="1:5" ht="12" customHeight="1" thickBot="1" x14ac:dyDescent="0.25">
      <c r="A55" s="377" t="s">
        <v>73</v>
      </c>
      <c r="B55" s="73" t="s">
        <v>511</v>
      </c>
      <c r="C55" s="173">
        <f>'[1]IB_6.4.sz.mell'!C55</f>
        <v>0</v>
      </c>
      <c r="D55" s="402">
        <f>'[1]IB_6.4.sz.mell'!D55</f>
        <v>0</v>
      </c>
      <c r="E55" s="175"/>
    </row>
    <row r="56" spans="1:5" ht="15.2" customHeight="1" thickBot="1" x14ac:dyDescent="0.25">
      <c r="A56" s="378" t="s">
        <v>79</v>
      </c>
      <c r="B56" s="93" t="s">
        <v>512</v>
      </c>
      <c r="C56" s="164">
        <f>'[1]IB_6.4.sz.mell'!C56</f>
        <v>0</v>
      </c>
      <c r="D56" s="180">
        <f>'[1]IB_6.4.sz.mell'!D56</f>
        <v>0</v>
      </c>
      <c r="E56" s="379"/>
    </row>
    <row r="57" spans="1:5" ht="13.5" thickBot="1" x14ac:dyDescent="0.25">
      <c r="A57" s="378" t="s">
        <v>276</v>
      </c>
      <c r="B57" s="393" t="s">
        <v>513</v>
      </c>
      <c r="C57" s="388">
        <f>'[1]IB_6.4.sz.mell'!C57</f>
        <v>29237302</v>
      </c>
      <c r="D57" s="401">
        <f>'[1]IB_6.4.sz.mell'!D57</f>
        <v>30174352</v>
      </c>
      <c r="E57" s="389">
        <f>+E45+E51+E56</f>
        <v>30111633</v>
      </c>
    </row>
    <row r="58" spans="1:5" ht="15.2" customHeight="1" thickBot="1" x14ac:dyDescent="0.25">
      <c r="C58" s="353">
        <f>'[1]IB_6.4.sz.mell'!C58</f>
        <v>0</v>
      </c>
      <c r="D58" s="353">
        <f>'[1]IB_6.4.sz.mell'!D58</f>
        <v>0</v>
      </c>
    </row>
    <row r="59" spans="1:5" ht="14.45" customHeight="1" thickBot="1" x14ac:dyDescent="0.25">
      <c r="A59" s="355" t="s">
        <v>477</v>
      </c>
      <c r="B59" s="356"/>
      <c r="C59" s="357">
        <f>'[1]IB_6.4.sz.mell'!C59</f>
        <v>8</v>
      </c>
      <c r="D59" s="357">
        <f>'[1]IB_6.4.sz.mell'!D59</f>
        <v>8</v>
      </c>
      <c r="E59" s="358">
        <v>8</v>
      </c>
    </row>
    <row r="60" spans="1:5" ht="13.5" thickBot="1" x14ac:dyDescent="0.25">
      <c r="A60" s="359" t="s">
        <v>478</v>
      </c>
      <c r="B60" s="360"/>
      <c r="C60" s="357">
        <f>'[1]IB_6.4.sz.mell'!C60</f>
        <v>1</v>
      </c>
      <c r="D60" s="357">
        <f>'[1]IB_6.4.sz.mell'!D60</f>
        <v>1</v>
      </c>
      <c r="E60" s="358">
        <v>1</v>
      </c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4488-946A-49DC-9A85-0AD97AB8E3DE}">
  <sheetPr>
    <tabColor theme="5"/>
  </sheetPr>
  <dimension ref="A1:E60"/>
  <sheetViews>
    <sheetView topLeftCell="A31" zoomScale="120" zoomScaleNormal="120" workbookViewId="0">
      <selection activeCell="E5" sqref="E5:E6"/>
    </sheetView>
  </sheetViews>
  <sheetFormatPr defaultRowHeight="12.75" x14ac:dyDescent="0.2"/>
  <cols>
    <col min="1" max="1" width="13.83203125" style="365" customWidth="1"/>
    <col min="2" max="2" width="54.5" style="317" customWidth="1"/>
    <col min="3" max="5" width="15.83203125" style="317" customWidth="1"/>
    <col min="6" max="256" width="9.33203125" style="317"/>
    <col min="257" max="257" width="13.83203125" style="317" customWidth="1"/>
    <col min="258" max="258" width="54.5" style="317" customWidth="1"/>
    <col min="259" max="261" width="15.83203125" style="317" customWidth="1"/>
    <col min="262" max="512" width="9.33203125" style="317"/>
    <col min="513" max="513" width="13.83203125" style="317" customWidth="1"/>
    <col min="514" max="514" width="54.5" style="317" customWidth="1"/>
    <col min="515" max="517" width="15.83203125" style="317" customWidth="1"/>
    <col min="518" max="768" width="9.33203125" style="317"/>
    <col min="769" max="769" width="13.83203125" style="317" customWidth="1"/>
    <col min="770" max="770" width="54.5" style="317" customWidth="1"/>
    <col min="771" max="773" width="15.83203125" style="317" customWidth="1"/>
    <col min="774" max="1024" width="9.33203125" style="317"/>
    <col min="1025" max="1025" width="13.83203125" style="317" customWidth="1"/>
    <col min="1026" max="1026" width="54.5" style="317" customWidth="1"/>
    <col min="1027" max="1029" width="15.83203125" style="317" customWidth="1"/>
    <col min="1030" max="1280" width="9.33203125" style="317"/>
    <col min="1281" max="1281" width="13.83203125" style="317" customWidth="1"/>
    <col min="1282" max="1282" width="54.5" style="317" customWidth="1"/>
    <col min="1283" max="1285" width="15.83203125" style="317" customWidth="1"/>
    <col min="1286" max="1536" width="9.33203125" style="317"/>
    <col min="1537" max="1537" width="13.83203125" style="317" customWidth="1"/>
    <col min="1538" max="1538" width="54.5" style="317" customWidth="1"/>
    <col min="1539" max="1541" width="15.83203125" style="317" customWidth="1"/>
    <col min="1542" max="1792" width="9.33203125" style="317"/>
    <col min="1793" max="1793" width="13.83203125" style="317" customWidth="1"/>
    <col min="1794" max="1794" width="54.5" style="317" customWidth="1"/>
    <col min="1795" max="1797" width="15.83203125" style="317" customWidth="1"/>
    <col min="1798" max="2048" width="9.33203125" style="317"/>
    <col min="2049" max="2049" width="13.83203125" style="317" customWidth="1"/>
    <col min="2050" max="2050" width="54.5" style="317" customWidth="1"/>
    <col min="2051" max="2053" width="15.83203125" style="317" customWidth="1"/>
    <col min="2054" max="2304" width="9.33203125" style="317"/>
    <col min="2305" max="2305" width="13.83203125" style="317" customWidth="1"/>
    <col min="2306" max="2306" width="54.5" style="317" customWidth="1"/>
    <col min="2307" max="2309" width="15.83203125" style="317" customWidth="1"/>
    <col min="2310" max="2560" width="9.33203125" style="317"/>
    <col min="2561" max="2561" width="13.83203125" style="317" customWidth="1"/>
    <col min="2562" max="2562" width="54.5" style="317" customWidth="1"/>
    <col min="2563" max="2565" width="15.83203125" style="317" customWidth="1"/>
    <col min="2566" max="2816" width="9.33203125" style="317"/>
    <col min="2817" max="2817" width="13.83203125" style="317" customWidth="1"/>
    <col min="2818" max="2818" width="54.5" style="317" customWidth="1"/>
    <col min="2819" max="2821" width="15.83203125" style="317" customWidth="1"/>
    <col min="2822" max="3072" width="9.33203125" style="317"/>
    <col min="3073" max="3073" width="13.83203125" style="317" customWidth="1"/>
    <col min="3074" max="3074" width="54.5" style="317" customWidth="1"/>
    <col min="3075" max="3077" width="15.83203125" style="317" customWidth="1"/>
    <col min="3078" max="3328" width="9.33203125" style="317"/>
    <col min="3329" max="3329" width="13.83203125" style="317" customWidth="1"/>
    <col min="3330" max="3330" width="54.5" style="317" customWidth="1"/>
    <col min="3331" max="3333" width="15.83203125" style="317" customWidth="1"/>
    <col min="3334" max="3584" width="9.33203125" style="317"/>
    <col min="3585" max="3585" width="13.83203125" style="317" customWidth="1"/>
    <col min="3586" max="3586" width="54.5" style="317" customWidth="1"/>
    <col min="3587" max="3589" width="15.83203125" style="317" customWidth="1"/>
    <col min="3590" max="3840" width="9.33203125" style="317"/>
    <col min="3841" max="3841" width="13.83203125" style="317" customWidth="1"/>
    <col min="3842" max="3842" width="54.5" style="317" customWidth="1"/>
    <col min="3843" max="3845" width="15.83203125" style="317" customWidth="1"/>
    <col min="3846" max="4096" width="9.33203125" style="317"/>
    <col min="4097" max="4097" width="13.83203125" style="317" customWidth="1"/>
    <col min="4098" max="4098" width="54.5" style="317" customWidth="1"/>
    <col min="4099" max="4101" width="15.83203125" style="317" customWidth="1"/>
    <col min="4102" max="4352" width="9.33203125" style="317"/>
    <col min="4353" max="4353" width="13.83203125" style="317" customWidth="1"/>
    <col min="4354" max="4354" width="54.5" style="317" customWidth="1"/>
    <col min="4355" max="4357" width="15.83203125" style="317" customWidth="1"/>
    <col min="4358" max="4608" width="9.33203125" style="317"/>
    <col min="4609" max="4609" width="13.83203125" style="317" customWidth="1"/>
    <col min="4610" max="4610" width="54.5" style="317" customWidth="1"/>
    <col min="4611" max="4613" width="15.83203125" style="317" customWidth="1"/>
    <col min="4614" max="4864" width="9.33203125" style="317"/>
    <col min="4865" max="4865" width="13.83203125" style="317" customWidth="1"/>
    <col min="4866" max="4866" width="54.5" style="317" customWidth="1"/>
    <col min="4867" max="4869" width="15.83203125" style="317" customWidth="1"/>
    <col min="4870" max="5120" width="9.33203125" style="317"/>
    <col min="5121" max="5121" width="13.83203125" style="317" customWidth="1"/>
    <col min="5122" max="5122" width="54.5" style="317" customWidth="1"/>
    <col min="5123" max="5125" width="15.83203125" style="317" customWidth="1"/>
    <col min="5126" max="5376" width="9.33203125" style="317"/>
    <col min="5377" max="5377" width="13.83203125" style="317" customWidth="1"/>
    <col min="5378" max="5378" width="54.5" style="317" customWidth="1"/>
    <col min="5379" max="5381" width="15.83203125" style="317" customWidth="1"/>
    <col min="5382" max="5632" width="9.33203125" style="317"/>
    <col min="5633" max="5633" width="13.83203125" style="317" customWidth="1"/>
    <col min="5634" max="5634" width="54.5" style="317" customWidth="1"/>
    <col min="5635" max="5637" width="15.83203125" style="317" customWidth="1"/>
    <col min="5638" max="5888" width="9.33203125" style="317"/>
    <col min="5889" max="5889" width="13.83203125" style="317" customWidth="1"/>
    <col min="5890" max="5890" width="54.5" style="317" customWidth="1"/>
    <col min="5891" max="5893" width="15.83203125" style="317" customWidth="1"/>
    <col min="5894" max="6144" width="9.33203125" style="317"/>
    <col min="6145" max="6145" width="13.83203125" style="317" customWidth="1"/>
    <col min="6146" max="6146" width="54.5" style="317" customWidth="1"/>
    <col min="6147" max="6149" width="15.83203125" style="317" customWidth="1"/>
    <col min="6150" max="6400" width="9.33203125" style="317"/>
    <col min="6401" max="6401" width="13.83203125" style="317" customWidth="1"/>
    <col min="6402" max="6402" width="54.5" style="317" customWidth="1"/>
    <col min="6403" max="6405" width="15.83203125" style="317" customWidth="1"/>
    <col min="6406" max="6656" width="9.33203125" style="317"/>
    <col min="6657" max="6657" width="13.83203125" style="317" customWidth="1"/>
    <col min="6658" max="6658" width="54.5" style="317" customWidth="1"/>
    <col min="6659" max="6661" width="15.83203125" style="317" customWidth="1"/>
    <col min="6662" max="6912" width="9.33203125" style="317"/>
    <col min="6913" max="6913" width="13.83203125" style="317" customWidth="1"/>
    <col min="6914" max="6914" width="54.5" style="317" customWidth="1"/>
    <col min="6915" max="6917" width="15.83203125" style="317" customWidth="1"/>
    <col min="6918" max="7168" width="9.33203125" style="317"/>
    <col min="7169" max="7169" width="13.83203125" style="317" customWidth="1"/>
    <col min="7170" max="7170" width="54.5" style="317" customWidth="1"/>
    <col min="7171" max="7173" width="15.83203125" style="317" customWidth="1"/>
    <col min="7174" max="7424" width="9.33203125" style="317"/>
    <col min="7425" max="7425" width="13.83203125" style="317" customWidth="1"/>
    <col min="7426" max="7426" width="54.5" style="317" customWidth="1"/>
    <col min="7427" max="7429" width="15.83203125" style="317" customWidth="1"/>
    <col min="7430" max="7680" width="9.33203125" style="317"/>
    <col min="7681" max="7681" width="13.83203125" style="317" customWidth="1"/>
    <col min="7682" max="7682" width="54.5" style="317" customWidth="1"/>
    <col min="7683" max="7685" width="15.83203125" style="317" customWidth="1"/>
    <col min="7686" max="7936" width="9.33203125" style="317"/>
    <col min="7937" max="7937" width="13.83203125" style="317" customWidth="1"/>
    <col min="7938" max="7938" width="54.5" style="317" customWidth="1"/>
    <col min="7939" max="7941" width="15.83203125" style="317" customWidth="1"/>
    <col min="7942" max="8192" width="9.33203125" style="317"/>
    <col min="8193" max="8193" width="13.83203125" style="317" customWidth="1"/>
    <col min="8194" max="8194" width="54.5" style="317" customWidth="1"/>
    <col min="8195" max="8197" width="15.83203125" style="317" customWidth="1"/>
    <col min="8198" max="8448" width="9.33203125" style="317"/>
    <col min="8449" max="8449" width="13.83203125" style="317" customWidth="1"/>
    <col min="8450" max="8450" width="54.5" style="317" customWidth="1"/>
    <col min="8451" max="8453" width="15.83203125" style="317" customWidth="1"/>
    <col min="8454" max="8704" width="9.33203125" style="317"/>
    <col min="8705" max="8705" width="13.83203125" style="317" customWidth="1"/>
    <col min="8706" max="8706" width="54.5" style="317" customWidth="1"/>
    <col min="8707" max="8709" width="15.83203125" style="317" customWidth="1"/>
    <col min="8710" max="8960" width="9.33203125" style="317"/>
    <col min="8961" max="8961" width="13.83203125" style="317" customWidth="1"/>
    <col min="8962" max="8962" width="54.5" style="317" customWidth="1"/>
    <col min="8963" max="8965" width="15.83203125" style="317" customWidth="1"/>
    <col min="8966" max="9216" width="9.33203125" style="317"/>
    <col min="9217" max="9217" width="13.83203125" style="317" customWidth="1"/>
    <col min="9218" max="9218" width="54.5" style="317" customWidth="1"/>
    <col min="9219" max="9221" width="15.83203125" style="317" customWidth="1"/>
    <col min="9222" max="9472" width="9.33203125" style="317"/>
    <col min="9473" max="9473" width="13.83203125" style="317" customWidth="1"/>
    <col min="9474" max="9474" width="54.5" style="317" customWidth="1"/>
    <col min="9475" max="9477" width="15.83203125" style="317" customWidth="1"/>
    <col min="9478" max="9728" width="9.33203125" style="317"/>
    <col min="9729" max="9729" width="13.83203125" style="317" customWidth="1"/>
    <col min="9730" max="9730" width="54.5" style="317" customWidth="1"/>
    <col min="9731" max="9733" width="15.83203125" style="317" customWidth="1"/>
    <col min="9734" max="9984" width="9.33203125" style="317"/>
    <col min="9985" max="9985" width="13.83203125" style="317" customWidth="1"/>
    <col min="9986" max="9986" width="54.5" style="317" customWidth="1"/>
    <col min="9987" max="9989" width="15.83203125" style="317" customWidth="1"/>
    <col min="9990" max="10240" width="9.33203125" style="317"/>
    <col min="10241" max="10241" width="13.83203125" style="317" customWidth="1"/>
    <col min="10242" max="10242" width="54.5" style="317" customWidth="1"/>
    <col min="10243" max="10245" width="15.83203125" style="317" customWidth="1"/>
    <col min="10246" max="10496" width="9.33203125" style="317"/>
    <col min="10497" max="10497" width="13.83203125" style="317" customWidth="1"/>
    <col min="10498" max="10498" width="54.5" style="317" customWidth="1"/>
    <col min="10499" max="10501" width="15.83203125" style="317" customWidth="1"/>
    <col min="10502" max="10752" width="9.33203125" style="317"/>
    <col min="10753" max="10753" width="13.83203125" style="317" customWidth="1"/>
    <col min="10754" max="10754" width="54.5" style="317" customWidth="1"/>
    <col min="10755" max="10757" width="15.83203125" style="317" customWidth="1"/>
    <col min="10758" max="11008" width="9.33203125" style="317"/>
    <col min="11009" max="11009" width="13.83203125" style="317" customWidth="1"/>
    <col min="11010" max="11010" width="54.5" style="317" customWidth="1"/>
    <col min="11011" max="11013" width="15.83203125" style="317" customWidth="1"/>
    <col min="11014" max="11264" width="9.33203125" style="317"/>
    <col min="11265" max="11265" width="13.83203125" style="317" customWidth="1"/>
    <col min="11266" max="11266" width="54.5" style="317" customWidth="1"/>
    <col min="11267" max="11269" width="15.83203125" style="317" customWidth="1"/>
    <col min="11270" max="11520" width="9.33203125" style="317"/>
    <col min="11521" max="11521" width="13.83203125" style="317" customWidth="1"/>
    <col min="11522" max="11522" width="54.5" style="317" customWidth="1"/>
    <col min="11523" max="11525" width="15.83203125" style="317" customWidth="1"/>
    <col min="11526" max="11776" width="9.33203125" style="317"/>
    <col min="11777" max="11777" width="13.83203125" style="317" customWidth="1"/>
    <col min="11778" max="11778" width="54.5" style="317" customWidth="1"/>
    <col min="11779" max="11781" width="15.83203125" style="317" customWidth="1"/>
    <col min="11782" max="12032" width="9.33203125" style="317"/>
    <col min="12033" max="12033" width="13.83203125" style="317" customWidth="1"/>
    <col min="12034" max="12034" width="54.5" style="317" customWidth="1"/>
    <col min="12035" max="12037" width="15.83203125" style="317" customWidth="1"/>
    <col min="12038" max="12288" width="9.33203125" style="317"/>
    <col min="12289" max="12289" width="13.83203125" style="317" customWidth="1"/>
    <col min="12290" max="12290" width="54.5" style="317" customWidth="1"/>
    <col min="12291" max="12293" width="15.83203125" style="317" customWidth="1"/>
    <col min="12294" max="12544" width="9.33203125" style="317"/>
    <col min="12545" max="12545" width="13.83203125" style="317" customWidth="1"/>
    <col min="12546" max="12546" width="54.5" style="317" customWidth="1"/>
    <col min="12547" max="12549" width="15.83203125" style="317" customWidth="1"/>
    <col min="12550" max="12800" width="9.33203125" style="317"/>
    <col min="12801" max="12801" width="13.83203125" style="317" customWidth="1"/>
    <col min="12802" max="12802" width="54.5" style="317" customWidth="1"/>
    <col min="12803" max="12805" width="15.83203125" style="317" customWidth="1"/>
    <col min="12806" max="13056" width="9.33203125" style="317"/>
    <col min="13057" max="13057" width="13.83203125" style="317" customWidth="1"/>
    <col min="13058" max="13058" width="54.5" style="317" customWidth="1"/>
    <col min="13059" max="13061" width="15.83203125" style="317" customWidth="1"/>
    <col min="13062" max="13312" width="9.33203125" style="317"/>
    <col min="13313" max="13313" width="13.83203125" style="317" customWidth="1"/>
    <col min="13314" max="13314" width="54.5" style="317" customWidth="1"/>
    <col min="13315" max="13317" width="15.83203125" style="317" customWidth="1"/>
    <col min="13318" max="13568" width="9.33203125" style="317"/>
    <col min="13569" max="13569" width="13.83203125" style="317" customWidth="1"/>
    <col min="13570" max="13570" width="54.5" style="317" customWidth="1"/>
    <col min="13571" max="13573" width="15.83203125" style="317" customWidth="1"/>
    <col min="13574" max="13824" width="9.33203125" style="317"/>
    <col min="13825" max="13825" width="13.83203125" style="317" customWidth="1"/>
    <col min="13826" max="13826" width="54.5" style="317" customWidth="1"/>
    <col min="13827" max="13829" width="15.83203125" style="317" customWidth="1"/>
    <col min="13830" max="14080" width="9.33203125" style="317"/>
    <col min="14081" max="14081" width="13.83203125" style="317" customWidth="1"/>
    <col min="14082" max="14082" width="54.5" style="317" customWidth="1"/>
    <col min="14083" max="14085" width="15.83203125" style="317" customWidth="1"/>
    <col min="14086" max="14336" width="9.33203125" style="317"/>
    <col min="14337" max="14337" width="13.83203125" style="317" customWidth="1"/>
    <col min="14338" max="14338" width="54.5" style="317" customWidth="1"/>
    <col min="14339" max="14341" width="15.83203125" style="317" customWidth="1"/>
    <col min="14342" max="14592" width="9.33203125" style="317"/>
    <col min="14593" max="14593" width="13.83203125" style="317" customWidth="1"/>
    <col min="14594" max="14594" width="54.5" style="317" customWidth="1"/>
    <col min="14595" max="14597" width="15.83203125" style="317" customWidth="1"/>
    <col min="14598" max="14848" width="9.33203125" style="317"/>
    <col min="14849" max="14849" width="13.83203125" style="317" customWidth="1"/>
    <col min="14850" max="14850" width="54.5" style="317" customWidth="1"/>
    <col min="14851" max="14853" width="15.83203125" style="317" customWidth="1"/>
    <col min="14854" max="15104" width="9.33203125" style="317"/>
    <col min="15105" max="15105" width="13.83203125" style="317" customWidth="1"/>
    <col min="15106" max="15106" width="54.5" style="317" customWidth="1"/>
    <col min="15107" max="15109" width="15.83203125" style="317" customWidth="1"/>
    <col min="15110" max="15360" width="9.33203125" style="317"/>
    <col min="15361" max="15361" width="13.83203125" style="317" customWidth="1"/>
    <col min="15362" max="15362" width="54.5" style="317" customWidth="1"/>
    <col min="15363" max="15365" width="15.83203125" style="317" customWidth="1"/>
    <col min="15366" max="15616" width="9.33203125" style="317"/>
    <col min="15617" max="15617" width="13.83203125" style="317" customWidth="1"/>
    <col min="15618" max="15618" width="54.5" style="317" customWidth="1"/>
    <col min="15619" max="15621" width="15.83203125" style="317" customWidth="1"/>
    <col min="15622" max="15872" width="9.33203125" style="317"/>
    <col min="15873" max="15873" width="13.83203125" style="317" customWidth="1"/>
    <col min="15874" max="15874" width="54.5" style="317" customWidth="1"/>
    <col min="15875" max="15877" width="15.83203125" style="317" customWidth="1"/>
    <col min="15878" max="16128" width="9.33203125" style="317"/>
    <col min="16129" max="16129" width="13.83203125" style="317" customWidth="1"/>
    <col min="16130" max="16130" width="54.5" style="317" customWidth="1"/>
    <col min="16131" max="16133" width="15.83203125" style="317" customWidth="1"/>
    <col min="16134" max="16384" width="9.33203125" style="317"/>
  </cols>
  <sheetData>
    <row r="1" spans="1:5" s="304" customFormat="1" ht="16.5" thickBot="1" x14ac:dyDescent="0.3">
      <c r="A1" s="303"/>
      <c r="B1" s="805" t="str">
        <f>CONCATENATE("6.4.1. melléklet ",[1]Z_ALAPADATOK!A7," ",[1]Z_ALAPADATOK!B7," ",[1]Z_ALAPADATOK!C7," ",[1]Z_ALAPADATOK!D7," ",[1]Z_ALAPADATOK!E7," ",[1]Z_ALAPADATOK!F7," ",[1]Z_ALAPADATOK!G7," ",[1]Z_ALAPADATOK!H7)</f>
        <v>6.4.1. melléklet a …. / 2020 ( … ) önkormányzati rendelethez</v>
      </c>
      <c r="C1" s="806"/>
      <c r="D1" s="806"/>
      <c r="E1" s="806"/>
    </row>
    <row r="2" spans="1:5" s="307" customFormat="1" ht="25.5" customHeight="1" thickBot="1" x14ac:dyDescent="0.25">
      <c r="A2" s="368" t="s">
        <v>485</v>
      </c>
      <c r="B2" s="802" t="str">
        <f>CONCATENATE('Z_6.4.sz.mell'!B2:D2)</f>
        <v>Szent Norbert Idősek Klubja</v>
      </c>
      <c r="C2" s="803"/>
      <c r="D2" s="804"/>
      <c r="E2" s="369" t="s">
        <v>515</v>
      </c>
    </row>
    <row r="3" spans="1:5" s="307" customFormat="1" ht="24.75" thickBot="1" x14ac:dyDescent="0.25">
      <c r="A3" s="368" t="s">
        <v>454</v>
      </c>
      <c r="B3" s="802" t="s">
        <v>479</v>
      </c>
      <c r="C3" s="803"/>
      <c r="D3" s="804"/>
      <c r="E3" s="369" t="s">
        <v>480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'Z_6.4.sz.mell'!E4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CONCATENATE('Z_6.4.sz.mell'!E5)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'[1]IB_6.4.1.sz.mell'!C8</f>
        <v>149050</v>
      </c>
      <c r="D8" s="164">
        <f>'[1]IB_6.4.1.sz.mell'!D8</f>
        <v>409060</v>
      </c>
      <c r="E8" s="394">
        <f>SUM(E9:E19)</f>
        <v>346341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'[1]IB_6.4.1.sz.mell'!C9</f>
        <v>0</v>
      </c>
      <c r="D9" s="189">
        <f>'[1]IB_6.4.1.sz.mell'!D9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'[1]IB_6.4.1.sz.mell'!C10</f>
        <v>0</v>
      </c>
      <c r="D10" s="395">
        <f>'[1]IB_6.4.1.sz.mell'!D10</f>
        <v>45669</v>
      </c>
      <c r="E10" s="152">
        <v>45669</v>
      </c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'[1]IB_6.4.1.sz.mell'!C11</f>
        <v>115000</v>
      </c>
      <c r="D11" s="395">
        <f>'[1]IB_6.4.1.sz.mell'!D11</f>
        <v>245447</v>
      </c>
      <c r="E11" s="152">
        <v>206816</v>
      </c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'[1]IB_6.4.1.sz.mell'!C12</f>
        <v>0</v>
      </c>
      <c r="D12" s="395">
        <f>'[1]IB_6.4.1.sz.mell'!D12</f>
        <v>11024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'[1]IB_6.4.1.sz.mell'!C13</f>
        <v>0</v>
      </c>
      <c r="D13" s="395">
        <f>'[1]IB_6.4.1.sz.mell'!D13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'[1]IB_6.4.1.sz.mell'!C14</f>
        <v>31050</v>
      </c>
      <c r="D14" s="395">
        <f>'[1]IB_6.4.1.sz.mell'!D14</f>
        <v>75902</v>
      </c>
      <c r="E14" s="152">
        <v>66838</v>
      </c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'[1]IB_6.4.1.sz.mell'!C15</f>
        <v>0</v>
      </c>
      <c r="D15" s="395">
        <f>'[1]IB_6.4.1.sz.mell'!D15</f>
        <v>28000</v>
      </c>
      <c r="E15" s="152">
        <v>27000</v>
      </c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'[1]IB_6.4.1.sz.mell'!C16</f>
        <v>500</v>
      </c>
      <c r="D16" s="396">
        <f>'[1]IB_6.4.1.sz.mell'!D16</f>
        <v>500</v>
      </c>
      <c r="E16" s="200"/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'[1]IB_6.4.1.sz.mell'!C17</f>
        <v>0</v>
      </c>
      <c r="D17" s="395">
        <f>'[1]IB_6.4.1.sz.mell'!D17</f>
        <v>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'[1]IB_6.4.1.sz.mell'!C18</f>
        <v>0</v>
      </c>
      <c r="D18" s="397">
        <f>'[1]IB_6.4.1.sz.mell'!D18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'[1]IB_6.4.1.sz.mell'!C19</f>
        <v>2500</v>
      </c>
      <c r="D19" s="397">
        <f>'[1]IB_6.4.1.sz.mell'!D19</f>
        <v>2518</v>
      </c>
      <c r="E19" s="161">
        <v>18</v>
      </c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'[1]IB_6.4.1.sz.mell'!C20</f>
        <v>0</v>
      </c>
      <c r="D20" s="180">
        <f>'[1]IB_6.4.1.sz.mell'!D20</f>
        <v>0</v>
      </c>
      <c r="E20" s="165">
        <f>SUM(E21:E23)</f>
        <v>0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'[1]IB_6.4.1.sz.mell'!C21</f>
        <v>0</v>
      </c>
      <c r="D21" s="395">
        <f>'[1]IB_6.4.1.sz.mell'!D21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'[1]IB_6.4.1.sz.mell'!C22</f>
        <v>0</v>
      </c>
      <c r="D22" s="395">
        <f>'[1]IB_6.4.1.sz.mell'!D22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'[1]IB_6.4.1.sz.mell'!C23</f>
        <v>0</v>
      </c>
      <c r="D23" s="395">
        <f>'[1]IB_6.4.1.sz.mell'!D23</f>
        <v>0</v>
      </c>
      <c r="E23" s="152"/>
    </row>
    <row r="24" spans="1:5" s="326" customFormat="1" ht="12" customHeight="1" thickBot="1" x14ac:dyDescent="0.25">
      <c r="A24" s="377" t="s">
        <v>73</v>
      </c>
      <c r="B24" s="73" t="s">
        <v>517</v>
      </c>
      <c r="C24" s="150">
        <f>'[1]IB_6.4.1.sz.mell'!C24</f>
        <v>0</v>
      </c>
      <c r="D24" s="395">
        <f>'[1]IB_6.4.1.sz.mell'!D24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'[1]IB_6.4.1.sz.mell'!C25</f>
        <v>0</v>
      </c>
      <c r="D25" s="180">
        <f>'[1]IB_6.4.1.sz.mell'!D25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518</v>
      </c>
      <c r="C26" s="164">
        <f>'[1]IB_6.4.1.sz.mell'!C26</f>
        <v>0</v>
      </c>
      <c r="D26" s="180">
        <f>'[1]IB_6.4.1.sz.mell'!D26</f>
        <v>0</v>
      </c>
      <c r="E26" s="165">
        <f>+E27+E28</f>
        <v>0</v>
      </c>
    </row>
    <row r="27" spans="1:5" s="326" customFormat="1" ht="12" customHeight="1" x14ac:dyDescent="0.2">
      <c r="A27" s="380" t="s">
        <v>95</v>
      </c>
      <c r="B27" s="381" t="s">
        <v>492</v>
      </c>
      <c r="C27" s="203">
        <f>'[1]IB_6.4.1.sz.mell'!C27</f>
        <v>0</v>
      </c>
      <c r="D27" s="398">
        <f>'[1]IB_6.4.1.sz.mell'!D27</f>
        <v>0</v>
      </c>
      <c r="E27" s="204"/>
    </row>
    <row r="28" spans="1:5" s="326" customFormat="1" ht="12" customHeight="1" x14ac:dyDescent="0.2">
      <c r="A28" s="380" t="s">
        <v>97</v>
      </c>
      <c r="B28" s="382" t="s">
        <v>496</v>
      </c>
      <c r="C28" s="170">
        <f>'[1]IB_6.4.1.sz.mell'!C28</f>
        <v>0</v>
      </c>
      <c r="D28" s="399">
        <f>'[1]IB_6.4.1.sz.mell'!D28</f>
        <v>0</v>
      </c>
      <c r="E28" s="171"/>
    </row>
    <row r="29" spans="1:5" s="326" customFormat="1" ht="12" customHeight="1" thickBot="1" x14ac:dyDescent="0.25">
      <c r="A29" s="377" t="s">
        <v>99</v>
      </c>
      <c r="B29" s="383" t="s">
        <v>519</v>
      </c>
      <c r="C29" s="384">
        <f>'[1]IB_6.4.1.sz.mell'!C29</f>
        <v>0</v>
      </c>
      <c r="D29" s="400">
        <f>'[1]IB_6.4.1.sz.mell'!D29</f>
        <v>0</v>
      </c>
      <c r="E29" s="385"/>
    </row>
    <row r="30" spans="1:5" s="326" customFormat="1" ht="12" customHeight="1" thickBot="1" x14ac:dyDescent="0.25">
      <c r="A30" s="378" t="s">
        <v>109</v>
      </c>
      <c r="B30" s="93" t="s">
        <v>498</v>
      </c>
      <c r="C30" s="164">
        <f>'[1]IB_6.4.1.sz.mell'!C30</f>
        <v>0</v>
      </c>
      <c r="D30" s="180">
        <f>'[1]IB_6.4.1.sz.mell'!D30</f>
        <v>0</v>
      </c>
      <c r="E30" s="165">
        <f>+E31+E32+E33</f>
        <v>0</v>
      </c>
    </row>
    <row r="31" spans="1:5" s="326" customFormat="1" ht="12" customHeight="1" x14ac:dyDescent="0.2">
      <c r="A31" s="380" t="s">
        <v>111</v>
      </c>
      <c r="B31" s="381" t="s">
        <v>136</v>
      </c>
      <c r="C31" s="203">
        <f>'[1]IB_6.4.1.sz.mell'!C31</f>
        <v>0</v>
      </c>
      <c r="D31" s="398">
        <f>'[1]IB_6.4.1.sz.mell'!D31</f>
        <v>0</v>
      </c>
      <c r="E31" s="204"/>
    </row>
    <row r="32" spans="1:5" s="326" customFormat="1" ht="12" customHeight="1" x14ac:dyDescent="0.2">
      <c r="A32" s="380" t="s">
        <v>113</v>
      </c>
      <c r="B32" s="382" t="s">
        <v>138</v>
      </c>
      <c r="C32" s="170">
        <f>'[1]IB_6.4.1.sz.mell'!C32</f>
        <v>0</v>
      </c>
      <c r="D32" s="399">
        <f>'[1]IB_6.4.1.sz.mell'!D32</f>
        <v>0</v>
      </c>
      <c r="E32" s="171"/>
    </row>
    <row r="33" spans="1:5" s="326" customFormat="1" ht="12" customHeight="1" thickBot="1" x14ac:dyDescent="0.25">
      <c r="A33" s="377" t="s">
        <v>115</v>
      </c>
      <c r="B33" s="383" t="s">
        <v>140</v>
      </c>
      <c r="C33" s="384">
        <f>'[1]IB_6.4.1.sz.mell'!C33</f>
        <v>0</v>
      </c>
      <c r="D33" s="400">
        <f>'[1]IB_6.4.1.sz.mell'!D33</f>
        <v>0</v>
      </c>
      <c r="E33" s="385"/>
    </row>
    <row r="34" spans="1:5" s="324" customFormat="1" ht="12" customHeight="1" thickBot="1" x14ac:dyDescent="0.25">
      <c r="A34" s="378" t="s">
        <v>133</v>
      </c>
      <c r="B34" s="93" t="s">
        <v>331</v>
      </c>
      <c r="C34" s="164">
        <f>'[1]IB_6.4.1.sz.mell'!C34</f>
        <v>0</v>
      </c>
      <c r="D34" s="180">
        <f>'[1]IB_6.4.1.sz.mell'!D34</f>
        <v>0</v>
      </c>
      <c r="E34" s="379"/>
    </row>
    <row r="35" spans="1:5" s="324" customFormat="1" ht="12" customHeight="1" thickBot="1" x14ac:dyDescent="0.25">
      <c r="A35" s="378" t="s">
        <v>293</v>
      </c>
      <c r="B35" s="93" t="s">
        <v>499</v>
      </c>
      <c r="C35" s="164">
        <f>'[1]IB_6.4.1.sz.mell'!C35</f>
        <v>0</v>
      </c>
      <c r="D35" s="180">
        <f>'[1]IB_6.4.1.sz.mell'!D35</f>
        <v>0</v>
      </c>
      <c r="E35" s="379"/>
    </row>
    <row r="36" spans="1:5" s="324" customFormat="1" ht="12" customHeight="1" thickBot="1" x14ac:dyDescent="0.25">
      <c r="A36" s="318" t="s">
        <v>155</v>
      </c>
      <c r="B36" s="93" t="s">
        <v>520</v>
      </c>
      <c r="C36" s="164">
        <f>'[1]IB_6.4.1.sz.mell'!C36</f>
        <v>149050</v>
      </c>
      <c r="D36" s="180">
        <f>'[1]IB_6.4.1.sz.mell'!D36</f>
        <v>409060</v>
      </c>
      <c r="E36" s="165">
        <f>+E8+E20+E25+E26+E30+E34+E35</f>
        <v>346341</v>
      </c>
    </row>
    <row r="37" spans="1:5" s="324" customFormat="1" ht="12" customHeight="1" thickBot="1" x14ac:dyDescent="0.25">
      <c r="A37" s="386" t="s">
        <v>302</v>
      </c>
      <c r="B37" s="93" t="s">
        <v>501</v>
      </c>
      <c r="C37" s="164">
        <f>'[1]IB_6.4.1.sz.mell'!C37</f>
        <v>29088252</v>
      </c>
      <c r="D37" s="180">
        <f>'[1]IB_6.4.1.sz.mell'!D37</f>
        <v>29765292</v>
      </c>
      <c r="E37" s="165">
        <f>+E38+E39+E40</f>
        <v>29765292</v>
      </c>
    </row>
    <row r="38" spans="1:5" s="324" customFormat="1" ht="12" customHeight="1" x14ac:dyDescent="0.2">
      <c r="A38" s="380" t="s">
        <v>502</v>
      </c>
      <c r="B38" s="381" t="s">
        <v>390</v>
      </c>
      <c r="C38" s="203">
        <f>'[1]IB_6.4.1.sz.mell'!C38</f>
        <v>0</v>
      </c>
      <c r="D38" s="398">
        <f>'[1]IB_6.4.1.sz.mell'!D38</f>
        <v>244001</v>
      </c>
      <c r="E38" s="204">
        <v>244001</v>
      </c>
    </row>
    <row r="39" spans="1:5" s="324" customFormat="1" ht="12" customHeight="1" x14ac:dyDescent="0.2">
      <c r="A39" s="380" t="s">
        <v>503</v>
      </c>
      <c r="B39" s="382" t="s">
        <v>504</v>
      </c>
      <c r="C39" s="170">
        <f>'[1]IB_6.4.1.sz.mell'!C39</f>
        <v>0</v>
      </c>
      <c r="D39" s="399">
        <f>'[1]IB_6.4.1.sz.mell'!D39</f>
        <v>0</v>
      </c>
      <c r="E39" s="171"/>
    </row>
    <row r="40" spans="1:5" s="326" customFormat="1" ht="12" customHeight="1" thickBot="1" x14ac:dyDescent="0.25">
      <c r="A40" s="377" t="s">
        <v>505</v>
      </c>
      <c r="B40" s="383" t="s">
        <v>506</v>
      </c>
      <c r="C40" s="384">
        <f>'[1]IB_6.4.1.sz.mell'!C40</f>
        <v>29088252</v>
      </c>
      <c r="D40" s="400">
        <f>'[1]IB_6.4.1.sz.mell'!D40</f>
        <v>29521291</v>
      </c>
      <c r="E40" s="385">
        <v>29521291</v>
      </c>
    </row>
    <row r="41" spans="1:5" s="326" customFormat="1" ht="15.2" customHeight="1" thickBot="1" x14ac:dyDescent="0.25">
      <c r="A41" s="386" t="s">
        <v>304</v>
      </c>
      <c r="B41" s="387" t="s">
        <v>507</v>
      </c>
      <c r="C41" s="388">
        <f>'[1]IB_6.4.1.sz.mell'!C41</f>
        <v>29237302</v>
      </c>
      <c r="D41" s="401">
        <f>'[1]IB_6.4.1.sz.mell'!D41</f>
        <v>30174352</v>
      </c>
      <c r="E41" s="389">
        <f>+E36+E37</f>
        <v>30111633</v>
      </c>
    </row>
    <row r="42" spans="1:5" s="326" customFormat="1" ht="15.2" customHeight="1" x14ac:dyDescent="0.2">
      <c r="A42" s="341"/>
      <c r="B42" s="342"/>
      <c r="C42" s="343"/>
    </row>
    <row r="43" spans="1:5" ht="13.5" thickBot="1" x14ac:dyDescent="0.25">
      <c r="A43" s="390"/>
      <c r="B43" s="391"/>
      <c r="C43" s="392"/>
    </row>
    <row r="44" spans="1:5" s="322" customFormat="1" ht="16.5" customHeight="1" thickBot="1" x14ac:dyDescent="0.25">
      <c r="A44" s="799" t="s">
        <v>318</v>
      </c>
      <c r="B44" s="800"/>
      <c r="C44" s="800"/>
      <c r="D44" s="800"/>
      <c r="E44" s="801"/>
    </row>
    <row r="45" spans="1:5" s="344" customFormat="1" ht="12" customHeight="1" thickBot="1" x14ac:dyDescent="0.25">
      <c r="A45" s="378" t="s">
        <v>51</v>
      </c>
      <c r="B45" s="93" t="s">
        <v>508</v>
      </c>
      <c r="C45" s="164">
        <f>'[1]IB_6.4.1.sz.mell'!C45</f>
        <v>29237302</v>
      </c>
      <c r="D45" s="180">
        <f>'[1]IB_6.4.1.sz.mell'!D45</f>
        <v>30160890</v>
      </c>
      <c r="E45" s="165">
        <f>SUM(E46:E50)</f>
        <v>30098171</v>
      </c>
    </row>
    <row r="46" spans="1:5" ht="12" customHeight="1" x14ac:dyDescent="0.2">
      <c r="A46" s="377" t="s">
        <v>53</v>
      </c>
      <c r="B46" s="95" t="s">
        <v>221</v>
      </c>
      <c r="C46" s="203">
        <f>'[1]IB_6.4.1.sz.mell'!C46</f>
        <v>21591824</v>
      </c>
      <c r="D46" s="398">
        <f>'[1]IB_6.4.1.sz.mell'!D46</f>
        <v>22438130</v>
      </c>
      <c r="E46" s="204">
        <v>22438130</v>
      </c>
    </row>
    <row r="47" spans="1:5" ht="12" customHeight="1" x14ac:dyDescent="0.2">
      <c r="A47" s="377" t="s">
        <v>55</v>
      </c>
      <c r="B47" s="73" t="s">
        <v>222</v>
      </c>
      <c r="C47" s="173">
        <f>'[1]IB_6.4.1.sz.mell'!C47</f>
        <v>4277515</v>
      </c>
      <c r="D47" s="402">
        <f>'[1]IB_6.4.1.sz.mell'!D47</f>
        <v>4340906</v>
      </c>
      <c r="E47" s="175">
        <v>4340906</v>
      </c>
    </row>
    <row r="48" spans="1:5" ht="12" customHeight="1" x14ac:dyDescent="0.2">
      <c r="A48" s="377" t="s">
        <v>57</v>
      </c>
      <c r="B48" s="73" t="s">
        <v>223</v>
      </c>
      <c r="C48" s="173">
        <f>'[1]IB_6.4.1.sz.mell'!C48</f>
        <v>3367963</v>
      </c>
      <c r="D48" s="402">
        <f>'[1]IB_6.4.1.sz.mell'!D48</f>
        <v>3381854</v>
      </c>
      <c r="E48" s="175">
        <v>3319135</v>
      </c>
    </row>
    <row r="49" spans="1:5" ht="12" customHeight="1" x14ac:dyDescent="0.2">
      <c r="A49" s="377" t="s">
        <v>59</v>
      </c>
      <c r="B49" s="73" t="s">
        <v>224</v>
      </c>
      <c r="C49" s="173">
        <f>'[1]IB_6.4.1.sz.mell'!C49</f>
        <v>0</v>
      </c>
      <c r="D49" s="402">
        <f>'[1]IB_6.4.1.sz.mell'!D49</f>
        <v>0</v>
      </c>
      <c r="E49" s="175"/>
    </row>
    <row r="50" spans="1:5" ht="12" customHeight="1" thickBot="1" x14ac:dyDescent="0.25">
      <c r="A50" s="377" t="s">
        <v>61</v>
      </c>
      <c r="B50" s="73" t="s">
        <v>226</v>
      </c>
      <c r="C50" s="173">
        <f>'[1]IB_6.4.1.sz.mell'!C50</f>
        <v>0</v>
      </c>
      <c r="D50" s="402">
        <f>'[1]IB_6.4.1.sz.mell'!D50</f>
        <v>0</v>
      </c>
      <c r="E50" s="175"/>
    </row>
    <row r="51" spans="1:5" ht="12" customHeight="1" thickBot="1" x14ac:dyDescent="0.25">
      <c r="A51" s="378" t="s">
        <v>65</v>
      </c>
      <c r="B51" s="93" t="s">
        <v>509</v>
      </c>
      <c r="C51" s="164">
        <f>'[1]IB_6.4.1.sz.mell'!C51</f>
        <v>0</v>
      </c>
      <c r="D51" s="180">
        <f>'[1]IB_6.4.1.sz.mell'!D51</f>
        <v>13462</v>
      </c>
      <c r="E51" s="165">
        <f>SUM(E52:E54)</f>
        <v>13462</v>
      </c>
    </row>
    <row r="52" spans="1:5" s="344" customFormat="1" ht="12" customHeight="1" x14ac:dyDescent="0.2">
      <c r="A52" s="377" t="s">
        <v>67</v>
      </c>
      <c r="B52" s="95" t="s">
        <v>257</v>
      </c>
      <c r="C52" s="203">
        <f>'[1]IB_6.4.1.sz.mell'!C52</f>
        <v>0</v>
      </c>
      <c r="D52" s="398">
        <f>'[1]IB_6.4.1.sz.mell'!D52</f>
        <v>13462</v>
      </c>
      <c r="E52" s="204">
        <v>13462</v>
      </c>
    </row>
    <row r="53" spans="1:5" ht="12" customHeight="1" x14ac:dyDescent="0.2">
      <c r="A53" s="377" t="s">
        <v>69</v>
      </c>
      <c r="B53" s="73" t="s">
        <v>259</v>
      </c>
      <c r="C53" s="173">
        <f>'[1]IB_6.4.1.sz.mell'!C53</f>
        <v>0</v>
      </c>
      <c r="D53" s="402">
        <f>'[1]IB_6.4.1.sz.mell'!D53</f>
        <v>0</v>
      </c>
      <c r="E53" s="175"/>
    </row>
    <row r="54" spans="1:5" ht="12" customHeight="1" x14ac:dyDescent="0.2">
      <c r="A54" s="377" t="s">
        <v>71</v>
      </c>
      <c r="B54" s="73" t="s">
        <v>510</v>
      </c>
      <c r="C54" s="173">
        <f>'[1]IB_6.4.1.sz.mell'!C54</f>
        <v>0</v>
      </c>
      <c r="D54" s="402">
        <f>'[1]IB_6.4.1.sz.mell'!D54</f>
        <v>0</v>
      </c>
      <c r="E54" s="175"/>
    </row>
    <row r="55" spans="1:5" ht="12" customHeight="1" thickBot="1" x14ac:dyDescent="0.25">
      <c r="A55" s="377" t="s">
        <v>73</v>
      </c>
      <c r="B55" s="73" t="s">
        <v>511</v>
      </c>
      <c r="C55" s="173">
        <f>'[1]IB_6.4.1.sz.mell'!C55</f>
        <v>0</v>
      </c>
      <c r="D55" s="402">
        <f>'[1]IB_6.4.1.sz.mell'!D55</f>
        <v>0</v>
      </c>
      <c r="E55" s="175"/>
    </row>
    <row r="56" spans="1:5" ht="15.2" customHeight="1" thickBot="1" x14ac:dyDescent="0.25">
      <c r="A56" s="378" t="s">
        <v>79</v>
      </c>
      <c r="B56" s="93" t="s">
        <v>512</v>
      </c>
      <c r="C56" s="164">
        <f>'[1]IB_6.4.1.sz.mell'!C56</f>
        <v>0</v>
      </c>
      <c r="D56" s="180">
        <f>'[1]IB_6.4.1.sz.mell'!D56</f>
        <v>0</v>
      </c>
      <c r="E56" s="379"/>
    </row>
    <row r="57" spans="1:5" ht="13.5" thickBot="1" x14ac:dyDescent="0.25">
      <c r="A57" s="378" t="s">
        <v>276</v>
      </c>
      <c r="B57" s="393" t="s">
        <v>513</v>
      </c>
      <c r="C57" s="388">
        <f>'[1]IB_6.4.1.sz.mell'!C57</f>
        <v>29237302</v>
      </c>
      <c r="D57" s="401">
        <f>'[1]IB_6.4.1.sz.mell'!D57</f>
        <v>30174352</v>
      </c>
      <c r="E57" s="389">
        <f>+E45+E51+E56</f>
        <v>30111633</v>
      </c>
    </row>
    <row r="58" spans="1:5" ht="15.2" customHeight="1" thickBot="1" x14ac:dyDescent="0.25">
      <c r="C58" s="353">
        <f>'[1]IB_6.4.1.sz.mell'!C58</f>
        <v>0</v>
      </c>
      <c r="D58" s="353">
        <f>'[1]IB_6.4.1.sz.mell'!D58</f>
        <v>0</v>
      </c>
    </row>
    <row r="59" spans="1:5" ht="14.45" customHeight="1" thickBot="1" x14ac:dyDescent="0.25">
      <c r="A59" s="355" t="s">
        <v>477</v>
      </c>
      <c r="B59" s="356"/>
      <c r="C59" s="357">
        <f>'[1]IB_6.4.1.sz.mell'!C59</f>
        <v>8</v>
      </c>
      <c r="D59" s="357">
        <f>'[1]IB_6.4.1.sz.mell'!D59</f>
        <v>8</v>
      </c>
      <c r="E59" s="358">
        <v>8</v>
      </c>
    </row>
    <row r="60" spans="1:5" ht="13.5" thickBot="1" x14ac:dyDescent="0.25">
      <c r="A60" s="359" t="s">
        <v>478</v>
      </c>
      <c r="B60" s="360"/>
      <c r="C60" s="357">
        <f>'[1]IB_6.4.1.sz.mell'!C60</f>
        <v>1</v>
      </c>
      <c r="D60" s="357">
        <f>'[1]IB_6.4.1.sz.mell'!D60</f>
        <v>1</v>
      </c>
      <c r="E60" s="358">
        <v>1</v>
      </c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FB747-8C4A-47F9-9887-69CD2D8E18A6}">
  <sheetPr>
    <tabColor theme="5"/>
  </sheetPr>
  <dimension ref="A1:E62"/>
  <sheetViews>
    <sheetView topLeftCell="A43" zoomScale="120" zoomScaleNormal="120" workbookViewId="0">
      <selection activeCell="E5" sqref="E5:E6"/>
    </sheetView>
  </sheetViews>
  <sheetFormatPr defaultRowHeight="12.75" x14ac:dyDescent="0.2"/>
  <cols>
    <col min="1" max="1" width="13.83203125" style="365" customWidth="1"/>
    <col min="2" max="2" width="54.5" style="317" customWidth="1"/>
    <col min="3" max="5" width="15.83203125" style="317" customWidth="1"/>
    <col min="6" max="256" width="9.33203125" style="317"/>
    <col min="257" max="257" width="13.83203125" style="317" customWidth="1"/>
    <col min="258" max="258" width="54.5" style="317" customWidth="1"/>
    <col min="259" max="261" width="15.83203125" style="317" customWidth="1"/>
    <col min="262" max="512" width="9.33203125" style="317"/>
    <col min="513" max="513" width="13.83203125" style="317" customWidth="1"/>
    <col min="514" max="514" width="54.5" style="317" customWidth="1"/>
    <col min="515" max="517" width="15.83203125" style="317" customWidth="1"/>
    <col min="518" max="768" width="9.33203125" style="317"/>
    <col min="769" max="769" width="13.83203125" style="317" customWidth="1"/>
    <col min="770" max="770" width="54.5" style="317" customWidth="1"/>
    <col min="771" max="773" width="15.83203125" style="317" customWidth="1"/>
    <col min="774" max="1024" width="9.33203125" style="317"/>
    <col min="1025" max="1025" width="13.83203125" style="317" customWidth="1"/>
    <col min="1026" max="1026" width="54.5" style="317" customWidth="1"/>
    <col min="1027" max="1029" width="15.83203125" style="317" customWidth="1"/>
    <col min="1030" max="1280" width="9.33203125" style="317"/>
    <col min="1281" max="1281" width="13.83203125" style="317" customWidth="1"/>
    <col min="1282" max="1282" width="54.5" style="317" customWidth="1"/>
    <col min="1283" max="1285" width="15.83203125" style="317" customWidth="1"/>
    <col min="1286" max="1536" width="9.33203125" style="317"/>
    <col min="1537" max="1537" width="13.83203125" style="317" customWidth="1"/>
    <col min="1538" max="1538" width="54.5" style="317" customWidth="1"/>
    <col min="1539" max="1541" width="15.83203125" style="317" customWidth="1"/>
    <col min="1542" max="1792" width="9.33203125" style="317"/>
    <col min="1793" max="1793" width="13.83203125" style="317" customWidth="1"/>
    <col min="1794" max="1794" width="54.5" style="317" customWidth="1"/>
    <col min="1795" max="1797" width="15.83203125" style="317" customWidth="1"/>
    <col min="1798" max="2048" width="9.33203125" style="317"/>
    <col min="2049" max="2049" width="13.83203125" style="317" customWidth="1"/>
    <col min="2050" max="2050" width="54.5" style="317" customWidth="1"/>
    <col min="2051" max="2053" width="15.83203125" style="317" customWidth="1"/>
    <col min="2054" max="2304" width="9.33203125" style="317"/>
    <col min="2305" max="2305" width="13.83203125" style="317" customWidth="1"/>
    <col min="2306" max="2306" width="54.5" style="317" customWidth="1"/>
    <col min="2307" max="2309" width="15.83203125" style="317" customWidth="1"/>
    <col min="2310" max="2560" width="9.33203125" style="317"/>
    <col min="2561" max="2561" width="13.83203125" style="317" customWidth="1"/>
    <col min="2562" max="2562" width="54.5" style="317" customWidth="1"/>
    <col min="2563" max="2565" width="15.83203125" style="317" customWidth="1"/>
    <col min="2566" max="2816" width="9.33203125" style="317"/>
    <col min="2817" max="2817" width="13.83203125" style="317" customWidth="1"/>
    <col min="2818" max="2818" width="54.5" style="317" customWidth="1"/>
    <col min="2819" max="2821" width="15.83203125" style="317" customWidth="1"/>
    <col min="2822" max="3072" width="9.33203125" style="317"/>
    <col min="3073" max="3073" width="13.83203125" style="317" customWidth="1"/>
    <col min="3074" max="3074" width="54.5" style="317" customWidth="1"/>
    <col min="3075" max="3077" width="15.83203125" style="317" customWidth="1"/>
    <col min="3078" max="3328" width="9.33203125" style="317"/>
    <col min="3329" max="3329" width="13.83203125" style="317" customWidth="1"/>
    <col min="3330" max="3330" width="54.5" style="317" customWidth="1"/>
    <col min="3331" max="3333" width="15.83203125" style="317" customWidth="1"/>
    <col min="3334" max="3584" width="9.33203125" style="317"/>
    <col min="3585" max="3585" width="13.83203125" style="317" customWidth="1"/>
    <col min="3586" max="3586" width="54.5" style="317" customWidth="1"/>
    <col min="3587" max="3589" width="15.83203125" style="317" customWidth="1"/>
    <col min="3590" max="3840" width="9.33203125" style="317"/>
    <col min="3841" max="3841" width="13.83203125" style="317" customWidth="1"/>
    <col min="3842" max="3842" width="54.5" style="317" customWidth="1"/>
    <col min="3843" max="3845" width="15.83203125" style="317" customWidth="1"/>
    <col min="3846" max="4096" width="9.33203125" style="317"/>
    <col min="4097" max="4097" width="13.83203125" style="317" customWidth="1"/>
    <col min="4098" max="4098" width="54.5" style="317" customWidth="1"/>
    <col min="4099" max="4101" width="15.83203125" style="317" customWidth="1"/>
    <col min="4102" max="4352" width="9.33203125" style="317"/>
    <col min="4353" max="4353" width="13.83203125" style="317" customWidth="1"/>
    <col min="4354" max="4354" width="54.5" style="317" customWidth="1"/>
    <col min="4355" max="4357" width="15.83203125" style="317" customWidth="1"/>
    <col min="4358" max="4608" width="9.33203125" style="317"/>
    <col min="4609" max="4609" width="13.83203125" style="317" customWidth="1"/>
    <col min="4610" max="4610" width="54.5" style="317" customWidth="1"/>
    <col min="4611" max="4613" width="15.83203125" style="317" customWidth="1"/>
    <col min="4614" max="4864" width="9.33203125" style="317"/>
    <col min="4865" max="4865" width="13.83203125" style="317" customWidth="1"/>
    <col min="4866" max="4866" width="54.5" style="317" customWidth="1"/>
    <col min="4867" max="4869" width="15.83203125" style="317" customWidth="1"/>
    <col min="4870" max="5120" width="9.33203125" style="317"/>
    <col min="5121" max="5121" width="13.83203125" style="317" customWidth="1"/>
    <col min="5122" max="5122" width="54.5" style="317" customWidth="1"/>
    <col min="5123" max="5125" width="15.83203125" style="317" customWidth="1"/>
    <col min="5126" max="5376" width="9.33203125" style="317"/>
    <col min="5377" max="5377" width="13.83203125" style="317" customWidth="1"/>
    <col min="5378" max="5378" width="54.5" style="317" customWidth="1"/>
    <col min="5379" max="5381" width="15.83203125" style="317" customWidth="1"/>
    <col min="5382" max="5632" width="9.33203125" style="317"/>
    <col min="5633" max="5633" width="13.83203125" style="317" customWidth="1"/>
    <col min="5634" max="5634" width="54.5" style="317" customWidth="1"/>
    <col min="5635" max="5637" width="15.83203125" style="317" customWidth="1"/>
    <col min="5638" max="5888" width="9.33203125" style="317"/>
    <col min="5889" max="5889" width="13.83203125" style="317" customWidth="1"/>
    <col min="5890" max="5890" width="54.5" style="317" customWidth="1"/>
    <col min="5891" max="5893" width="15.83203125" style="317" customWidth="1"/>
    <col min="5894" max="6144" width="9.33203125" style="317"/>
    <col min="6145" max="6145" width="13.83203125" style="317" customWidth="1"/>
    <col min="6146" max="6146" width="54.5" style="317" customWidth="1"/>
    <col min="6147" max="6149" width="15.83203125" style="317" customWidth="1"/>
    <col min="6150" max="6400" width="9.33203125" style="317"/>
    <col min="6401" max="6401" width="13.83203125" style="317" customWidth="1"/>
    <col min="6402" max="6402" width="54.5" style="317" customWidth="1"/>
    <col min="6403" max="6405" width="15.83203125" style="317" customWidth="1"/>
    <col min="6406" max="6656" width="9.33203125" style="317"/>
    <col min="6657" max="6657" width="13.83203125" style="317" customWidth="1"/>
    <col min="6658" max="6658" width="54.5" style="317" customWidth="1"/>
    <col min="6659" max="6661" width="15.83203125" style="317" customWidth="1"/>
    <col min="6662" max="6912" width="9.33203125" style="317"/>
    <col min="6913" max="6913" width="13.83203125" style="317" customWidth="1"/>
    <col min="6914" max="6914" width="54.5" style="317" customWidth="1"/>
    <col min="6915" max="6917" width="15.83203125" style="317" customWidth="1"/>
    <col min="6918" max="7168" width="9.33203125" style="317"/>
    <col min="7169" max="7169" width="13.83203125" style="317" customWidth="1"/>
    <col min="7170" max="7170" width="54.5" style="317" customWidth="1"/>
    <col min="7171" max="7173" width="15.83203125" style="317" customWidth="1"/>
    <col min="7174" max="7424" width="9.33203125" style="317"/>
    <col min="7425" max="7425" width="13.83203125" style="317" customWidth="1"/>
    <col min="7426" max="7426" width="54.5" style="317" customWidth="1"/>
    <col min="7427" max="7429" width="15.83203125" style="317" customWidth="1"/>
    <col min="7430" max="7680" width="9.33203125" style="317"/>
    <col min="7681" max="7681" width="13.83203125" style="317" customWidth="1"/>
    <col min="7682" max="7682" width="54.5" style="317" customWidth="1"/>
    <col min="7683" max="7685" width="15.83203125" style="317" customWidth="1"/>
    <col min="7686" max="7936" width="9.33203125" style="317"/>
    <col min="7937" max="7937" width="13.83203125" style="317" customWidth="1"/>
    <col min="7938" max="7938" width="54.5" style="317" customWidth="1"/>
    <col min="7939" max="7941" width="15.83203125" style="317" customWidth="1"/>
    <col min="7942" max="8192" width="9.33203125" style="317"/>
    <col min="8193" max="8193" width="13.83203125" style="317" customWidth="1"/>
    <col min="8194" max="8194" width="54.5" style="317" customWidth="1"/>
    <col min="8195" max="8197" width="15.83203125" style="317" customWidth="1"/>
    <col min="8198" max="8448" width="9.33203125" style="317"/>
    <col min="8449" max="8449" width="13.83203125" style="317" customWidth="1"/>
    <col min="8450" max="8450" width="54.5" style="317" customWidth="1"/>
    <col min="8451" max="8453" width="15.83203125" style="317" customWidth="1"/>
    <col min="8454" max="8704" width="9.33203125" style="317"/>
    <col min="8705" max="8705" width="13.83203125" style="317" customWidth="1"/>
    <col min="8706" max="8706" width="54.5" style="317" customWidth="1"/>
    <col min="8707" max="8709" width="15.83203125" style="317" customWidth="1"/>
    <col min="8710" max="8960" width="9.33203125" style="317"/>
    <col min="8961" max="8961" width="13.83203125" style="317" customWidth="1"/>
    <col min="8962" max="8962" width="54.5" style="317" customWidth="1"/>
    <col min="8963" max="8965" width="15.83203125" style="317" customWidth="1"/>
    <col min="8966" max="9216" width="9.33203125" style="317"/>
    <col min="9217" max="9217" width="13.83203125" style="317" customWidth="1"/>
    <col min="9218" max="9218" width="54.5" style="317" customWidth="1"/>
    <col min="9219" max="9221" width="15.83203125" style="317" customWidth="1"/>
    <col min="9222" max="9472" width="9.33203125" style="317"/>
    <col min="9473" max="9473" width="13.83203125" style="317" customWidth="1"/>
    <col min="9474" max="9474" width="54.5" style="317" customWidth="1"/>
    <col min="9475" max="9477" width="15.83203125" style="317" customWidth="1"/>
    <col min="9478" max="9728" width="9.33203125" style="317"/>
    <col min="9729" max="9729" width="13.83203125" style="317" customWidth="1"/>
    <col min="9730" max="9730" width="54.5" style="317" customWidth="1"/>
    <col min="9731" max="9733" width="15.83203125" style="317" customWidth="1"/>
    <col min="9734" max="9984" width="9.33203125" style="317"/>
    <col min="9985" max="9985" width="13.83203125" style="317" customWidth="1"/>
    <col min="9986" max="9986" width="54.5" style="317" customWidth="1"/>
    <col min="9987" max="9989" width="15.83203125" style="317" customWidth="1"/>
    <col min="9990" max="10240" width="9.33203125" style="317"/>
    <col min="10241" max="10241" width="13.83203125" style="317" customWidth="1"/>
    <col min="10242" max="10242" width="54.5" style="317" customWidth="1"/>
    <col min="10243" max="10245" width="15.83203125" style="317" customWidth="1"/>
    <col min="10246" max="10496" width="9.33203125" style="317"/>
    <col min="10497" max="10497" width="13.83203125" style="317" customWidth="1"/>
    <col min="10498" max="10498" width="54.5" style="317" customWidth="1"/>
    <col min="10499" max="10501" width="15.83203125" style="317" customWidth="1"/>
    <col min="10502" max="10752" width="9.33203125" style="317"/>
    <col min="10753" max="10753" width="13.83203125" style="317" customWidth="1"/>
    <col min="10754" max="10754" width="54.5" style="317" customWidth="1"/>
    <col min="10755" max="10757" width="15.83203125" style="317" customWidth="1"/>
    <col min="10758" max="11008" width="9.33203125" style="317"/>
    <col min="11009" max="11009" width="13.83203125" style="317" customWidth="1"/>
    <col min="11010" max="11010" width="54.5" style="317" customWidth="1"/>
    <col min="11011" max="11013" width="15.83203125" style="317" customWidth="1"/>
    <col min="11014" max="11264" width="9.33203125" style="317"/>
    <col min="11265" max="11265" width="13.83203125" style="317" customWidth="1"/>
    <col min="11266" max="11266" width="54.5" style="317" customWidth="1"/>
    <col min="11267" max="11269" width="15.83203125" style="317" customWidth="1"/>
    <col min="11270" max="11520" width="9.33203125" style="317"/>
    <col min="11521" max="11521" width="13.83203125" style="317" customWidth="1"/>
    <col min="11522" max="11522" width="54.5" style="317" customWidth="1"/>
    <col min="11523" max="11525" width="15.83203125" style="317" customWidth="1"/>
    <col min="11526" max="11776" width="9.33203125" style="317"/>
    <col min="11777" max="11777" width="13.83203125" style="317" customWidth="1"/>
    <col min="11778" max="11778" width="54.5" style="317" customWidth="1"/>
    <col min="11779" max="11781" width="15.83203125" style="317" customWidth="1"/>
    <col min="11782" max="12032" width="9.33203125" style="317"/>
    <col min="12033" max="12033" width="13.83203125" style="317" customWidth="1"/>
    <col min="12034" max="12034" width="54.5" style="317" customWidth="1"/>
    <col min="12035" max="12037" width="15.83203125" style="317" customWidth="1"/>
    <col min="12038" max="12288" width="9.33203125" style="317"/>
    <col min="12289" max="12289" width="13.83203125" style="317" customWidth="1"/>
    <col min="12290" max="12290" width="54.5" style="317" customWidth="1"/>
    <col min="12291" max="12293" width="15.83203125" style="317" customWidth="1"/>
    <col min="12294" max="12544" width="9.33203125" style="317"/>
    <col min="12545" max="12545" width="13.83203125" style="317" customWidth="1"/>
    <col min="12546" max="12546" width="54.5" style="317" customWidth="1"/>
    <col min="12547" max="12549" width="15.83203125" style="317" customWidth="1"/>
    <col min="12550" max="12800" width="9.33203125" style="317"/>
    <col min="12801" max="12801" width="13.83203125" style="317" customWidth="1"/>
    <col min="12802" max="12802" width="54.5" style="317" customWidth="1"/>
    <col min="12803" max="12805" width="15.83203125" style="317" customWidth="1"/>
    <col min="12806" max="13056" width="9.33203125" style="317"/>
    <col min="13057" max="13057" width="13.83203125" style="317" customWidth="1"/>
    <col min="13058" max="13058" width="54.5" style="317" customWidth="1"/>
    <col min="13059" max="13061" width="15.83203125" style="317" customWidth="1"/>
    <col min="13062" max="13312" width="9.33203125" style="317"/>
    <col min="13313" max="13313" width="13.83203125" style="317" customWidth="1"/>
    <col min="13314" max="13314" width="54.5" style="317" customWidth="1"/>
    <col min="13315" max="13317" width="15.83203125" style="317" customWidth="1"/>
    <col min="13318" max="13568" width="9.33203125" style="317"/>
    <col min="13569" max="13569" width="13.83203125" style="317" customWidth="1"/>
    <col min="13570" max="13570" width="54.5" style="317" customWidth="1"/>
    <col min="13571" max="13573" width="15.83203125" style="317" customWidth="1"/>
    <col min="13574" max="13824" width="9.33203125" style="317"/>
    <col min="13825" max="13825" width="13.83203125" style="317" customWidth="1"/>
    <col min="13826" max="13826" width="54.5" style="317" customWidth="1"/>
    <col min="13827" max="13829" width="15.83203125" style="317" customWidth="1"/>
    <col min="13830" max="14080" width="9.33203125" style="317"/>
    <col min="14081" max="14081" width="13.83203125" style="317" customWidth="1"/>
    <col min="14082" max="14082" width="54.5" style="317" customWidth="1"/>
    <col min="14083" max="14085" width="15.83203125" style="317" customWidth="1"/>
    <col min="14086" max="14336" width="9.33203125" style="317"/>
    <col min="14337" max="14337" width="13.83203125" style="317" customWidth="1"/>
    <col min="14338" max="14338" width="54.5" style="317" customWidth="1"/>
    <col min="14339" max="14341" width="15.83203125" style="317" customWidth="1"/>
    <col min="14342" max="14592" width="9.33203125" style="317"/>
    <col min="14593" max="14593" width="13.83203125" style="317" customWidth="1"/>
    <col min="14594" max="14594" width="54.5" style="317" customWidth="1"/>
    <col min="14595" max="14597" width="15.83203125" style="317" customWidth="1"/>
    <col min="14598" max="14848" width="9.33203125" style="317"/>
    <col min="14849" max="14849" width="13.83203125" style="317" customWidth="1"/>
    <col min="14850" max="14850" width="54.5" style="317" customWidth="1"/>
    <col min="14851" max="14853" width="15.83203125" style="317" customWidth="1"/>
    <col min="14854" max="15104" width="9.33203125" style="317"/>
    <col min="15105" max="15105" width="13.83203125" style="317" customWidth="1"/>
    <col min="15106" max="15106" width="54.5" style="317" customWidth="1"/>
    <col min="15107" max="15109" width="15.83203125" style="317" customWidth="1"/>
    <col min="15110" max="15360" width="9.33203125" style="317"/>
    <col min="15361" max="15361" width="13.83203125" style="317" customWidth="1"/>
    <col min="15362" max="15362" width="54.5" style="317" customWidth="1"/>
    <col min="15363" max="15365" width="15.83203125" style="317" customWidth="1"/>
    <col min="15366" max="15616" width="9.33203125" style="317"/>
    <col min="15617" max="15617" width="13.83203125" style="317" customWidth="1"/>
    <col min="15618" max="15618" width="54.5" style="317" customWidth="1"/>
    <col min="15619" max="15621" width="15.83203125" style="317" customWidth="1"/>
    <col min="15622" max="15872" width="9.33203125" style="317"/>
    <col min="15873" max="15873" width="13.83203125" style="317" customWidth="1"/>
    <col min="15874" max="15874" width="54.5" style="317" customWidth="1"/>
    <col min="15875" max="15877" width="15.83203125" style="317" customWidth="1"/>
    <col min="15878" max="16128" width="9.33203125" style="317"/>
    <col min="16129" max="16129" width="13.83203125" style="317" customWidth="1"/>
    <col min="16130" max="16130" width="54.5" style="317" customWidth="1"/>
    <col min="16131" max="16133" width="15.83203125" style="317" customWidth="1"/>
    <col min="16134" max="16384" width="9.33203125" style="317"/>
  </cols>
  <sheetData>
    <row r="1" spans="1:5" s="304" customFormat="1" ht="16.5" thickBot="1" x14ac:dyDescent="0.3">
      <c r="A1" s="303"/>
      <c r="B1" s="805" t="str">
        <f>CONCATENATE("6.4.2. melléklet ",[1]Z_ALAPADATOK!A7," ",[1]Z_ALAPADATOK!B7," ",[1]Z_ALAPADATOK!C7," ",[1]Z_ALAPADATOK!D7," ",[1]Z_ALAPADATOK!E7," ",[1]Z_ALAPADATOK!F7," ",[1]Z_ALAPADATOK!G7," ",[1]Z_ALAPADATOK!H7)</f>
        <v>6.4.2. melléklet a …. / 2020 ( … ) önkormányzati rendelethez</v>
      </c>
      <c r="C1" s="806"/>
      <c r="D1" s="806"/>
      <c r="E1" s="806"/>
    </row>
    <row r="2" spans="1:5" s="307" customFormat="1" ht="25.5" customHeight="1" thickBot="1" x14ac:dyDescent="0.25">
      <c r="A2" s="368" t="s">
        <v>485</v>
      </c>
      <c r="B2" s="802" t="str">
        <f>CONCATENATE('Z_6.4.1.sz.mell'!B2:D2)</f>
        <v>Szent Norbert Idősek Klubja</v>
      </c>
      <c r="C2" s="803"/>
      <c r="D2" s="804"/>
      <c r="E2" s="369" t="s">
        <v>515</v>
      </c>
    </row>
    <row r="3" spans="1:5" s="307" customFormat="1" ht="24.75" thickBot="1" x14ac:dyDescent="0.25">
      <c r="A3" s="368" t="s">
        <v>454</v>
      </c>
      <c r="B3" s="802" t="s">
        <v>482</v>
      </c>
      <c r="C3" s="803"/>
      <c r="D3" s="804"/>
      <c r="E3" s="369" t="s">
        <v>514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'Z_6.4.1.sz.mell'!E4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CONCATENATE('Z_6.4.1.sz.mell'!E5)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'[1]IB_6.4.2.sz.mell'!C8</f>
        <v>0</v>
      </c>
      <c r="D8" s="164">
        <f>'[1]IB_6.4.2.sz.mell'!D8</f>
        <v>0</v>
      </c>
      <c r="E8" s="394">
        <f>SUM(E9:E19)</f>
        <v>0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'[1]IB_6.4.2.sz.mell'!C9</f>
        <v>0</v>
      </c>
      <c r="D9" s="189">
        <f>'[1]IB_6.4.2.sz.mell'!D9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'[1]IB_6.4.2.sz.mell'!C10</f>
        <v>0</v>
      </c>
      <c r="D10" s="395">
        <f>'[1]IB_6.4.2.sz.mell'!D10</f>
        <v>0</v>
      </c>
      <c r="E10" s="152"/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'[1]IB_6.4.2.sz.mell'!C11</f>
        <v>0</v>
      </c>
      <c r="D11" s="395">
        <f>'[1]IB_6.4.2.sz.mell'!D11</f>
        <v>0</v>
      </c>
      <c r="E11" s="152"/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'[1]IB_6.4.2.sz.mell'!C12</f>
        <v>0</v>
      </c>
      <c r="D12" s="395">
        <f>'[1]IB_6.4.2.sz.mell'!D12</f>
        <v>0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'[1]IB_6.4.2.sz.mell'!C13</f>
        <v>0</v>
      </c>
      <c r="D13" s="395">
        <f>'[1]IB_6.4.2.sz.mell'!D13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'[1]IB_6.4.2.sz.mell'!C14</f>
        <v>0</v>
      </c>
      <c r="D14" s="395">
        <f>'[1]IB_6.4.2.sz.mell'!D14</f>
        <v>0</v>
      </c>
      <c r="E14" s="152"/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'[1]IB_6.4.2.sz.mell'!C15</f>
        <v>0</v>
      </c>
      <c r="D15" s="395">
        <f>'[1]IB_6.4.2.sz.mell'!D15</f>
        <v>0</v>
      </c>
      <c r="E15" s="152"/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'[1]IB_6.4.2.sz.mell'!C16</f>
        <v>0</v>
      </c>
      <c r="D16" s="396">
        <f>'[1]IB_6.4.2.sz.mell'!D16</f>
        <v>0</v>
      </c>
      <c r="E16" s="200"/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'[1]IB_6.4.2.sz.mell'!C17</f>
        <v>0</v>
      </c>
      <c r="D17" s="395">
        <f>'[1]IB_6.4.2.sz.mell'!D17</f>
        <v>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'[1]IB_6.4.2.sz.mell'!C18</f>
        <v>0</v>
      </c>
      <c r="D18" s="397">
        <f>'[1]IB_6.4.2.sz.mell'!D18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'[1]IB_6.4.2.sz.mell'!C19</f>
        <v>0</v>
      </c>
      <c r="D19" s="397">
        <f>'[1]IB_6.4.2.sz.mell'!D19</f>
        <v>0</v>
      </c>
      <c r="E19" s="161"/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'[1]IB_6.4.2.sz.mell'!C20</f>
        <v>0</v>
      </c>
      <c r="D20" s="180">
        <f>'[1]IB_6.4.2.sz.mell'!D20</f>
        <v>0</v>
      </c>
      <c r="E20" s="165">
        <f>SUM(E21:E23)</f>
        <v>0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'[1]IB_6.4.2.sz.mell'!C21</f>
        <v>0</v>
      </c>
      <c r="D21" s="395">
        <f>'[1]IB_6.4.2.sz.mell'!D21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'[1]IB_6.4.2.sz.mell'!C22</f>
        <v>0</v>
      </c>
      <c r="D22" s="395">
        <f>'[1]IB_6.4.2.sz.mell'!D22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'[1]IB_6.4.2.sz.mell'!C23</f>
        <v>0</v>
      </c>
      <c r="D23" s="395">
        <f>'[1]IB_6.4.2.sz.mell'!D23</f>
        <v>0</v>
      </c>
      <c r="E23" s="152"/>
    </row>
    <row r="24" spans="1:5" s="326" customFormat="1" ht="12" customHeight="1" thickBot="1" x14ac:dyDescent="0.25">
      <c r="A24" s="377" t="s">
        <v>73</v>
      </c>
      <c r="B24" s="73" t="s">
        <v>517</v>
      </c>
      <c r="C24" s="150">
        <f>'[1]IB_6.4.2.sz.mell'!C24</f>
        <v>0</v>
      </c>
      <c r="D24" s="395">
        <f>'[1]IB_6.4.2.sz.mell'!D24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'[1]IB_6.4.2.sz.mell'!C25</f>
        <v>0</v>
      </c>
      <c r="D25" s="180">
        <f>'[1]IB_6.4.2.sz.mell'!D25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518</v>
      </c>
      <c r="C26" s="164">
        <f>'[1]IB_6.4.2.sz.mell'!C26</f>
        <v>0</v>
      </c>
      <c r="D26" s="180">
        <f>'[1]IB_6.4.2.sz.mell'!D26</f>
        <v>0</v>
      </c>
      <c r="E26" s="165">
        <f>+E27+E28</f>
        <v>0</v>
      </c>
    </row>
    <row r="27" spans="1:5" s="326" customFormat="1" ht="12" customHeight="1" x14ac:dyDescent="0.2">
      <c r="A27" s="380" t="s">
        <v>95</v>
      </c>
      <c r="B27" s="381" t="s">
        <v>492</v>
      </c>
      <c r="C27" s="203">
        <f>'[1]IB_6.4.2.sz.mell'!C27</f>
        <v>0</v>
      </c>
      <c r="D27" s="398">
        <f>'[1]IB_6.4.2.sz.mell'!D27</f>
        <v>0</v>
      </c>
      <c r="E27" s="204"/>
    </row>
    <row r="28" spans="1:5" s="326" customFormat="1" ht="12" customHeight="1" x14ac:dyDescent="0.2">
      <c r="A28" s="380" t="s">
        <v>97</v>
      </c>
      <c r="B28" s="382" t="s">
        <v>496</v>
      </c>
      <c r="C28" s="170">
        <f>'[1]IB_6.4.2.sz.mell'!C28</f>
        <v>0</v>
      </c>
      <c r="D28" s="399">
        <f>'[1]IB_6.4.2.sz.mell'!D28</f>
        <v>0</v>
      </c>
      <c r="E28" s="171"/>
    </row>
    <row r="29" spans="1:5" s="326" customFormat="1" ht="12" customHeight="1" thickBot="1" x14ac:dyDescent="0.25">
      <c r="A29" s="377" t="s">
        <v>99</v>
      </c>
      <c r="B29" s="383" t="s">
        <v>519</v>
      </c>
      <c r="C29" s="384">
        <f>'[1]IB_6.4.2.sz.mell'!C29</f>
        <v>0</v>
      </c>
      <c r="D29" s="400">
        <f>'[1]IB_6.4.2.sz.mell'!D29</f>
        <v>0</v>
      </c>
      <c r="E29" s="385"/>
    </row>
    <row r="30" spans="1:5" s="326" customFormat="1" ht="12" customHeight="1" thickBot="1" x14ac:dyDescent="0.25">
      <c r="A30" s="378" t="s">
        <v>109</v>
      </c>
      <c r="B30" s="93" t="s">
        <v>498</v>
      </c>
      <c r="C30" s="164">
        <f>'[1]IB_6.4.2.sz.mell'!C30</f>
        <v>0</v>
      </c>
      <c r="D30" s="180">
        <f>'[1]IB_6.4.2.sz.mell'!D30</f>
        <v>0</v>
      </c>
      <c r="E30" s="165">
        <f>+E31+E32+E33</f>
        <v>0</v>
      </c>
    </row>
    <row r="31" spans="1:5" s="326" customFormat="1" ht="12" customHeight="1" x14ac:dyDescent="0.2">
      <c r="A31" s="380" t="s">
        <v>111</v>
      </c>
      <c r="B31" s="381" t="s">
        <v>136</v>
      </c>
      <c r="C31" s="203">
        <f>'[1]IB_6.4.2.sz.mell'!C31</f>
        <v>0</v>
      </c>
      <c r="D31" s="398">
        <f>'[1]IB_6.4.2.sz.mell'!D31</f>
        <v>0</v>
      </c>
      <c r="E31" s="204"/>
    </row>
    <row r="32" spans="1:5" s="326" customFormat="1" ht="12" customHeight="1" x14ac:dyDescent="0.2">
      <c r="A32" s="380" t="s">
        <v>113</v>
      </c>
      <c r="B32" s="382" t="s">
        <v>138</v>
      </c>
      <c r="C32" s="170">
        <f>'[1]IB_6.4.2.sz.mell'!C32</f>
        <v>0</v>
      </c>
      <c r="D32" s="399">
        <f>'[1]IB_6.4.2.sz.mell'!D32</f>
        <v>0</v>
      </c>
      <c r="E32" s="171"/>
    </row>
    <row r="33" spans="1:5" s="326" customFormat="1" ht="12" customHeight="1" thickBot="1" x14ac:dyDescent="0.25">
      <c r="A33" s="377" t="s">
        <v>115</v>
      </c>
      <c r="B33" s="383" t="s">
        <v>140</v>
      </c>
      <c r="C33" s="384">
        <f>'[1]IB_6.4.2.sz.mell'!C33</f>
        <v>0</v>
      </c>
      <c r="D33" s="400">
        <f>'[1]IB_6.4.2.sz.mell'!D33</f>
        <v>0</v>
      </c>
      <c r="E33" s="385"/>
    </row>
    <row r="34" spans="1:5" s="324" customFormat="1" ht="12" customHeight="1" thickBot="1" x14ac:dyDescent="0.25">
      <c r="A34" s="378" t="s">
        <v>133</v>
      </c>
      <c r="B34" s="93" t="s">
        <v>331</v>
      </c>
      <c r="C34" s="164">
        <f>'[1]IB_6.4.2.sz.mell'!C34</f>
        <v>0</v>
      </c>
      <c r="D34" s="180">
        <f>'[1]IB_6.4.2.sz.mell'!D34</f>
        <v>0</v>
      </c>
      <c r="E34" s="379"/>
    </row>
    <row r="35" spans="1:5" s="324" customFormat="1" ht="12" customHeight="1" thickBot="1" x14ac:dyDescent="0.25">
      <c r="A35" s="378" t="s">
        <v>293</v>
      </c>
      <c r="B35" s="93" t="s">
        <v>499</v>
      </c>
      <c r="C35" s="164">
        <f>'[1]IB_6.4.2.sz.mell'!C35</f>
        <v>0</v>
      </c>
      <c r="D35" s="180">
        <f>'[1]IB_6.4.2.sz.mell'!D35</f>
        <v>0</v>
      </c>
      <c r="E35" s="379"/>
    </row>
    <row r="36" spans="1:5" s="324" customFormat="1" ht="12" customHeight="1" thickBot="1" x14ac:dyDescent="0.25">
      <c r="A36" s="318" t="s">
        <v>155</v>
      </c>
      <c r="B36" s="93" t="s">
        <v>520</v>
      </c>
      <c r="C36" s="164">
        <f>'[1]IB_6.4.2.sz.mell'!C36</f>
        <v>0</v>
      </c>
      <c r="D36" s="180">
        <f>'[1]IB_6.4.2.sz.mell'!D36</f>
        <v>0</v>
      </c>
      <c r="E36" s="165">
        <f>+E8+E20+E25+E26+E30+E34+E35</f>
        <v>0</v>
      </c>
    </row>
    <row r="37" spans="1:5" s="324" customFormat="1" ht="12" customHeight="1" thickBot="1" x14ac:dyDescent="0.25">
      <c r="A37" s="386" t="s">
        <v>302</v>
      </c>
      <c r="B37" s="93" t="s">
        <v>501</v>
      </c>
      <c r="C37" s="164">
        <f>'[1]IB_6.4.2.sz.mell'!C37</f>
        <v>0</v>
      </c>
      <c r="D37" s="180">
        <f>'[1]IB_6.4.2.sz.mell'!D37</f>
        <v>0</v>
      </c>
      <c r="E37" s="165">
        <f>+E38+E39+E40</f>
        <v>0</v>
      </c>
    </row>
    <row r="38" spans="1:5" s="324" customFormat="1" ht="12" customHeight="1" x14ac:dyDescent="0.2">
      <c r="A38" s="380" t="s">
        <v>502</v>
      </c>
      <c r="B38" s="381" t="s">
        <v>390</v>
      </c>
      <c r="C38" s="203">
        <f>'[1]IB_6.4.2.sz.mell'!C38</f>
        <v>0</v>
      </c>
      <c r="D38" s="398">
        <f>'[1]IB_6.4.2.sz.mell'!D38</f>
        <v>0</v>
      </c>
      <c r="E38" s="204"/>
    </row>
    <row r="39" spans="1:5" s="324" customFormat="1" ht="12" customHeight="1" x14ac:dyDescent="0.2">
      <c r="A39" s="380" t="s">
        <v>503</v>
      </c>
      <c r="B39" s="382" t="s">
        <v>504</v>
      </c>
      <c r="C39" s="170">
        <f>'[1]IB_6.4.2.sz.mell'!C39</f>
        <v>0</v>
      </c>
      <c r="D39" s="399">
        <f>'[1]IB_6.4.2.sz.mell'!D39</f>
        <v>0</v>
      </c>
      <c r="E39" s="171"/>
    </row>
    <row r="40" spans="1:5" s="326" customFormat="1" ht="12" customHeight="1" thickBot="1" x14ac:dyDescent="0.25">
      <c r="A40" s="377" t="s">
        <v>505</v>
      </c>
      <c r="B40" s="383" t="s">
        <v>506</v>
      </c>
      <c r="C40" s="384">
        <f>'[1]IB_6.4.2.sz.mell'!C40</f>
        <v>0</v>
      </c>
      <c r="D40" s="400">
        <f>'[1]IB_6.4.2.sz.mell'!D40</f>
        <v>0</v>
      </c>
      <c r="E40" s="385"/>
    </row>
    <row r="41" spans="1:5" s="326" customFormat="1" ht="15.2" customHeight="1" thickBot="1" x14ac:dyDescent="0.25">
      <c r="A41" s="386" t="s">
        <v>304</v>
      </c>
      <c r="B41" s="387" t="s">
        <v>507</v>
      </c>
      <c r="C41" s="388">
        <f>'[1]IB_6.4.2.sz.mell'!C41</f>
        <v>0</v>
      </c>
      <c r="D41" s="401">
        <f>'[1]IB_6.4.2.sz.mell'!D41</f>
        <v>0</v>
      </c>
      <c r="E41" s="389">
        <f>+E36+E37</f>
        <v>0</v>
      </c>
    </row>
    <row r="42" spans="1:5" s="326" customFormat="1" ht="15.2" customHeight="1" x14ac:dyDescent="0.2">
      <c r="A42" s="341"/>
      <c r="B42" s="342"/>
      <c r="C42" s="343"/>
    </row>
    <row r="43" spans="1:5" ht="13.5" thickBot="1" x14ac:dyDescent="0.25">
      <c r="A43" s="390"/>
      <c r="B43" s="391"/>
      <c r="C43" s="392"/>
    </row>
    <row r="44" spans="1:5" s="322" customFormat="1" ht="16.5" customHeight="1" thickBot="1" x14ac:dyDescent="0.25">
      <c r="A44" s="799" t="s">
        <v>318</v>
      </c>
      <c r="B44" s="800"/>
      <c r="C44" s="800"/>
      <c r="D44" s="800"/>
      <c r="E44" s="801"/>
    </row>
    <row r="45" spans="1:5" s="344" customFormat="1" ht="12" customHeight="1" thickBot="1" x14ac:dyDescent="0.25">
      <c r="A45" s="378" t="s">
        <v>51</v>
      </c>
      <c r="B45" s="93" t="s">
        <v>508</v>
      </c>
      <c r="C45" s="164">
        <f>'[1]IB_6.4.2.sz.mell'!C45</f>
        <v>0</v>
      </c>
      <c r="D45" s="180">
        <f>'[1]IB_6.4.2.sz.mell'!D45</f>
        <v>0</v>
      </c>
      <c r="E45" s="165">
        <f>SUM(E46:E50)</f>
        <v>0</v>
      </c>
    </row>
    <row r="46" spans="1:5" ht="12" customHeight="1" x14ac:dyDescent="0.2">
      <c r="A46" s="377" t="s">
        <v>53</v>
      </c>
      <c r="B46" s="95" t="s">
        <v>221</v>
      </c>
      <c r="C46" s="203">
        <f>'[1]IB_6.4.2.sz.mell'!C46</f>
        <v>0</v>
      </c>
      <c r="D46" s="398">
        <f>'[1]IB_6.4.2.sz.mell'!D46</f>
        <v>0</v>
      </c>
      <c r="E46" s="204"/>
    </row>
    <row r="47" spans="1:5" ht="12" customHeight="1" x14ac:dyDescent="0.2">
      <c r="A47" s="377" t="s">
        <v>55</v>
      </c>
      <c r="B47" s="73" t="s">
        <v>222</v>
      </c>
      <c r="C47" s="173">
        <f>'[1]IB_6.4.2.sz.mell'!C47</f>
        <v>0</v>
      </c>
      <c r="D47" s="402">
        <f>'[1]IB_6.4.2.sz.mell'!D47</f>
        <v>0</v>
      </c>
      <c r="E47" s="175"/>
    </row>
    <row r="48" spans="1:5" ht="12" customHeight="1" x14ac:dyDescent="0.2">
      <c r="A48" s="377" t="s">
        <v>57</v>
      </c>
      <c r="B48" s="73" t="s">
        <v>223</v>
      </c>
      <c r="C48" s="173">
        <f>'[1]IB_6.4.2.sz.mell'!C48</f>
        <v>0</v>
      </c>
      <c r="D48" s="402">
        <f>'[1]IB_6.4.2.sz.mell'!D48</f>
        <v>0</v>
      </c>
      <c r="E48" s="175"/>
    </row>
    <row r="49" spans="1:5" ht="12" customHeight="1" x14ac:dyDescent="0.2">
      <c r="A49" s="377" t="s">
        <v>59</v>
      </c>
      <c r="B49" s="73" t="s">
        <v>224</v>
      </c>
      <c r="C49" s="173">
        <f>'[1]IB_6.4.2.sz.mell'!C49</f>
        <v>0</v>
      </c>
      <c r="D49" s="402">
        <f>'[1]IB_6.4.2.sz.mell'!D49</f>
        <v>0</v>
      </c>
      <c r="E49" s="175"/>
    </row>
    <row r="50" spans="1:5" ht="12" customHeight="1" thickBot="1" x14ac:dyDescent="0.25">
      <c r="A50" s="377" t="s">
        <v>61</v>
      </c>
      <c r="B50" s="73" t="s">
        <v>226</v>
      </c>
      <c r="C50" s="173">
        <f>'[1]IB_6.4.2.sz.mell'!C50</f>
        <v>0</v>
      </c>
      <c r="D50" s="402">
        <f>'[1]IB_6.4.2.sz.mell'!D50</f>
        <v>0</v>
      </c>
      <c r="E50" s="175"/>
    </row>
    <row r="51" spans="1:5" ht="12" customHeight="1" thickBot="1" x14ac:dyDescent="0.25">
      <c r="A51" s="378" t="s">
        <v>65</v>
      </c>
      <c r="B51" s="93" t="s">
        <v>509</v>
      </c>
      <c r="C51" s="164">
        <f>'[1]IB_6.4.2.sz.mell'!C51</f>
        <v>0</v>
      </c>
      <c r="D51" s="180">
        <f>'[1]IB_6.4.2.sz.mell'!D51</f>
        <v>0</v>
      </c>
      <c r="E51" s="165">
        <f>SUM(E52:E54)</f>
        <v>0</v>
      </c>
    </row>
    <row r="52" spans="1:5" s="344" customFormat="1" ht="12" customHeight="1" x14ac:dyDescent="0.2">
      <c r="A52" s="377" t="s">
        <v>67</v>
      </c>
      <c r="B52" s="95" t="s">
        <v>257</v>
      </c>
      <c r="C52" s="203">
        <f>'[1]IB_6.4.2.sz.mell'!C52</f>
        <v>0</v>
      </c>
      <c r="D52" s="398">
        <f>'[1]IB_6.4.2.sz.mell'!D52</f>
        <v>0</v>
      </c>
      <c r="E52" s="204"/>
    </row>
    <row r="53" spans="1:5" ht="12" customHeight="1" x14ac:dyDescent="0.2">
      <c r="A53" s="377" t="s">
        <v>69</v>
      </c>
      <c r="B53" s="73" t="s">
        <v>259</v>
      </c>
      <c r="C53" s="173">
        <f>'[1]IB_6.4.2.sz.mell'!C53</f>
        <v>0</v>
      </c>
      <c r="D53" s="402">
        <f>'[1]IB_6.4.2.sz.mell'!D53</f>
        <v>0</v>
      </c>
      <c r="E53" s="175"/>
    </row>
    <row r="54" spans="1:5" ht="12" customHeight="1" x14ac:dyDescent="0.2">
      <c r="A54" s="377" t="s">
        <v>71</v>
      </c>
      <c r="B54" s="73" t="s">
        <v>510</v>
      </c>
      <c r="C54" s="173">
        <f>'[1]IB_6.4.2.sz.mell'!C54</f>
        <v>0</v>
      </c>
      <c r="D54" s="402">
        <f>'[1]IB_6.4.2.sz.mell'!D54</f>
        <v>0</v>
      </c>
      <c r="E54" s="175"/>
    </row>
    <row r="55" spans="1:5" ht="12" customHeight="1" thickBot="1" x14ac:dyDescent="0.25">
      <c r="A55" s="377" t="s">
        <v>73</v>
      </c>
      <c r="B55" s="73" t="s">
        <v>511</v>
      </c>
      <c r="C55" s="173">
        <f>'[1]IB_6.4.2.sz.mell'!C55</f>
        <v>0</v>
      </c>
      <c r="D55" s="402">
        <f>'[1]IB_6.4.2.sz.mell'!D55</f>
        <v>0</v>
      </c>
      <c r="E55" s="175"/>
    </row>
    <row r="56" spans="1:5" ht="15.2" customHeight="1" thickBot="1" x14ac:dyDescent="0.25">
      <c r="A56" s="378" t="s">
        <v>79</v>
      </c>
      <c r="B56" s="93" t="s">
        <v>512</v>
      </c>
      <c r="C56" s="164">
        <f>'[1]IB_6.4.2.sz.mell'!C56</f>
        <v>0</v>
      </c>
      <c r="D56" s="180">
        <f>'[1]IB_6.4.2.sz.mell'!D56</f>
        <v>0</v>
      </c>
      <c r="E56" s="379"/>
    </row>
    <row r="57" spans="1:5" ht="13.5" thickBot="1" x14ac:dyDescent="0.25">
      <c r="A57" s="378" t="s">
        <v>276</v>
      </c>
      <c r="B57" s="393" t="s">
        <v>513</v>
      </c>
      <c r="C57" s="388">
        <f>'[1]IB_6.4.2.sz.mell'!C57</f>
        <v>0</v>
      </c>
      <c r="D57" s="401">
        <f>'[1]IB_6.4.2.sz.mell'!D57</f>
        <v>0</v>
      </c>
      <c r="E57" s="389">
        <f>+E45+E51+E56</f>
        <v>0</v>
      </c>
    </row>
    <row r="58" spans="1:5" ht="15.2" customHeight="1" thickBot="1" x14ac:dyDescent="0.25">
      <c r="C58" s="366">
        <f>'[1]IB_6.4.2.sz.mell'!C58</f>
        <v>0</v>
      </c>
      <c r="D58" s="366">
        <f>'[1]IB_6.4.2.sz.mell'!D58</f>
        <v>0</v>
      </c>
    </row>
    <row r="59" spans="1:5" ht="14.45" customHeight="1" thickBot="1" x14ac:dyDescent="0.25">
      <c r="A59" s="355" t="s">
        <v>477</v>
      </c>
      <c r="B59" s="356"/>
      <c r="C59" s="357">
        <f>'[1]IB_6.4.2.sz.mell'!C59</f>
        <v>0</v>
      </c>
      <c r="D59" s="357">
        <f>'[1]IB_6.4.2.sz.mell'!D59</f>
        <v>0</v>
      </c>
      <c r="E59" s="358"/>
    </row>
    <row r="60" spans="1:5" ht="13.5" thickBot="1" x14ac:dyDescent="0.25">
      <c r="A60" s="359" t="s">
        <v>478</v>
      </c>
      <c r="B60" s="360"/>
      <c r="C60" s="357">
        <f>'[1]IB_6.4.2.sz.mell'!C60</f>
        <v>0</v>
      </c>
      <c r="D60" s="357">
        <f>'[1]IB_6.4.2.sz.mell'!D60</f>
        <v>0</v>
      </c>
      <c r="E60" s="358"/>
    </row>
    <row r="62" spans="1:5" x14ac:dyDescent="0.2">
      <c r="B62" s="317" t="s">
        <v>484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F698-CE00-45A2-ADCB-05DBBA1FE92A}">
  <sheetPr>
    <tabColor theme="5"/>
  </sheetPr>
  <dimension ref="A1:E62"/>
  <sheetViews>
    <sheetView topLeftCell="A49" zoomScale="120" zoomScaleNormal="120" workbookViewId="0">
      <selection activeCell="E5" sqref="E5:E6"/>
    </sheetView>
  </sheetViews>
  <sheetFormatPr defaultRowHeight="12.75" x14ac:dyDescent="0.2"/>
  <cols>
    <col min="1" max="1" width="13.83203125" style="365" customWidth="1"/>
    <col min="2" max="2" width="54.5" style="317" customWidth="1"/>
    <col min="3" max="5" width="15.83203125" style="317" customWidth="1"/>
    <col min="6" max="256" width="9.33203125" style="317"/>
    <col min="257" max="257" width="13.83203125" style="317" customWidth="1"/>
    <col min="258" max="258" width="54.5" style="317" customWidth="1"/>
    <col min="259" max="261" width="15.83203125" style="317" customWidth="1"/>
    <col min="262" max="512" width="9.33203125" style="317"/>
    <col min="513" max="513" width="13.83203125" style="317" customWidth="1"/>
    <col min="514" max="514" width="54.5" style="317" customWidth="1"/>
    <col min="515" max="517" width="15.83203125" style="317" customWidth="1"/>
    <col min="518" max="768" width="9.33203125" style="317"/>
    <col min="769" max="769" width="13.83203125" style="317" customWidth="1"/>
    <col min="770" max="770" width="54.5" style="317" customWidth="1"/>
    <col min="771" max="773" width="15.83203125" style="317" customWidth="1"/>
    <col min="774" max="1024" width="9.33203125" style="317"/>
    <col min="1025" max="1025" width="13.83203125" style="317" customWidth="1"/>
    <col min="1026" max="1026" width="54.5" style="317" customWidth="1"/>
    <col min="1027" max="1029" width="15.83203125" style="317" customWidth="1"/>
    <col min="1030" max="1280" width="9.33203125" style="317"/>
    <col min="1281" max="1281" width="13.83203125" style="317" customWidth="1"/>
    <col min="1282" max="1282" width="54.5" style="317" customWidth="1"/>
    <col min="1283" max="1285" width="15.83203125" style="317" customWidth="1"/>
    <col min="1286" max="1536" width="9.33203125" style="317"/>
    <col min="1537" max="1537" width="13.83203125" style="317" customWidth="1"/>
    <col min="1538" max="1538" width="54.5" style="317" customWidth="1"/>
    <col min="1539" max="1541" width="15.83203125" style="317" customWidth="1"/>
    <col min="1542" max="1792" width="9.33203125" style="317"/>
    <col min="1793" max="1793" width="13.83203125" style="317" customWidth="1"/>
    <col min="1794" max="1794" width="54.5" style="317" customWidth="1"/>
    <col min="1795" max="1797" width="15.83203125" style="317" customWidth="1"/>
    <col min="1798" max="2048" width="9.33203125" style="317"/>
    <col min="2049" max="2049" width="13.83203125" style="317" customWidth="1"/>
    <col min="2050" max="2050" width="54.5" style="317" customWidth="1"/>
    <col min="2051" max="2053" width="15.83203125" style="317" customWidth="1"/>
    <col min="2054" max="2304" width="9.33203125" style="317"/>
    <col min="2305" max="2305" width="13.83203125" style="317" customWidth="1"/>
    <col min="2306" max="2306" width="54.5" style="317" customWidth="1"/>
    <col min="2307" max="2309" width="15.83203125" style="317" customWidth="1"/>
    <col min="2310" max="2560" width="9.33203125" style="317"/>
    <col min="2561" max="2561" width="13.83203125" style="317" customWidth="1"/>
    <col min="2562" max="2562" width="54.5" style="317" customWidth="1"/>
    <col min="2563" max="2565" width="15.83203125" style="317" customWidth="1"/>
    <col min="2566" max="2816" width="9.33203125" style="317"/>
    <col min="2817" max="2817" width="13.83203125" style="317" customWidth="1"/>
    <col min="2818" max="2818" width="54.5" style="317" customWidth="1"/>
    <col min="2819" max="2821" width="15.83203125" style="317" customWidth="1"/>
    <col min="2822" max="3072" width="9.33203125" style="317"/>
    <col min="3073" max="3073" width="13.83203125" style="317" customWidth="1"/>
    <col min="3074" max="3074" width="54.5" style="317" customWidth="1"/>
    <col min="3075" max="3077" width="15.83203125" style="317" customWidth="1"/>
    <col min="3078" max="3328" width="9.33203125" style="317"/>
    <col min="3329" max="3329" width="13.83203125" style="317" customWidth="1"/>
    <col min="3330" max="3330" width="54.5" style="317" customWidth="1"/>
    <col min="3331" max="3333" width="15.83203125" style="317" customWidth="1"/>
    <col min="3334" max="3584" width="9.33203125" style="317"/>
    <col min="3585" max="3585" width="13.83203125" style="317" customWidth="1"/>
    <col min="3586" max="3586" width="54.5" style="317" customWidth="1"/>
    <col min="3587" max="3589" width="15.83203125" style="317" customWidth="1"/>
    <col min="3590" max="3840" width="9.33203125" style="317"/>
    <col min="3841" max="3841" width="13.83203125" style="317" customWidth="1"/>
    <col min="3842" max="3842" width="54.5" style="317" customWidth="1"/>
    <col min="3843" max="3845" width="15.83203125" style="317" customWidth="1"/>
    <col min="3846" max="4096" width="9.33203125" style="317"/>
    <col min="4097" max="4097" width="13.83203125" style="317" customWidth="1"/>
    <col min="4098" max="4098" width="54.5" style="317" customWidth="1"/>
    <col min="4099" max="4101" width="15.83203125" style="317" customWidth="1"/>
    <col min="4102" max="4352" width="9.33203125" style="317"/>
    <col min="4353" max="4353" width="13.83203125" style="317" customWidth="1"/>
    <col min="4354" max="4354" width="54.5" style="317" customWidth="1"/>
    <col min="4355" max="4357" width="15.83203125" style="317" customWidth="1"/>
    <col min="4358" max="4608" width="9.33203125" style="317"/>
    <col min="4609" max="4609" width="13.83203125" style="317" customWidth="1"/>
    <col min="4610" max="4610" width="54.5" style="317" customWidth="1"/>
    <col min="4611" max="4613" width="15.83203125" style="317" customWidth="1"/>
    <col min="4614" max="4864" width="9.33203125" style="317"/>
    <col min="4865" max="4865" width="13.83203125" style="317" customWidth="1"/>
    <col min="4866" max="4866" width="54.5" style="317" customWidth="1"/>
    <col min="4867" max="4869" width="15.83203125" style="317" customWidth="1"/>
    <col min="4870" max="5120" width="9.33203125" style="317"/>
    <col min="5121" max="5121" width="13.83203125" style="317" customWidth="1"/>
    <col min="5122" max="5122" width="54.5" style="317" customWidth="1"/>
    <col min="5123" max="5125" width="15.83203125" style="317" customWidth="1"/>
    <col min="5126" max="5376" width="9.33203125" style="317"/>
    <col min="5377" max="5377" width="13.83203125" style="317" customWidth="1"/>
    <col min="5378" max="5378" width="54.5" style="317" customWidth="1"/>
    <col min="5379" max="5381" width="15.83203125" style="317" customWidth="1"/>
    <col min="5382" max="5632" width="9.33203125" style="317"/>
    <col min="5633" max="5633" width="13.83203125" style="317" customWidth="1"/>
    <col min="5634" max="5634" width="54.5" style="317" customWidth="1"/>
    <col min="5635" max="5637" width="15.83203125" style="317" customWidth="1"/>
    <col min="5638" max="5888" width="9.33203125" style="317"/>
    <col min="5889" max="5889" width="13.83203125" style="317" customWidth="1"/>
    <col min="5890" max="5890" width="54.5" style="317" customWidth="1"/>
    <col min="5891" max="5893" width="15.83203125" style="317" customWidth="1"/>
    <col min="5894" max="6144" width="9.33203125" style="317"/>
    <col min="6145" max="6145" width="13.83203125" style="317" customWidth="1"/>
    <col min="6146" max="6146" width="54.5" style="317" customWidth="1"/>
    <col min="6147" max="6149" width="15.83203125" style="317" customWidth="1"/>
    <col min="6150" max="6400" width="9.33203125" style="317"/>
    <col min="6401" max="6401" width="13.83203125" style="317" customWidth="1"/>
    <col min="6402" max="6402" width="54.5" style="317" customWidth="1"/>
    <col min="6403" max="6405" width="15.83203125" style="317" customWidth="1"/>
    <col min="6406" max="6656" width="9.33203125" style="317"/>
    <col min="6657" max="6657" width="13.83203125" style="317" customWidth="1"/>
    <col min="6658" max="6658" width="54.5" style="317" customWidth="1"/>
    <col min="6659" max="6661" width="15.83203125" style="317" customWidth="1"/>
    <col min="6662" max="6912" width="9.33203125" style="317"/>
    <col min="6913" max="6913" width="13.83203125" style="317" customWidth="1"/>
    <col min="6914" max="6914" width="54.5" style="317" customWidth="1"/>
    <col min="6915" max="6917" width="15.83203125" style="317" customWidth="1"/>
    <col min="6918" max="7168" width="9.33203125" style="317"/>
    <col min="7169" max="7169" width="13.83203125" style="317" customWidth="1"/>
    <col min="7170" max="7170" width="54.5" style="317" customWidth="1"/>
    <col min="7171" max="7173" width="15.83203125" style="317" customWidth="1"/>
    <col min="7174" max="7424" width="9.33203125" style="317"/>
    <col min="7425" max="7425" width="13.83203125" style="317" customWidth="1"/>
    <col min="7426" max="7426" width="54.5" style="317" customWidth="1"/>
    <col min="7427" max="7429" width="15.83203125" style="317" customWidth="1"/>
    <col min="7430" max="7680" width="9.33203125" style="317"/>
    <col min="7681" max="7681" width="13.83203125" style="317" customWidth="1"/>
    <col min="7682" max="7682" width="54.5" style="317" customWidth="1"/>
    <col min="7683" max="7685" width="15.83203125" style="317" customWidth="1"/>
    <col min="7686" max="7936" width="9.33203125" style="317"/>
    <col min="7937" max="7937" width="13.83203125" style="317" customWidth="1"/>
    <col min="7938" max="7938" width="54.5" style="317" customWidth="1"/>
    <col min="7939" max="7941" width="15.83203125" style="317" customWidth="1"/>
    <col min="7942" max="8192" width="9.33203125" style="317"/>
    <col min="8193" max="8193" width="13.83203125" style="317" customWidth="1"/>
    <col min="8194" max="8194" width="54.5" style="317" customWidth="1"/>
    <col min="8195" max="8197" width="15.83203125" style="317" customWidth="1"/>
    <col min="8198" max="8448" width="9.33203125" style="317"/>
    <col min="8449" max="8449" width="13.83203125" style="317" customWidth="1"/>
    <col min="8450" max="8450" width="54.5" style="317" customWidth="1"/>
    <col min="8451" max="8453" width="15.83203125" style="317" customWidth="1"/>
    <col min="8454" max="8704" width="9.33203125" style="317"/>
    <col min="8705" max="8705" width="13.83203125" style="317" customWidth="1"/>
    <col min="8706" max="8706" width="54.5" style="317" customWidth="1"/>
    <col min="8707" max="8709" width="15.83203125" style="317" customWidth="1"/>
    <col min="8710" max="8960" width="9.33203125" style="317"/>
    <col min="8961" max="8961" width="13.83203125" style="317" customWidth="1"/>
    <col min="8962" max="8962" width="54.5" style="317" customWidth="1"/>
    <col min="8963" max="8965" width="15.83203125" style="317" customWidth="1"/>
    <col min="8966" max="9216" width="9.33203125" style="317"/>
    <col min="9217" max="9217" width="13.83203125" style="317" customWidth="1"/>
    <col min="9218" max="9218" width="54.5" style="317" customWidth="1"/>
    <col min="9219" max="9221" width="15.83203125" style="317" customWidth="1"/>
    <col min="9222" max="9472" width="9.33203125" style="317"/>
    <col min="9473" max="9473" width="13.83203125" style="317" customWidth="1"/>
    <col min="9474" max="9474" width="54.5" style="317" customWidth="1"/>
    <col min="9475" max="9477" width="15.83203125" style="317" customWidth="1"/>
    <col min="9478" max="9728" width="9.33203125" style="317"/>
    <col min="9729" max="9729" width="13.83203125" style="317" customWidth="1"/>
    <col min="9730" max="9730" width="54.5" style="317" customWidth="1"/>
    <col min="9731" max="9733" width="15.83203125" style="317" customWidth="1"/>
    <col min="9734" max="9984" width="9.33203125" style="317"/>
    <col min="9985" max="9985" width="13.83203125" style="317" customWidth="1"/>
    <col min="9986" max="9986" width="54.5" style="317" customWidth="1"/>
    <col min="9987" max="9989" width="15.83203125" style="317" customWidth="1"/>
    <col min="9990" max="10240" width="9.33203125" style="317"/>
    <col min="10241" max="10241" width="13.83203125" style="317" customWidth="1"/>
    <col min="10242" max="10242" width="54.5" style="317" customWidth="1"/>
    <col min="10243" max="10245" width="15.83203125" style="317" customWidth="1"/>
    <col min="10246" max="10496" width="9.33203125" style="317"/>
    <col min="10497" max="10497" width="13.83203125" style="317" customWidth="1"/>
    <col min="10498" max="10498" width="54.5" style="317" customWidth="1"/>
    <col min="10499" max="10501" width="15.83203125" style="317" customWidth="1"/>
    <col min="10502" max="10752" width="9.33203125" style="317"/>
    <col min="10753" max="10753" width="13.83203125" style="317" customWidth="1"/>
    <col min="10754" max="10754" width="54.5" style="317" customWidth="1"/>
    <col min="10755" max="10757" width="15.83203125" style="317" customWidth="1"/>
    <col min="10758" max="11008" width="9.33203125" style="317"/>
    <col min="11009" max="11009" width="13.83203125" style="317" customWidth="1"/>
    <col min="11010" max="11010" width="54.5" style="317" customWidth="1"/>
    <col min="11011" max="11013" width="15.83203125" style="317" customWidth="1"/>
    <col min="11014" max="11264" width="9.33203125" style="317"/>
    <col min="11265" max="11265" width="13.83203125" style="317" customWidth="1"/>
    <col min="11266" max="11266" width="54.5" style="317" customWidth="1"/>
    <col min="11267" max="11269" width="15.83203125" style="317" customWidth="1"/>
    <col min="11270" max="11520" width="9.33203125" style="317"/>
    <col min="11521" max="11521" width="13.83203125" style="317" customWidth="1"/>
    <col min="11522" max="11522" width="54.5" style="317" customWidth="1"/>
    <col min="11523" max="11525" width="15.83203125" style="317" customWidth="1"/>
    <col min="11526" max="11776" width="9.33203125" style="317"/>
    <col min="11777" max="11777" width="13.83203125" style="317" customWidth="1"/>
    <col min="11778" max="11778" width="54.5" style="317" customWidth="1"/>
    <col min="11779" max="11781" width="15.83203125" style="317" customWidth="1"/>
    <col min="11782" max="12032" width="9.33203125" style="317"/>
    <col min="12033" max="12033" width="13.83203125" style="317" customWidth="1"/>
    <col min="12034" max="12034" width="54.5" style="317" customWidth="1"/>
    <col min="12035" max="12037" width="15.83203125" style="317" customWidth="1"/>
    <col min="12038" max="12288" width="9.33203125" style="317"/>
    <col min="12289" max="12289" width="13.83203125" style="317" customWidth="1"/>
    <col min="12290" max="12290" width="54.5" style="317" customWidth="1"/>
    <col min="12291" max="12293" width="15.83203125" style="317" customWidth="1"/>
    <col min="12294" max="12544" width="9.33203125" style="317"/>
    <col min="12545" max="12545" width="13.83203125" style="317" customWidth="1"/>
    <col min="12546" max="12546" width="54.5" style="317" customWidth="1"/>
    <col min="12547" max="12549" width="15.83203125" style="317" customWidth="1"/>
    <col min="12550" max="12800" width="9.33203125" style="317"/>
    <col min="12801" max="12801" width="13.83203125" style="317" customWidth="1"/>
    <col min="12802" max="12802" width="54.5" style="317" customWidth="1"/>
    <col min="12803" max="12805" width="15.83203125" style="317" customWidth="1"/>
    <col min="12806" max="13056" width="9.33203125" style="317"/>
    <col min="13057" max="13057" width="13.83203125" style="317" customWidth="1"/>
    <col min="13058" max="13058" width="54.5" style="317" customWidth="1"/>
    <col min="13059" max="13061" width="15.83203125" style="317" customWidth="1"/>
    <col min="13062" max="13312" width="9.33203125" style="317"/>
    <col min="13313" max="13313" width="13.83203125" style="317" customWidth="1"/>
    <col min="13314" max="13314" width="54.5" style="317" customWidth="1"/>
    <col min="13315" max="13317" width="15.83203125" style="317" customWidth="1"/>
    <col min="13318" max="13568" width="9.33203125" style="317"/>
    <col min="13569" max="13569" width="13.83203125" style="317" customWidth="1"/>
    <col min="13570" max="13570" width="54.5" style="317" customWidth="1"/>
    <col min="13571" max="13573" width="15.83203125" style="317" customWidth="1"/>
    <col min="13574" max="13824" width="9.33203125" style="317"/>
    <col min="13825" max="13825" width="13.83203125" style="317" customWidth="1"/>
    <col min="13826" max="13826" width="54.5" style="317" customWidth="1"/>
    <col min="13827" max="13829" width="15.83203125" style="317" customWidth="1"/>
    <col min="13830" max="14080" width="9.33203125" style="317"/>
    <col min="14081" max="14081" width="13.83203125" style="317" customWidth="1"/>
    <col min="14082" max="14082" width="54.5" style="317" customWidth="1"/>
    <col min="14083" max="14085" width="15.83203125" style="317" customWidth="1"/>
    <col min="14086" max="14336" width="9.33203125" style="317"/>
    <col min="14337" max="14337" width="13.83203125" style="317" customWidth="1"/>
    <col min="14338" max="14338" width="54.5" style="317" customWidth="1"/>
    <col min="14339" max="14341" width="15.83203125" style="317" customWidth="1"/>
    <col min="14342" max="14592" width="9.33203125" style="317"/>
    <col min="14593" max="14593" width="13.83203125" style="317" customWidth="1"/>
    <col min="14594" max="14594" width="54.5" style="317" customWidth="1"/>
    <col min="14595" max="14597" width="15.83203125" style="317" customWidth="1"/>
    <col min="14598" max="14848" width="9.33203125" style="317"/>
    <col min="14849" max="14849" width="13.83203125" style="317" customWidth="1"/>
    <col min="14850" max="14850" width="54.5" style="317" customWidth="1"/>
    <col min="14851" max="14853" width="15.83203125" style="317" customWidth="1"/>
    <col min="14854" max="15104" width="9.33203125" style="317"/>
    <col min="15105" max="15105" width="13.83203125" style="317" customWidth="1"/>
    <col min="15106" max="15106" width="54.5" style="317" customWidth="1"/>
    <col min="15107" max="15109" width="15.83203125" style="317" customWidth="1"/>
    <col min="15110" max="15360" width="9.33203125" style="317"/>
    <col min="15361" max="15361" width="13.83203125" style="317" customWidth="1"/>
    <col min="15362" max="15362" width="54.5" style="317" customWidth="1"/>
    <col min="15363" max="15365" width="15.83203125" style="317" customWidth="1"/>
    <col min="15366" max="15616" width="9.33203125" style="317"/>
    <col min="15617" max="15617" width="13.83203125" style="317" customWidth="1"/>
    <col min="15618" max="15618" width="54.5" style="317" customWidth="1"/>
    <col min="15619" max="15621" width="15.83203125" style="317" customWidth="1"/>
    <col min="15622" max="15872" width="9.33203125" style="317"/>
    <col min="15873" max="15873" width="13.83203125" style="317" customWidth="1"/>
    <col min="15874" max="15874" width="54.5" style="317" customWidth="1"/>
    <col min="15875" max="15877" width="15.83203125" style="317" customWidth="1"/>
    <col min="15878" max="16128" width="9.33203125" style="317"/>
    <col min="16129" max="16129" width="13.83203125" style="317" customWidth="1"/>
    <col min="16130" max="16130" width="54.5" style="317" customWidth="1"/>
    <col min="16131" max="16133" width="15.83203125" style="317" customWidth="1"/>
    <col min="16134" max="16384" width="9.33203125" style="317"/>
  </cols>
  <sheetData>
    <row r="1" spans="1:5" s="304" customFormat="1" ht="16.5" thickBot="1" x14ac:dyDescent="0.3">
      <c r="A1" s="303"/>
      <c r="B1" s="805" t="str">
        <f>CONCATENATE("6.4.3. melléklet ",[1]Z_ALAPADATOK!A7," ",[1]Z_ALAPADATOK!B7," ",[1]Z_ALAPADATOK!C7," ",[1]Z_ALAPADATOK!D7," ",[1]Z_ALAPADATOK!E7," ",[1]Z_ALAPADATOK!F7," ",[1]Z_ALAPADATOK!G7," ",[1]Z_ALAPADATOK!H7)</f>
        <v>6.4.3. melléklet a …. / 2020 ( … ) önkormányzati rendelethez</v>
      </c>
      <c r="C1" s="806"/>
      <c r="D1" s="806"/>
      <c r="E1" s="806"/>
    </row>
    <row r="2" spans="1:5" s="307" customFormat="1" ht="25.5" customHeight="1" thickBot="1" x14ac:dyDescent="0.25">
      <c r="A2" s="368" t="s">
        <v>485</v>
      </c>
      <c r="B2" s="802" t="str">
        <f>CONCATENATE('Z_6.4.2.sz.mell'!B2:D2)</f>
        <v>Szent Norbert Idősek Klubja</v>
      </c>
      <c r="C2" s="803"/>
      <c r="D2" s="804"/>
      <c r="E2" s="369" t="s">
        <v>515</v>
      </c>
    </row>
    <row r="3" spans="1:5" s="307" customFormat="1" ht="24.75" thickBot="1" x14ac:dyDescent="0.25">
      <c r="A3" s="368" t="s">
        <v>454</v>
      </c>
      <c r="B3" s="802" t="s">
        <v>483</v>
      </c>
      <c r="C3" s="803"/>
      <c r="D3" s="804"/>
      <c r="E3" s="369" t="s">
        <v>515</v>
      </c>
    </row>
    <row r="4" spans="1:5" s="312" customFormat="1" ht="15.95" customHeight="1" thickBot="1" x14ac:dyDescent="0.3">
      <c r="A4" s="309"/>
      <c r="B4" s="309"/>
      <c r="C4" s="310"/>
      <c r="D4" s="311"/>
      <c r="E4" s="310" t="str">
        <f>'Z_6.4.2.sz.mell'!E4</f>
        <v xml:space="preserve"> Forintban!</v>
      </c>
    </row>
    <row r="5" spans="1:5" ht="24.75" thickBot="1" x14ac:dyDescent="0.25">
      <c r="A5" s="313" t="s">
        <v>456</v>
      </c>
      <c r="B5" s="314" t="s">
        <v>457</v>
      </c>
      <c r="C5" s="314" t="s">
        <v>458</v>
      </c>
      <c r="D5" s="315" t="s">
        <v>459</v>
      </c>
      <c r="E5" s="316" t="str">
        <f>CONCATENATE('Z_6.4.2.sz.mell'!E5)</f>
        <v>Teljesítés
2019. XII. 31.</v>
      </c>
    </row>
    <row r="6" spans="1:5" s="322" customFormat="1" ht="12.95" customHeight="1" thickBot="1" x14ac:dyDescent="0.25">
      <c r="A6" s="370" t="s">
        <v>46</v>
      </c>
      <c r="B6" s="371" t="s">
        <v>47</v>
      </c>
      <c r="C6" s="371" t="s">
        <v>48</v>
      </c>
      <c r="D6" s="372" t="s">
        <v>49</v>
      </c>
      <c r="E6" s="373" t="s">
        <v>50</v>
      </c>
    </row>
    <row r="7" spans="1:5" s="322" customFormat="1" ht="15.95" customHeight="1" thickBot="1" x14ac:dyDescent="0.25">
      <c r="A7" s="799" t="s">
        <v>317</v>
      </c>
      <c r="B7" s="800"/>
      <c r="C7" s="800"/>
      <c r="D7" s="800"/>
      <c r="E7" s="801"/>
    </row>
    <row r="8" spans="1:5" s="324" customFormat="1" ht="12" customHeight="1" thickBot="1" x14ac:dyDescent="0.25">
      <c r="A8" s="318" t="s">
        <v>51</v>
      </c>
      <c r="B8" s="374" t="s">
        <v>487</v>
      </c>
      <c r="C8" s="164">
        <f>'[1]IB_6.4.3.sz.mell'!C8</f>
        <v>0</v>
      </c>
      <c r="D8" s="164">
        <f>'[1]IB_6.4.3.sz.mell'!D8</f>
        <v>0</v>
      </c>
      <c r="E8" s="394">
        <f>SUM(E9:E19)</f>
        <v>0</v>
      </c>
    </row>
    <row r="9" spans="1:5" s="324" customFormat="1" ht="12" customHeight="1" x14ac:dyDescent="0.2">
      <c r="A9" s="375" t="s">
        <v>53</v>
      </c>
      <c r="B9" s="70" t="s">
        <v>112</v>
      </c>
      <c r="C9" s="189">
        <f>'[1]IB_6.4.3.sz.mell'!C9</f>
        <v>0</v>
      </c>
      <c r="D9" s="189">
        <f>'[1]IB_6.4.3.sz.mell'!D9</f>
        <v>0</v>
      </c>
      <c r="E9" s="376"/>
    </row>
    <row r="10" spans="1:5" s="324" customFormat="1" ht="12" customHeight="1" x14ac:dyDescent="0.2">
      <c r="A10" s="377" t="s">
        <v>55</v>
      </c>
      <c r="B10" s="73" t="s">
        <v>114</v>
      </c>
      <c r="C10" s="150">
        <f>'[1]IB_6.4.3.sz.mell'!C10</f>
        <v>0</v>
      </c>
      <c r="D10" s="395">
        <f>'[1]IB_6.4.3.sz.mell'!D10</f>
        <v>0</v>
      </c>
      <c r="E10" s="152"/>
    </row>
    <row r="11" spans="1:5" s="324" customFormat="1" ht="12" customHeight="1" x14ac:dyDescent="0.2">
      <c r="A11" s="377" t="s">
        <v>57</v>
      </c>
      <c r="B11" s="73" t="s">
        <v>116</v>
      </c>
      <c r="C11" s="150">
        <f>'[1]IB_6.4.3.sz.mell'!C11</f>
        <v>0</v>
      </c>
      <c r="D11" s="395">
        <f>'[1]IB_6.4.3.sz.mell'!D11</f>
        <v>0</v>
      </c>
      <c r="E11" s="152"/>
    </row>
    <row r="12" spans="1:5" s="324" customFormat="1" ht="12" customHeight="1" x14ac:dyDescent="0.2">
      <c r="A12" s="377" t="s">
        <v>59</v>
      </c>
      <c r="B12" s="73" t="s">
        <v>118</v>
      </c>
      <c r="C12" s="150">
        <f>'[1]IB_6.4.3.sz.mell'!C12</f>
        <v>0</v>
      </c>
      <c r="D12" s="395">
        <f>'[1]IB_6.4.3.sz.mell'!D12</f>
        <v>0</v>
      </c>
      <c r="E12" s="152"/>
    </row>
    <row r="13" spans="1:5" s="324" customFormat="1" ht="12" customHeight="1" x14ac:dyDescent="0.2">
      <c r="A13" s="377" t="s">
        <v>61</v>
      </c>
      <c r="B13" s="73" t="s">
        <v>120</v>
      </c>
      <c r="C13" s="150">
        <f>'[1]IB_6.4.3.sz.mell'!C13</f>
        <v>0</v>
      </c>
      <c r="D13" s="395">
        <f>'[1]IB_6.4.3.sz.mell'!D13</f>
        <v>0</v>
      </c>
      <c r="E13" s="152"/>
    </row>
    <row r="14" spans="1:5" s="324" customFormat="1" ht="12" customHeight="1" x14ac:dyDescent="0.2">
      <c r="A14" s="377" t="s">
        <v>63</v>
      </c>
      <c r="B14" s="73" t="s">
        <v>488</v>
      </c>
      <c r="C14" s="150">
        <f>'[1]IB_6.4.3.sz.mell'!C14</f>
        <v>0</v>
      </c>
      <c r="D14" s="395">
        <f>'[1]IB_6.4.3.sz.mell'!D14</f>
        <v>0</v>
      </c>
      <c r="E14" s="152"/>
    </row>
    <row r="15" spans="1:5" s="324" customFormat="1" ht="12" customHeight="1" x14ac:dyDescent="0.2">
      <c r="A15" s="377" t="s">
        <v>228</v>
      </c>
      <c r="B15" s="99" t="s">
        <v>489</v>
      </c>
      <c r="C15" s="150">
        <f>'[1]IB_6.4.3.sz.mell'!C15</f>
        <v>0</v>
      </c>
      <c r="D15" s="395">
        <f>'[1]IB_6.4.3.sz.mell'!D15</f>
        <v>0</v>
      </c>
      <c r="E15" s="152"/>
    </row>
    <row r="16" spans="1:5" s="324" customFormat="1" ht="12" customHeight="1" x14ac:dyDescent="0.2">
      <c r="A16" s="377" t="s">
        <v>230</v>
      </c>
      <c r="B16" s="73" t="s">
        <v>490</v>
      </c>
      <c r="C16" s="199">
        <f>'[1]IB_6.4.3.sz.mell'!C16</f>
        <v>0</v>
      </c>
      <c r="D16" s="396">
        <f>'[1]IB_6.4.3.sz.mell'!D16</f>
        <v>0</v>
      </c>
      <c r="E16" s="200"/>
    </row>
    <row r="17" spans="1:5" s="326" customFormat="1" ht="12" customHeight="1" x14ac:dyDescent="0.2">
      <c r="A17" s="377" t="s">
        <v>232</v>
      </c>
      <c r="B17" s="73" t="s">
        <v>128</v>
      </c>
      <c r="C17" s="150">
        <f>'[1]IB_6.4.3.sz.mell'!C17</f>
        <v>0</v>
      </c>
      <c r="D17" s="395">
        <f>'[1]IB_6.4.3.sz.mell'!D17</f>
        <v>0</v>
      </c>
      <c r="E17" s="152"/>
    </row>
    <row r="18" spans="1:5" s="326" customFormat="1" ht="12" customHeight="1" x14ac:dyDescent="0.2">
      <c r="A18" s="377" t="s">
        <v>234</v>
      </c>
      <c r="B18" s="73" t="s">
        <v>130</v>
      </c>
      <c r="C18" s="159">
        <f>'[1]IB_6.4.3.sz.mell'!C18</f>
        <v>0</v>
      </c>
      <c r="D18" s="397">
        <f>'[1]IB_6.4.3.sz.mell'!D18</f>
        <v>0</v>
      </c>
      <c r="E18" s="161"/>
    </row>
    <row r="19" spans="1:5" s="326" customFormat="1" ht="12" customHeight="1" thickBot="1" x14ac:dyDescent="0.25">
      <c r="A19" s="377" t="s">
        <v>236</v>
      </c>
      <c r="B19" s="99" t="s">
        <v>132</v>
      </c>
      <c r="C19" s="159">
        <f>'[1]IB_6.4.3.sz.mell'!C19</f>
        <v>0</v>
      </c>
      <c r="D19" s="397">
        <f>'[1]IB_6.4.3.sz.mell'!D19</f>
        <v>0</v>
      </c>
      <c r="E19" s="161"/>
    </row>
    <row r="20" spans="1:5" s="324" customFormat="1" ht="12" customHeight="1" thickBot="1" x14ac:dyDescent="0.25">
      <c r="A20" s="318" t="s">
        <v>65</v>
      </c>
      <c r="B20" s="374" t="s">
        <v>491</v>
      </c>
      <c r="C20" s="164">
        <f>'[1]IB_6.4.3.sz.mell'!C20</f>
        <v>0</v>
      </c>
      <c r="D20" s="180">
        <f>'[1]IB_6.4.3.sz.mell'!D20</f>
        <v>0</v>
      </c>
      <c r="E20" s="165">
        <f>SUM(E21:E23)</f>
        <v>0</v>
      </c>
    </row>
    <row r="21" spans="1:5" s="326" customFormat="1" ht="12" customHeight="1" x14ac:dyDescent="0.2">
      <c r="A21" s="377" t="s">
        <v>67</v>
      </c>
      <c r="B21" s="95" t="s">
        <v>68</v>
      </c>
      <c r="C21" s="150">
        <f>'[1]IB_6.4.3.sz.mell'!C21</f>
        <v>0</v>
      </c>
      <c r="D21" s="395">
        <f>'[1]IB_6.4.3.sz.mell'!D21</f>
        <v>0</v>
      </c>
      <c r="E21" s="152"/>
    </row>
    <row r="22" spans="1:5" s="326" customFormat="1" ht="12" customHeight="1" x14ac:dyDescent="0.2">
      <c r="A22" s="377" t="s">
        <v>69</v>
      </c>
      <c r="B22" s="73" t="s">
        <v>492</v>
      </c>
      <c r="C22" s="150">
        <f>'[1]IB_6.4.3.sz.mell'!C22</f>
        <v>0</v>
      </c>
      <c r="D22" s="395">
        <f>'[1]IB_6.4.3.sz.mell'!D22</f>
        <v>0</v>
      </c>
      <c r="E22" s="152"/>
    </row>
    <row r="23" spans="1:5" s="326" customFormat="1" ht="12" customHeight="1" x14ac:dyDescent="0.2">
      <c r="A23" s="377" t="s">
        <v>71</v>
      </c>
      <c r="B23" s="73" t="s">
        <v>493</v>
      </c>
      <c r="C23" s="150">
        <f>'[1]IB_6.4.3.sz.mell'!C23</f>
        <v>0</v>
      </c>
      <c r="D23" s="395">
        <f>'[1]IB_6.4.3.sz.mell'!D23</f>
        <v>0</v>
      </c>
      <c r="E23" s="152"/>
    </row>
    <row r="24" spans="1:5" s="326" customFormat="1" ht="12" customHeight="1" thickBot="1" x14ac:dyDescent="0.25">
      <c r="A24" s="377" t="s">
        <v>73</v>
      </c>
      <c r="B24" s="73" t="s">
        <v>517</v>
      </c>
      <c r="C24" s="150">
        <f>'[1]IB_6.4.3.sz.mell'!C24</f>
        <v>0</v>
      </c>
      <c r="D24" s="395">
        <f>'[1]IB_6.4.3.sz.mell'!D24</f>
        <v>0</v>
      </c>
      <c r="E24" s="152"/>
    </row>
    <row r="25" spans="1:5" s="326" customFormat="1" ht="12" customHeight="1" thickBot="1" x14ac:dyDescent="0.25">
      <c r="A25" s="378" t="s">
        <v>79</v>
      </c>
      <c r="B25" s="93" t="s">
        <v>329</v>
      </c>
      <c r="C25" s="164">
        <f>'[1]IB_6.4.3.sz.mell'!C25</f>
        <v>0</v>
      </c>
      <c r="D25" s="180">
        <f>'[1]IB_6.4.3.sz.mell'!D25</f>
        <v>0</v>
      </c>
      <c r="E25" s="379"/>
    </row>
    <row r="26" spans="1:5" s="326" customFormat="1" ht="12" customHeight="1" thickBot="1" x14ac:dyDescent="0.25">
      <c r="A26" s="378" t="s">
        <v>276</v>
      </c>
      <c r="B26" s="93" t="s">
        <v>518</v>
      </c>
      <c r="C26" s="164">
        <f>'[1]IB_6.4.3.sz.mell'!C26</f>
        <v>0</v>
      </c>
      <c r="D26" s="180">
        <f>'[1]IB_6.4.3.sz.mell'!D26</f>
        <v>0</v>
      </c>
      <c r="E26" s="165">
        <f>+E27+E28</f>
        <v>0</v>
      </c>
    </row>
    <row r="27" spans="1:5" s="326" customFormat="1" ht="12" customHeight="1" x14ac:dyDescent="0.2">
      <c r="A27" s="380" t="s">
        <v>95</v>
      </c>
      <c r="B27" s="381" t="s">
        <v>492</v>
      </c>
      <c r="C27" s="203">
        <f>'[1]IB_6.4.3.sz.mell'!C27</f>
        <v>0</v>
      </c>
      <c r="D27" s="398">
        <f>'[1]IB_6.4.3.sz.mell'!D27</f>
        <v>0</v>
      </c>
      <c r="E27" s="204"/>
    </row>
    <row r="28" spans="1:5" s="326" customFormat="1" ht="12" customHeight="1" x14ac:dyDescent="0.2">
      <c r="A28" s="380" t="s">
        <v>97</v>
      </c>
      <c r="B28" s="382" t="s">
        <v>496</v>
      </c>
      <c r="C28" s="170">
        <f>'[1]IB_6.4.3.sz.mell'!C28</f>
        <v>0</v>
      </c>
      <c r="D28" s="399">
        <f>'[1]IB_6.4.3.sz.mell'!D28</f>
        <v>0</v>
      </c>
      <c r="E28" s="171"/>
    </row>
    <row r="29" spans="1:5" s="326" customFormat="1" ht="12" customHeight="1" thickBot="1" x14ac:dyDescent="0.25">
      <c r="A29" s="377" t="s">
        <v>99</v>
      </c>
      <c r="B29" s="383" t="s">
        <v>519</v>
      </c>
      <c r="C29" s="384">
        <f>'[1]IB_6.4.3.sz.mell'!C29</f>
        <v>0</v>
      </c>
      <c r="D29" s="400">
        <f>'[1]IB_6.4.3.sz.mell'!D29</f>
        <v>0</v>
      </c>
      <c r="E29" s="385"/>
    </row>
    <row r="30" spans="1:5" s="326" customFormat="1" ht="12" customHeight="1" thickBot="1" x14ac:dyDescent="0.25">
      <c r="A30" s="378" t="s">
        <v>109</v>
      </c>
      <c r="B30" s="93" t="s">
        <v>498</v>
      </c>
      <c r="C30" s="164">
        <f>'[1]IB_6.4.3.sz.mell'!C30</f>
        <v>0</v>
      </c>
      <c r="D30" s="180">
        <f>'[1]IB_6.4.3.sz.mell'!D30</f>
        <v>0</v>
      </c>
      <c r="E30" s="165">
        <f>+E31+E32+E33</f>
        <v>0</v>
      </c>
    </row>
    <row r="31" spans="1:5" s="326" customFormat="1" ht="12" customHeight="1" x14ac:dyDescent="0.2">
      <c r="A31" s="380" t="s">
        <v>111</v>
      </c>
      <c r="B31" s="381" t="s">
        <v>136</v>
      </c>
      <c r="C31" s="203">
        <f>'[1]IB_6.4.3.sz.mell'!C31</f>
        <v>0</v>
      </c>
      <c r="D31" s="398">
        <f>'[1]IB_6.4.3.sz.mell'!D31</f>
        <v>0</v>
      </c>
      <c r="E31" s="204"/>
    </row>
    <row r="32" spans="1:5" s="326" customFormat="1" ht="12" customHeight="1" x14ac:dyDescent="0.2">
      <c r="A32" s="380" t="s">
        <v>113</v>
      </c>
      <c r="B32" s="382" t="s">
        <v>138</v>
      </c>
      <c r="C32" s="170">
        <f>'[1]IB_6.4.3.sz.mell'!C32</f>
        <v>0</v>
      </c>
      <c r="D32" s="399">
        <f>'[1]IB_6.4.3.sz.mell'!D32</f>
        <v>0</v>
      </c>
      <c r="E32" s="171"/>
    </row>
    <row r="33" spans="1:5" s="326" customFormat="1" ht="12" customHeight="1" thickBot="1" x14ac:dyDescent="0.25">
      <c r="A33" s="377" t="s">
        <v>115</v>
      </c>
      <c r="B33" s="383" t="s">
        <v>140</v>
      </c>
      <c r="C33" s="384">
        <f>'[1]IB_6.4.3.sz.mell'!C33</f>
        <v>0</v>
      </c>
      <c r="D33" s="400">
        <f>'[1]IB_6.4.3.sz.mell'!D33</f>
        <v>0</v>
      </c>
      <c r="E33" s="385"/>
    </row>
    <row r="34" spans="1:5" s="324" customFormat="1" ht="12" customHeight="1" thickBot="1" x14ac:dyDescent="0.25">
      <c r="A34" s="378" t="s">
        <v>133</v>
      </c>
      <c r="B34" s="93" t="s">
        <v>331</v>
      </c>
      <c r="C34" s="164">
        <f>'[1]IB_6.4.3.sz.mell'!C34</f>
        <v>0</v>
      </c>
      <c r="D34" s="180">
        <f>'[1]IB_6.4.3.sz.mell'!D34</f>
        <v>0</v>
      </c>
      <c r="E34" s="379"/>
    </row>
    <row r="35" spans="1:5" s="324" customFormat="1" ht="12" customHeight="1" thickBot="1" x14ac:dyDescent="0.25">
      <c r="A35" s="378" t="s">
        <v>293</v>
      </c>
      <c r="B35" s="93" t="s">
        <v>499</v>
      </c>
      <c r="C35" s="164">
        <f>'[1]IB_6.4.3.sz.mell'!C35</f>
        <v>0</v>
      </c>
      <c r="D35" s="180">
        <f>'[1]IB_6.4.3.sz.mell'!D35</f>
        <v>0</v>
      </c>
      <c r="E35" s="379"/>
    </row>
    <row r="36" spans="1:5" s="324" customFormat="1" ht="12" customHeight="1" thickBot="1" x14ac:dyDescent="0.25">
      <c r="A36" s="318" t="s">
        <v>155</v>
      </c>
      <c r="B36" s="93" t="s">
        <v>520</v>
      </c>
      <c r="C36" s="164">
        <f>'[1]IB_6.4.3.sz.mell'!C36</f>
        <v>0</v>
      </c>
      <c r="D36" s="180">
        <f>'[1]IB_6.4.3.sz.mell'!D36</f>
        <v>0</v>
      </c>
      <c r="E36" s="165">
        <f>+E8+E20+E25+E26+E30+E34+E35</f>
        <v>0</v>
      </c>
    </row>
    <row r="37" spans="1:5" s="324" customFormat="1" ht="12" customHeight="1" thickBot="1" x14ac:dyDescent="0.25">
      <c r="A37" s="386" t="s">
        <v>302</v>
      </c>
      <c r="B37" s="93" t="s">
        <v>501</v>
      </c>
      <c r="C37" s="164">
        <f>'[1]IB_6.4.3.sz.mell'!C37</f>
        <v>0</v>
      </c>
      <c r="D37" s="180">
        <f>'[1]IB_6.4.3.sz.mell'!D37</f>
        <v>0</v>
      </c>
      <c r="E37" s="165">
        <f>+E38+E39+E40</f>
        <v>0</v>
      </c>
    </row>
    <row r="38" spans="1:5" s="324" customFormat="1" ht="12" customHeight="1" x14ac:dyDescent="0.2">
      <c r="A38" s="380" t="s">
        <v>502</v>
      </c>
      <c r="B38" s="381" t="s">
        <v>390</v>
      </c>
      <c r="C38" s="203">
        <f>'[1]IB_6.4.3.sz.mell'!C38</f>
        <v>0</v>
      </c>
      <c r="D38" s="398">
        <f>'[1]IB_6.4.3.sz.mell'!D38</f>
        <v>0</v>
      </c>
      <c r="E38" s="204"/>
    </row>
    <row r="39" spans="1:5" s="324" customFormat="1" ht="12" customHeight="1" x14ac:dyDescent="0.2">
      <c r="A39" s="380" t="s">
        <v>503</v>
      </c>
      <c r="B39" s="382" t="s">
        <v>504</v>
      </c>
      <c r="C39" s="170">
        <f>'[1]IB_6.4.3.sz.mell'!C39</f>
        <v>0</v>
      </c>
      <c r="D39" s="399">
        <f>'[1]IB_6.4.3.sz.mell'!D39</f>
        <v>0</v>
      </c>
      <c r="E39" s="171"/>
    </row>
    <row r="40" spans="1:5" s="326" customFormat="1" ht="12" customHeight="1" thickBot="1" x14ac:dyDescent="0.25">
      <c r="A40" s="377" t="s">
        <v>505</v>
      </c>
      <c r="B40" s="383" t="s">
        <v>506</v>
      </c>
      <c r="C40" s="384">
        <f>'[1]IB_6.4.3.sz.mell'!C40</f>
        <v>0</v>
      </c>
      <c r="D40" s="400">
        <f>'[1]IB_6.4.3.sz.mell'!D40</f>
        <v>0</v>
      </c>
      <c r="E40" s="385"/>
    </row>
    <row r="41" spans="1:5" s="326" customFormat="1" ht="15.2" customHeight="1" thickBot="1" x14ac:dyDescent="0.25">
      <c r="A41" s="386" t="s">
        <v>304</v>
      </c>
      <c r="B41" s="387" t="s">
        <v>507</v>
      </c>
      <c r="C41" s="388">
        <f>'[1]IB_6.4.3.sz.mell'!C41</f>
        <v>0</v>
      </c>
      <c r="D41" s="401">
        <f>'[1]IB_6.4.3.sz.mell'!D41</f>
        <v>0</v>
      </c>
      <c r="E41" s="389">
        <f>+E36+E37</f>
        <v>0</v>
      </c>
    </row>
    <row r="42" spans="1:5" s="326" customFormat="1" ht="15.2" customHeight="1" x14ac:dyDescent="0.2">
      <c r="A42" s="341"/>
      <c r="B42" s="342"/>
      <c r="C42" s="343"/>
    </row>
    <row r="43" spans="1:5" ht="13.5" thickBot="1" x14ac:dyDescent="0.25">
      <c r="A43" s="390"/>
      <c r="B43" s="391"/>
      <c r="C43" s="392"/>
    </row>
    <row r="44" spans="1:5" s="322" customFormat="1" ht="16.5" customHeight="1" thickBot="1" x14ac:dyDescent="0.25">
      <c r="A44" s="799" t="s">
        <v>318</v>
      </c>
      <c r="B44" s="800"/>
      <c r="C44" s="800"/>
      <c r="D44" s="800"/>
      <c r="E44" s="801"/>
    </row>
    <row r="45" spans="1:5" s="344" customFormat="1" ht="12" customHeight="1" thickBot="1" x14ac:dyDescent="0.25">
      <c r="A45" s="378" t="s">
        <v>51</v>
      </c>
      <c r="B45" s="93" t="s">
        <v>508</v>
      </c>
      <c r="C45" s="164">
        <f>'[1]IB_6.4.3.sz.mell'!C45</f>
        <v>0</v>
      </c>
      <c r="D45" s="180">
        <f>'[1]IB_6.4.3.sz.mell'!D45</f>
        <v>0</v>
      </c>
      <c r="E45" s="165">
        <f>SUM(E46:E50)</f>
        <v>0</v>
      </c>
    </row>
    <row r="46" spans="1:5" ht="12" customHeight="1" x14ac:dyDescent="0.2">
      <c r="A46" s="377" t="s">
        <v>53</v>
      </c>
      <c r="B46" s="95" t="s">
        <v>221</v>
      </c>
      <c r="C46" s="203">
        <f>'[1]IB_6.4.3.sz.mell'!C46</f>
        <v>0</v>
      </c>
      <c r="D46" s="398">
        <f>'[1]IB_6.4.3.sz.mell'!D46</f>
        <v>0</v>
      </c>
      <c r="E46" s="204"/>
    </row>
    <row r="47" spans="1:5" ht="12" customHeight="1" x14ac:dyDescent="0.2">
      <c r="A47" s="377" t="s">
        <v>55</v>
      </c>
      <c r="B47" s="73" t="s">
        <v>222</v>
      </c>
      <c r="C47" s="173">
        <f>'[1]IB_6.4.3.sz.mell'!C47</f>
        <v>0</v>
      </c>
      <c r="D47" s="402">
        <f>'[1]IB_6.4.3.sz.mell'!D47</f>
        <v>0</v>
      </c>
      <c r="E47" s="175"/>
    </row>
    <row r="48" spans="1:5" ht="12" customHeight="1" x14ac:dyDescent="0.2">
      <c r="A48" s="377" t="s">
        <v>57</v>
      </c>
      <c r="B48" s="73" t="s">
        <v>223</v>
      </c>
      <c r="C48" s="173">
        <f>'[1]IB_6.4.3.sz.mell'!C48</f>
        <v>0</v>
      </c>
      <c r="D48" s="402">
        <f>'[1]IB_6.4.3.sz.mell'!D48</f>
        <v>0</v>
      </c>
      <c r="E48" s="175"/>
    </row>
    <row r="49" spans="1:5" ht="12" customHeight="1" x14ac:dyDescent="0.2">
      <c r="A49" s="377" t="s">
        <v>59</v>
      </c>
      <c r="B49" s="73" t="s">
        <v>224</v>
      </c>
      <c r="C49" s="173">
        <f>'[1]IB_6.4.3.sz.mell'!C49</f>
        <v>0</v>
      </c>
      <c r="D49" s="402">
        <f>'[1]IB_6.4.3.sz.mell'!D49</f>
        <v>0</v>
      </c>
      <c r="E49" s="175"/>
    </row>
    <row r="50" spans="1:5" ht="12" customHeight="1" thickBot="1" x14ac:dyDescent="0.25">
      <c r="A50" s="377" t="s">
        <v>61</v>
      </c>
      <c r="B50" s="73" t="s">
        <v>226</v>
      </c>
      <c r="C50" s="173">
        <f>'[1]IB_6.4.3.sz.mell'!C50</f>
        <v>0</v>
      </c>
      <c r="D50" s="402">
        <f>'[1]IB_6.4.3.sz.mell'!D50</f>
        <v>0</v>
      </c>
      <c r="E50" s="175"/>
    </row>
    <row r="51" spans="1:5" ht="12" customHeight="1" thickBot="1" x14ac:dyDescent="0.25">
      <c r="A51" s="378" t="s">
        <v>65</v>
      </c>
      <c r="B51" s="93" t="s">
        <v>509</v>
      </c>
      <c r="C51" s="164">
        <f>'[1]IB_6.4.3.sz.mell'!C51</f>
        <v>0</v>
      </c>
      <c r="D51" s="180">
        <f>'[1]IB_6.4.3.sz.mell'!D51</f>
        <v>0</v>
      </c>
      <c r="E51" s="165">
        <f>SUM(E52:E54)</f>
        <v>0</v>
      </c>
    </row>
    <row r="52" spans="1:5" s="344" customFormat="1" ht="12" customHeight="1" x14ac:dyDescent="0.2">
      <c r="A52" s="377" t="s">
        <v>67</v>
      </c>
      <c r="B52" s="95" t="s">
        <v>257</v>
      </c>
      <c r="C52" s="203">
        <f>'[1]IB_6.4.3.sz.mell'!C52</f>
        <v>0</v>
      </c>
      <c r="D52" s="398">
        <f>'[1]IB_6.4.3.sz.mell'!D52</f>
        <v>0</v>
      </c>
      <c r="E52" s="204"/>
    </row>
    <row r="53" spans="1:5" ht="12" customHeight="1" x14ac:dyDescent="0.2">
      <c r="A53" s="377" t="s">
        <v>69</v>
      </c>
      <c r="B53" s="73" t="s">
        <v>259</v>
      </c>
      <c r="C53" s="173">
        <f>'[1]IB_6.4.3.sz.mell'!C53</f>
        <v>0</v>
      </c>
      <c r="D53" s="402">
        <f>'[1]IB_6.4.3.sz.mell'!D53</f>
        <v>0</v>
      </c>
      <c r="E53" s="175"/>
    </row>
    <row r="54" spans="1:5" ht="12" customHeight="1" x14ac:dyDescent="0.2">
      <c r="A54" s="377" t="s">
        <v>71</v>
      </c>
      <c r="B54" s="73" t="s">
        <v>510</v>
      </c>
      <c r="C54" s="173">
        <f>'[1]IB_6.4.3.sz.mell'!C54</f>
        <v>0</v>
      </c>
      <c r="D54" s="402">
        <f>'[1]IB_6.4.3.sz.mell'!D54</f>
        <v>0</v>
      </c>
      <c r="E54" s="175"/>
    </row>
    <row r="55" spans="1:5" ht="12" customHeight="1" thickBot="1" x14ac:dyDescent="0.25">
      <c r="A55" s="377" t="s">
        <v>73</v>
      </c>
      <c r="B55" s="73" t="s">
        <v>511</v>
      </c>
      <c r="C55" s="173">
        <f>'[1]IB_6.4.3.sz.mell'!C55</f>
        <v>0</v>
      </c>
      <c r="D55" s="402">
        <f>'[1]IB_6.4.3.sz.mell'!D55</f>
        <v>0</v>
      </c>
      <c r="E55" s="175"/>
    </row>
    <row r="56" spans="1:5" ht="15.2" customHeight="1" thickBot="1" x14ac:dyDescent="0.25">
      <c r="A56" s="378" t="s">
        <v>79</v>
      </c>
      <c r="B56" s="93" t="s">
        <v>512</v>
      </c>
      <c r="C56" s="164">
        <f>'[1]IB_6.4.3.sz.mell'!C56</f>
        <v>0</v>
      </c>
      <c r="D56" s="180">
        <f>'[1]IB_6.4.3.sz.mell'!D56</f>
        <v>0</v>
      </c>
      <c r="E56" s="379"/>
    </row>
    <row r="57" spans="1:5" ht="13.5" thickBot="1" x14ac:dyDescent="0.25">
      <c r="A57" s="378" t="s">
        <v>276</v>
      </c>
      <c r="B57" s="393" t="s">
        <v>513</v>
      </c>
      <c r="C57" s="388">
        <f>'[1]IB_6.4.3.sz.mell'!C57</f>
        <v>0</v>
      </c>
      <c r="D57" s="401">
        <f>'[1]IB_6.4.3.sz.mell'!D57</f>
        <v>0</v>
      </c>
      <c r="E57" s="389">
        <f>+E45+E51+E56</f>
        <v>0</v>
      </c>
    </row>
    <row r="58" spans="1:5" ht="15.2" customHeight="1" thickBot="1" x14ac:dyDescent="0.25">
      <c r="C58" s="353">
        <f>'[1]IB_6.4.3.sz.mell'!C58</f>
        <v>0</v>
      </c>
      <c r="D58" s="353">
        <f>'[1]IB_6.4.3.sz.mell'!D58</f>
        <v>0</v>
      </c>
    </row>
    <row r="59" spans="1:5" ht="14.45" customHeight="1" thickBot="1" x14ac:dyDescent="0.25">
      <c r="A59" s="355" t="s">
        <v>477</v>
      </c>
      <c r="B59" s="356"/>
      <c r="C59" s="357">
        <f>'[1]IB_6.4.3.sz.mell'!C59</f>
        <v>0</v>
      </c>
      <c r="D59" s="357">
        <f>'[1]IB_6.4.3.sz.mell'!D59</f>
        <v>0</v>
      </c>
      <c r="E59" s="358"/>
    </row>
    <row r="60" spans="1:5" ht="13.5" thickBot="1" x14ac:dyDescent="0.25">
      <c r="A60" s="359" t="s">
        <v>478</v>
      </c>
      <c r="B60" s="360"/>
      <c r="C60" s="357">
        <f>'[1]IB_6.4.3.sz.mell'!C60</f>
        <v>0</v>
      </c>
      <c r="D60" s="357">
        <f>'[1]IB_6.4.3.sz.mell'!D60</f>
        <v>0</v>
      </c>
      <c r="E60" s="358"/>
    </row>
    <row r="62" spans="1:5" x14ac:dyDescent="0.2">
      <c r="B62" s="317" t="s">
        <v>484</v>
      </c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5720-80D8-4B07-8BD6-13DE36F94584}">
  <sheetPr>
    <tabColor theme="5"/>
  </sheetPr>
  <dimension ref="A1:G42"/>
  <sheetViews>
    <sheetView topLeftCell="A25" zoomScale="120" zoomScaleNormal="120" workbookViewId="0">
      <selection activeCell="E5" sqref="E5:E6"/>
    </sheetView>
  </sheetViews>
  <sheetFormatPr defaultRowHeight="12.75" x14ac:dyDescent="0.2"/>
  <cols>
    <col min="1" max="1" width="7" style="404" customWidth="1"/>
    <col min="2" max="2" width="32" style="317" customWidth="1"/>
    <col min="3" max="3" width="12.5" style="317" customWidth="1"/>
    <col min="4" max="6" width="11.83203125" style="317" customWidth="1"/>
    <col min="7" max="7" width="12.83203125" style="317" customWidth="1"/>
    <col min="8" max="256" width="9.33203125" style="317"/>
    <col min="257" max="257" width="7" style="317" customWidth="1"/>
    <col min="258" max="258" width="32" style="317" customWidth="1"/>
    <col min="259" max="259" width="12.5" style="317" customWidth="1"/>
    <col min="260" max="262" width="11.83203125" style="317" customWidth="1"/>
    <col min="263" max="263" width="12.83203125" style="317" customWidth="1"/>
    <col min="264" max="512" width="9.33203125" style="317"/>
    <col min="513" max="513" width="7" style="317" customWidth="1"/>
    <col min="514" max="514" width="32" style="317" customWidth="1"/>
    <col min="515" max="515" width="12.5" style="317" customWidth="1"/>
    <col min="516" max="518" width="11.83203125" style="317" customWidth="1"/>
    <col min="519" max="519" width="12.83203125" style="317" customWidth="1"/>
    <col min="520" max="768" width="9.33203125" style="317"/>
    <col min="769" max="769" width="7" style="317" customWidth="1"/>
    <col min="770" max="770" width="32" style="317" customWidth="1"/>
    <col min="771" max="771" width="12.5" style="317" customWidth="1"/>
    <col min="772" max="774" width="11.83203125" style="317" customWidth="1"/>
    <col min="775" max="775" width="12.83203125" style="317" customWidth="1"/>
    <col min="776" max="1024" width="9.33203125" style="317"/>
    <col min="1025" max="1025" width="7" style="317" customWidth="1"/>
    <col min="1026" max="1026" width="32" style="317" customWidth="1"/>
    <col min="1027" max="1027" width="12.5" style="317" customWidth="1"/>
    <col min="1028" max="1030" width="11.83203125" style="317" customWidth="1"/>
    <col min="1031" max="1031" width="12.83203125" style="317" customWidth="1"/>
    <col min="1032" max="1280" width="9.33203125" style="317"/>
    <col min="1281" max="1281" width="7" style="317" customWidth="1"/>
    <col min="1282" max="1282" width="32" style="317" customWidth="1"/>
    <col min="1283" max="1283" width="12.5" style="317" customWidth="1"/>
    <col min="1284" max="1286" width="11.83203125" style="317" customWidth="1"/>
    <col min="1287" max="1287" width="12.83203125" style="317" customWidth="1"/>
    <col min="1288" max="1536" width="9.33203125" style="317"/>
    <col min="1537" max="1537" width="7" style="317" customWidth="1"/>
    <col min="1538" max="1538" width="32" style="317" customWidth="1"/>
    <col min="1539" max="1539" width="12.5" style="317" customWidth="1"/>
    <col min="1540" max="1542" width="11.83203125" style="317" customWidth="1"/>
    <col min="1543" max="1543" width="12.83203125" style="317" customWidth="1"/>
    <col min="1544" max="1792" width="9.33203125" style="317"/>
    <col min="1793" max="1793" width="7" style="317" customWidth="1"/>
    <col min="1794" max="1794" width="32" style="317" customWidth="1"/>
    <col min="1795" max="1795" width="12.5" style="317" customWidth="1"/>
    <col min="1796" max="1798" width="11.83203125" style="317" customWidth="1"/>
    <col min="1799" max="1799" width="12.83203125" style="317" customWidth="1"/>
    <col min="1800" max="2048" width="9.33203125" style="317"/>
    <col min="2049" max="2049" width="7" style="317" customWidth="1"/>
    <col min="2050" max="2050" width="32" style="317" customWidth="1"/>
    <col min="2051" max="2051" width="12.5" style="317" customWidth="1"/>
    <col min="2052" max="2054" width="11.83203125" style="317" customWidth="1"/>
    <col min="2055" max="2055" width="12.83203125" style="317" customWidth="1"/>
    <col min="2056" max="2304" width="9.33203125" style="317"/>
    <col min="2305" max="2305" width="7" style="317" customWidth="1"/>
    <col min="2306" max="2306" width="32" style="317" customWidth="1"/>
    <col min="2307" max="2307" width="12.5" style="317" customWidth="1"/>
    <col min="2308" max="2310" width="11.83203125" style="317" customWidth="1"/>
    <col min="2311" max="2311" width="12.83203125" style="317" customWidth="1"/>
    <col min="2312" max="2560" width="9.33203125" style="317"/>
    <col min="2561" max="2561" width="7" style="317" customWidth="1"/>
    <col min="2562" max="2562" width="32" style="317" customWidth="1"/>
    <col min="2563" max="2563" width="12.5" style="317" customWidth="1"/>
    <col min="2564" max="2566" width="11.83203125" style="317" customWidth="1"/>
    <col min="2567" max="2567" width="12.83203125" style="317" customWidth="1"/>
    <col min="2568" max="2816" width="9.33203125" style="317"/>
    <col min="2817" max="2817" width="7" style="317" customWidth="1"/>
    <col min="2818" max="2818" width="32" style="317" customWidth="1"/>
    <col min="2819" max="2819" width="12.5" style="317" customWidth="1"/>
    <col min="2820" max="2822" width="11.83203125" style="317" customWidth="1"/>
    <col min="2823" max="2823" width="12.83203125" style="317" customWidth="1"/>
    <col min="2824" max="3072" width="9.33203125" style="317"/>
    <col min="3073" max="3073" width="7" style="317" customWidth="1"/>
    <col min="3074" max="3074" width="32" style="317" customWidth="1"/>
    <col min="3075" max="3075" width="12.5" style="317" customWidth="1"/>
    <col min="3076" max="3078" width="11.83203125" style="317" customWidth="1"/>
    <col min="3079" max="3079" width="12.83203125" style="317" customWidth="1"/>
    <col min="3080" max="3328" width="9.33203125" style="317"/>
    <col min="3329" max="3329" width="7" style="317" customWidth="1"/>
    <col min="3330" max="3330" width="32" style="317" customWidth="1"/>
    <col min="3331" max="3331" width="12.5" style="317" customWidth="1"/>
    <col min="3332" max="3334" width="11.83203125" style="317" customWidth="1"/>
    <col min="3335" max="3335" width="12.83203125" style="317" customWidth="1"/>
    <col min="3336" max="3584" width="9.33203125" style="317"/>
    <col min="3585" max="3585" width="7" style="317" customWidth="1"/>
    <col min="3586" max="3586" width="32" style="317" customWidth="1"/>
    <col min="3587" max="3587" width="12.5" style="317" customWidth="1"/>
    <col min="3588" max="3590" width="11.83203125" style="317" customWidth="1"/>
    <col min="3591" max="3591" width="12.83203125" style="317" customWidth="1"/>
    <col min="3592" max="3840" width="9.33203125" style="317"/>
    <col min="3841" max="3841" width="7" style="317" customWidth="1"/>
    <col min="3842" max="3842" width="32" style="317" customWidth="1"/>
    <col min="3843" max="3843" width="12.5" style="317" customWidth="1"/>
    <col min="3844" max="3846" width="11.83203125" style="317" customWidth="1"/>
    <col min="3847" max="3847" width="12.83203125" style="317" customWidth="1"/>
    <col min="3848" max="4096" width="9.33203125" style="317"/>
    <col min="4097" max="4097" width="7" style="317" customWidth="1"/>
    <col min="4098" max="4098" width="32" style="317" customWidth="1"/>
    <col min="4099" max="4099" width="12.5" style="317" customWidth="1"/>
    <col min="4100" max="4102" width="11.83203125" style="317" customWidth="1"/>
    <col min="4103" max="4103" width="12.83203125" style="317" customWidth="1"/>
    <col min="4104" max="4352" width="9.33203125" style="317"/>
    <col min="4353" max="4353" width="7" style="317" customWidth="1"/>
    <col min="4354" max="4354" width="32" style="317" customWidth="1"/>
    <col min="4355" max="4355" width="12.5" style="317" customWidth="1"/>
    <col min="4356" max="4358" width="11.83203125" style="317" customWidth="1"/>
    <col min="4359" max="4359" width="12.83203125" style="317" customWidth="1"/>
    <col min="4360" max="4608" width="9.33203125" style="317"/>
    <col min="4609" max="4609" width="7" style="317" customWidth="1"/>
    <col min="4610" max="4610" width="32" style="317" customWidth="1"/>
    <col min="4611" max="4611" width="12.5" style="317" customWidth="1"/>
    <col min="4612" max="4614" width="11.83203125" style="317" customWidth="1"/>
    <col min="4615" max="4615" width="12.83203125" style="317" customWidth="1"/>
    <col min="4616" max="4864" width="9.33203125" style="317"/>
    <col min="4865" max="4865" width="7" style="317" customWidth="1"/>
    <col min="4866" max="4866" width="32" style="317" customWidth="1"/>
    <col min="4867" max="4867" width="12.5" style="317" customWidth="1"/>
    <col min="4868" max="4870" width="11.83203125" style="317" customWidth="1"/>
    <col min="4871" max="4871" width="12.83203125" style="317" customWidth="1"/>
    <col min="4872" max="5120" width="9.33203125" style="317"/>
    <col min="5121" max="5121" width="7" style="317" customWidth="1"/>
    <col min="5122" max="5122" width="32" style="317" customWidth="1"/>
    <col min="5123" max="5123" width="12.5" style="317" customWidth="1"/>
    <col min="5124" max="5126" width="11.83203125" style="317" customWidth="1"/>
    <col min="5127" max="5127" width="12.83203125" style="317" customWidth="1"/>
    <col min="5128" max="5376" width="9.33203125" style="317"/>
    <col min="5377" max="5377" width="7" style="317" customWidth="1"/>
    <col min="5378" max="5378" width="32" style="317" customWidth="1"/>
    <col min="5379" max="5379" width="12.5" style="317" customWidth="1"/>
    <col min="5380" max="5382" width="11.83203125" style="317" customWidth="1"/>
    <col min="5383" max="5383" width="12.83203125" style="317" customWidth="1"/>
    <col min="5384" max="5632" width="9.33203125" style="317"/>
    <col min="5633" max="5633" width="7" style="317" customWidth="1"/>
    <col min="5634" max="5634" width="32" style="317" customWidth="1"/>
    <col min="5635" max="5635" width="12.5" style="317" customWidth="1"/>
    <col min="5636" max="5638" width="11.83203125" style="317" customWidth="1"/>
    <col min="5639" max="5639" width="12.83203125" style="317" customWidth="1"/>
    <col min="5640" max="5888" width="9.33203125" style="317"/>
    <col min="5889" max="5889" width="7" style="317" customWidth="1"/>
    <col min="5890" max="5890" width="32" style="317" customWidth="1"/>
    <col min="5891" max="5891" width="12.5" style="317" customWidth="1"/>
    <col min="5892" max="5894" width="11.83203125" style="317" customWidth="1"/>
    <col min="5895" max="5895" width="12.83203125" style="317" customWidth="1"/>
    <col min="5896" max="6144" width="9.33203125" style="317"/>
    <col min="6145" max="6145" width="7" style="317" customWidth="1"/>
    <col min="6146" max="6146" width="32" style="317" customWidth="1"/>
    <col min="6147" max="6147" width="12.5" style="317" customWidth="1"/>
    <col min="6148" max="6150" width="11.83203125" style="317" customWidth="1"/>
    <col min="6151" max="6151" width="12.83203125" style="317" customWidth="1"/>
    <col min="6152" max="6400" width="9.33203125" style="317"/>
    <col min="6401" max="6401" width="7" style="317" customWidth="1"/>
    <col min="6402" max="6402" width="32" style="317" customWidth="1"/>
    <col min="6403" max="6403" width="12.5" style="317" customWidth="1"/>
    <col min="6404" max="6406" width="11.83203125" style="317" customWidth="1"/>
    <col min="6407" max="6407" width="12.83203125" style="317" customWidth="1"/>
    <col min="6408" max="6656" width="9.33203125" style="317"/>
    <col min="6657" max="6657" width="7" style="317" customWidth="1"/>
    <col min="6658" max="6658" width="32" style="317" customWidth="1"/>
    <col min="6659" max="6659" width="12.5" style="317" customWidth="1"/>
    <col min="6660" max="6662" width="11.83203125" style="317" customWidth="1"/>
    <col min="6663" max="6663" width="12.83203125" style="317" customWidth="1"/>
    <col min="6664" max="6912" width="9.33203125" style="317"/>
    <col min="6913" max="6913" width="7" style="317" customWidth="1"/>
    <col min="6914" max="6914" width="32" style="317" customWidth="1"/>
    <col min="6915" max="6915" width="12.5" style="317" customWidth="1"/>
    <col min="6916" max="6918" width="11.83203125" style="317" customWidth="1"/>
    <col min="6919" max="6919" width="12.83203125" style="317" customWidth="1"/>
    <col min="6920" max="7168" width="9.33203125" style="317"/>
    <col min="7169" max="7169" width="7" style="317" customWidth="1"/>
    <col min="7170" max="7170" width="32" style="317" customWidth="1"/>
    <col min="7171" max="7171" width="12.5" style="317" customWidth="1"/>
    <col min="7172" max="7174" width="11.83203125" style="317" customWidth="1"/>
    <col min="7175" max="7175" width="12.83203125" style="317" customWidth="1"/>
    <col min="7176" max="7424" width="9.33203125" style="317"/>
    <col min="7425" max="7425" width="7" style="317" customWidth="1"/>
    <col min="7426" max="7426" width="32" style="317" customWidth="1"/>
    <col min="7427" max="7427" width="12.5" style="317" customWidth="1"/>
    <col min="7428" max="7430" width="11.83203125" style="317" customWidth="1"/>
    <col min="7431" max="7431" width="12.83203125" style="317" customWidth="1"/>
    <col min="7432" max="7680" width="9.33203125" style="317"/>
    <col min="7681" max="7681" width="7" style="317" customWidth="1"/>
    <col min="7682" max="7682" width="32" style="317" customWidth="1"/>
    <col min="7683" max="7683" width="12.5" style="317" customWidth="1"/>
    <col min="7684" max="7686" width="11.83203125" style="317" customWidth="1"/>
    <col min="7687" max="7687" width="12.83203125" style="317" customWidth="1"/>
    <col min="7688" max="7936" width="9.33203125" style="317"/>
    <col min="7937" max="7937" width="7" style="317" customWidth="1"/>
    <col min="7938" max="7938" width="32" style="317" customWidth="1"/>
    <col min="7939" max="7939" width="12.5" style="317" customWidth="1"/>
    <col min="7940" max="7942" width="11.83203125" style="317" customWidth="1"/>
    <col min="7943" max="7943" width="12.83203125" style="317" customWidth="1"/>
    <col min="7944" max="8192" width="9.33203125" style="317"/>
    <col min="8193" max="8193" width="7" style="317" customWidth="1"/>
    <col min="8194" max="8194" width="32" style="317" customWidth="1"/>
    <col min="8195" max="8195" width="12.5" style="317" customWidth="1"/>
    <col min="8196" max="8198" width="11.83203125" style="317" customWidth="1"/>
    <col min="8199" max="8199" width="12.83203125" style="317" customWidth="1"/>
    <col min="8200" max="8448" width="9.33203125" style="317"/>
    <col min="8449" max="8449" width="7" style="317" customWidth="1"/>
    <col min="8450" max="8450" width="32" style="317" customWidth="1"/>
    <col min="8451" max="8451" width="12.5" style="317" customWidth="1"/>
    <col min="8452" max="8454" width="11.83203125" style="317" customWidth="1"/>
    <col min="8455" max="8455" width="12.83203125" style="317" customWidth="1"/>
    <col min="8456" max="8704" width="9.33203125" style="317"/>
    <col min="8705" max="8705" width="7" style="317" customWidth="1"/>
    <col min="8706" max="8706" width="32" style="317" customWidth="1"/>
    <col min="8707" max="8707" width="12.5" style="317" customWidth="1"/>
    <col min="8708" max="8710" width="11.83203125" style="317" customWidth="1"/>
    <col min="8711" max="8711" width="12.83203125" style="317" customWidth="1"/>
    <col min="8712" max="8960" width="9.33203125" style="317"/>
    <col min="8961" max="8961" width="7" style="317" customWidth="1"/>
    <col min="8962" max="8962" width="32" style="317" customWidth="1"/>
    <col min="8963" max="8963" width="12.5" style="317" customWidth="1"/>
    <col min="8964" max="8966" width="11.83203125" style="317" customWidth="1"/>
    <col min="8967" max="8967" width="12.83203125" style="317" customWidth="1"/>
    <col min="8968" max="9216" width="9.33203125" style="317"/>
    <col min="9217" max="9217" width="7" style="317" customWidth="1"/>
    <col min="9218" max="9218" width="32" style="317" customWidth="1"/>
    <col min="9219" max="9219" width="12.5" style="317" customWidth="1"/>
    <col min="9220" max="9222" width="11.83203125" style="317" customWidth="1"/>
    <col min="9223" max="9223" width="12.83203125" style="317" customWidth="1"/>
    <col min="9224" max="9472" width="9.33203125" style="317"/>
    <col min="9473" max="9473" width="7" style="317" customWidth="1"/>
    <col min="9474" max="9474" width="32" style="317" customWidth="1"/>
    <col min="9475" max="9475" width="12.5" style="317" customWidth="1"/>
    <col min="9476" max="9478" width="11.83203125" style="317" customWidth="1"/>
    <col min="9479" max="9479" width="12.83203125" style="317" customWidth="1"/>
    <col min="9480" max="9728" width="9.33203125" style="317"/>
    <col min="9729" max="9729" width="7" style="317" customWidth="1"/>
    <col min="9730" max="9730" width="32" style="317" customWidth="1"/>
    <col min="9731" max="9731" width="12.5" style="317" customWidth="1"/>
    <col min="9732" max="9734" width="11.83203125" style="317" customWidth="1"/>
    <col min="9735" max="9735" width="12.83203125" style="317" customWidth="1"/>
    <col min="9736" max="9984" width="9.33203125" style="317"/>
    <col min="9985" max="9985" width="7" style="317" customWidth="1"/>
    <col min="9986" max="9986" width="32" style="317" customWidth="1"/>
    <col min="9987" max="9987" width="12.5" style="317" customWidth="1"/>
    <col min="9988" max="9990" width="11.83203125" style="317" customWidth="1"/>
    <col min="9991" max="9991" width="12.83203125" style="317" customWidth="1"/>
    <col min="9992" max="10240" width="9.33203125" style="317"/>
    <col min="10241" max="10241" width="7" style="317" customWidth="1"/>
    <col min="10242" max="10242" width="32" style="317" customWidth="1"/>
    <col min="10243" max="10243" width="12.5" style="317" customWidth="1"/>
    <col min="10244" max="10246" width="11.83203125" style="317" customWidth="1"/>
    <col min="10247" max="10247" width="12.83203125" style="317" customWidth="1"/>
    <col min="10248" max="10496" width="9.33203125" style="317"/>
    <col min="10497" max="10497" width="7" style="317" customWidth="1"/>
    <col min="10498" max="10498" width="32" style="317" customWidth="1"/>
    <col min="10499" max="10499" width="12.5" style="317" customWidth="1"/>
    <col min="10500" max="10502" width="11.83203125" style="317" customWidth="1"/>
    <col min="10503" max="10503" width="12.83203125" style="317" customWidth="1"/>
    <col min="10504" max="10752" width="9.33203125" style="317"/>
    <col min="10753" max="10753" width="7" style="317" customWidth="1"/>
    <col min="10754" max="10754" width="32" style="317" customWidth="1"/>
    <col min="10755" max="10755" width="12.5" style="317" customWidth="1"/>
    <col min="10756" max="10758" width="11.83203125" style="317" customWidth="1"/>
    <col min="10759" max="10759" width="12.83203125" style="317" customWidth="1"/>
    <col min="10760" max="11008" width="9.33203125" style="317"/>
    <col min="11009" max="11009" width="7" style="317" customWidth="1"/>
    <col min="11010" max="11010" width="32" style="317" customWidth="1"/>
    <col min="11011" max="11011" width="12.5" style="317" customWidth="1"/>
    <col min="11012" max="11014" width="11.83203125" style="317" customWidth="1"/>
    <col min="11015" max="11015" width="12.83203125" style="317" customWidth="1"/>
    <col min="11016" max="11264" width="9.33203125" style="317"/>
    <col min="11265" max="11265" width="7" style="317" customWidth="1"/>
    <col min="11266" max="11266" width="32" style="317" customWidth="1"/>
    <col min="11267" max="11267" width="12.5" style="317" customWidth="1"/>
    <col min="11268" max="11270" width="11.83203125" style="317" customWidth="1"/>
    <col min="11271" max="11271" width="12.83203125" style="317" customWidth="1"/>
    <col min="11272" max="11520" width="9.33203125" style="317"/>
    <col min="11521" max="11521" width="7" style="317" customWidth="1"/>
    <col min="11522" max="11522" width="32" style="317" customWidth="1"/>
    <col min="11523" max="11523" width="12.5" style="317" customWidth="1"/>
    <col min="11524" max="11526" width="11.83203125" style="317" customWidth="1"/>
    <col min="11527" max="11527" width="12.83203125" style="317" customWidth="1"/>
    <col min="11528" max="11776" width="9.33203125" style="317"/>
    <col min="11777" max="11777" width="7" style="317" customWidth="1"/>
    <col min="11778" max="11778" width="32" style="317" customWidth="1"/>
    <col min="11779" max="11779" width="12.5" style="317" customWidth="1"/>
    <col min="11780" max="11782" width="11.83203125" style="317" customWidth="1"/>
    <col min="11783" max="11783" width="12.83203125" style="317" customWidth="1"/>
    <col min="11784" max="12032" width="9.33203125" style="317"/>
    <col min="12033" max="12033" width="7" style="317" customWidth="1"/>
    <col min="12034" max="12034" width="32" style="317" customWidth="1"/>
    <col min="12035" max="12035" width="12.5" style="317" customWidth="1"/>
    <col min="12036" max="12038" width="11.83203125" style="317" customWidth="1"/>
    <col min="12039" max="12039" width="12.83203125" style="317" customWidth="1"/>
    <col min="12040" max="12288" width="9.33203125" style="317"/>
    <col min="12289" max="12289" width="7" style="317" customWidth="1"/>
    <col min="12290" max="12290" width="32" style="317" customWidth="1"/>
    <col min="12291" max="12291" width="12.5" style="317" customWidth="1"/>
    <col min="12292" max="12294" width="11.83203125" style="317" customWidth="1"/>
    <col min="12295" max="12295" width="12.83203125" style="317" customWidth="1"/>
    <col min="12296" max="12544" width="9.33203125" style="317"/>
    <col min="12545" max="12545" width="7" style="317" customWidth="1"/>
    <col min="12546" max="12546" width="32" style="317" customWidth="1"/>
    <col min="12547" max="12547" width="12.5" style="317" customWidth="1"/>
    <col min="12548" max="12550" width="11.83203125" style="317" customWidth="1"/>
    <col min="12551" max="12551" width="12.83203125" style="317" customWidth="1"/>
    <col min="12552" max="12800" width="9.33203125" style="317"/>
    <col min="12801" max="12801" width="7" style="317" customWidth="1"/>
    <col min="12802" max="12802" width="32" style="317" customWidth="1"/>
    <col min="12803" max="12803" width="12.5" style="317" customWidth="1"/>
    <col min="12804" max="12806" width="11.83203125" style="317" customWidth="1"/>
    <col min="12807" max="12807" width="12.83203125" style="317" customWidth="1"/>
    <col min="12808" max="13056" width="9.33203125" style="317"/>
    <col min="13057" max="13057" width="7" style="317" customWidth="1"/>
    <col min="13058" max="13058" width="32" style="317" customWidth="1"/>
    <col min="13059" max="13059" width="12.5" style="317" customWidth="1"/>
    <col min="13060" max="13062" width="11.83203125" style="317" customWidth="1"/>
    <col min="13063" max="13063" width="12.83203125" style="317" customWidth="1"/>
    <col min="13064" max="13312" width="9.33203125" style="317"/>
    <col min="13313" max="13313" width="7" style="317" customWidth="1"/>
    <col min="13314" max="13314" width="32" style="317" customWidth="1"/>
    <col min="13315" max="13315" width="12.5" style="317" customWidth="1"/>
    <col min="13316" max="13318" width="11.83203125" style="317" customWidth="1"/>
    <col min="13319" max="13319" width="12.83203125" style="317" customWidth="1"/>
    <col min="13320" max="13568" width="9.33203125" style="317"/>
    <col min="13569" max="13569" width="7" style="317" customWidth="1"/>
    <col min="13570" max="13570" width="32" style="317" customWidth="1"/>
    <col min="13571" max="13571" width="12.5" style="317" customWidth="1"/>
    <col min="13572" max="13574" width="11.83203125" style="317" customWidth="1"/>
    <col min="13575" max="13575" width="12.83203125" style="317" customWidth="1"/>
    <col min="13576" max="13824" width="9.33203125" style="317"/>
    <col min="13825" max="13825" width="7" style="317" customWidth="1"/>
    <col min="13826" max="13826" width="32" style="317" customWidth="1"/>
    <col min="13827" max="13827" width="12.5" style="317" customWidth="1"/>
    <col min="13828" max="13830" width="11.83203125" style="317" customWidth="1"/>
    <col min="13831" max="13831" width="12.83203125" style="317" customWidth="1"/>
    <col min="13832" max="14080" width="9.33203125" style="317"/>
    <col min="14081" max="14081" width="7" style="317" customWidth="1"/>
    <col min="14082" max="14082" width="32" style="317" customWidth="1"/>
    <col min="14083" max="14083" width="12.5" style="317" customWidth="1"/>
    <col min="14084" max="14086" width="11.83203125" style="317" customWidth="1"/>
    <col min="14087" max="14087" width="12.83203125" style="317" customWidth="1"/>
    <col min="14088" max="14336" width="9.33203125" style="317"/>
    <col min="14337" max="14337" width="7" style="317" customWidth="1"/>
    <col min="14338" max="14338" width="32" style="317" customWidth="1"/>
    <col min="14339" max="14339" width="12.5" style="317" customWidth="1"/>
    <col min="14340" max="14342" width="11.83203125" style="317" customWidth="1"/>
    <col min="14343" max="14343" width="12.83203125" style="317" customWidth="1"/>
    <col min="14344" max="14592" width="9.33203125" style="317"/>
    <col min="14593" max="14593" width="7" style="317" customWidth="1"/>
    <col min="14594" max="14594" width="32" style="317" customWidth="1"/>
    <col min="14595" max="14595" width="12.5" style="317" customWidth="1"/>
    <col min="14596" max="14598" width="11.83203125" style="317" customWidth="1"/>
    <col min="14599" max="14599" width="12.83203125" style="317" customWidth="1"/>
    <col min="14600" max="14848" width="9.33203125" style="317"/>
    <col min="14849" max="14849" width="7" style="317" customWidth="1"/>
    <col min="14850" max="14850" width="32" style="317" customWidth="1"/>
    <col min="14851" max="14851" width="12.5" style="317" customWidth="1"/>
    <col min="14852" max="14854" width="11.83203125" style="317" customWidth="1"/>
    <col min="14855" max="14855" width="12.83203125" style="317" customWidth="1"/>
    <col min="14856" max="15104" width="9.33203125" style="317"/>
    <col min="15105" max="15105" width="7" style="317" customWidth="1"/>
    <col min="15106" max="15106" width="32" style="317" customWidth="1"/>
    <col min="15107" max="15107" width="12.5" style="317" customWidth="1"/>
    <col min="15108" max="15110" width="11.83203125" style="317" customWidth="1"/>
    <col min="15111" max="15111" width="12.83203125" style="317" customWidth="1"/>
    <col min="15112" max="15360" width="9.33203125" style="317"/>
    <col min="15361" max="15361" width="7" style="317" customWidth="1"/>
    <col min="15362" max="15362" width="32" style="317" customWidth="1"/>
    <col min="15363" max="15363" width="12.5" style="317" customWidth="1"/>
    <col min="15364" max="15366" width="11.83203125" style="317" customWidth="1"/>
    <col min="15367" max="15367" width="12.83203125" style="317" customWidth="1"/>
    <col min="15368" max="15616" width="9.33203125" style="317"/>
    <col min="15617" max="15617" width="7" style="317" customWidth="1"/>
    <col min="15618" max="15618" width="32" style="317" customWidth="1"/>
    <col min="15619" max="15619" width="12.5" style="317" customWidth="1"/>
    <col min="15620" max="15622" width="11.83203125" style="317" customWidth="1"/>
    <col min="15623" max="15623" width="12.83203125" style="317" customWidth="1"/>
    <col min="15624" max="15872" width="9.33203125" style="317"/>
    <col min="15873" max="15873" width="7" style="317" customWidth="1"/>
    <col min="15874" max="15874" width="32" style="317" customWidth="1"/>
    <col min="15875" max="15875" width="12.5" style="317" customWidth="1"/>
    <col min="15876" max="15878" width="11.83203125" style="317" customWidth="1"/>
    <col min="15879" max="15879" width="12.83203125" style="317" customWidth="1"/>
    <col min="15880" max="16128" width="9.33203125" style="317"/>
    <col min="16129" max="16129" width="7" style="317" customWidth="1"/>
    <col min="16130" max="16130" width="32" style="317" customWidth="1"/>
    <col min="16131" max="16131" width="12.5" style="317" customWidth="1"/>
    <col min="16132" max="16134" width="11.83203125" style="317" customWidth="1"/>
    <col min="16135" max="16135" width="12.83203125" style="317" customWidth="1"/>
    <col min="16136" max="16384" width="9.33203125" style="317"/>
  </cols>
  <sheetData>
    <row r="1" spans="1:7" ht="18.75" customHeight="1" x14ac:dyDescent="0.2">
      <c r="A1" s="809" t="str">
        <f>CONCATENATE("7. melléklet ",[1]Z_ALAPADATOK!A7," ",[1]Z_ALAPADATOK!B7," ",[1]Z_ALAPADATOK!C7," ",[1]Z_ALAPADATOK!D7," ",[1]Z_ALAPADATOK!E7," ",[1]Z_ALAPADATOK!F7," ",[1]Z_ALAPADATOK!G7," ",[1]Z_ALAPADATOK!H7)</f>
        <v>7. melléklet a …. / 2020 ( … ) önkormányzati rendelethez</v>
      </c>
      <c r="B1" s="810"/>
      <c r="C1" s="810"/>
      <c r="D1" s="810"/>
      <c r="E1" s="810"/>
      <c r="F1" s="810"/>
      <c r="G1" s="810"/>
    </row>
    <row r="3" spans="1:7" ht="15.75" x14ac:dyDescent="0.2">
      <c r="A3" s="811" t="s">
        <v>521</v>
      </c>
      <c r="B3" s="812"/>
      <c r="C3" s="812"/>
      <c r="D3" s="812"/>
      <c r="E3" s="812"/>
      <c r="F3" s="812"/>
      <c r="G3" s="812"/>
    </row>
    <row r="5" spans="1:7" ht="14.25" thickBot="1" x14ac:dyDescent="0.25">
      <c r="G5" s="405" t="s">
        <v>522</v>
      </c>
    </row>
    <row r="6" spans="1:7" ht="17.25" customHeight="1" thickBot="1" x14ac:dyDescent="0.25">
      <c r="A6" s="813" t="s">
        <v>523</v>
      </c>
      <c r="B6" s="815" t="s">
        <v>524</v>
      </c>
      <c r="C6" s="815" t="s">
        <v>525</v>
      </c>
      <c r="D6" s="815" t="s">
        <v>526</v>
      </c>
      <c r="E6" s="817" t="s">
        <v>527</v>
      </c>
      <c r="F6" s="817"/>
      <c r="G6" s="818"/>
    </row>
    <row r="7" spans="1:7" s="408" customFormat="1" ht="57.75" customHeight="1" thickBot="1" x14ac:dyDescent="0.25">
      <c r="A7" s="814"/>
      <c r="B7" s="816"/>
      <c r="C7" s="816"/>
      <c r="D7" s="816"/>
      <c r="E7" s="406" t="s">
        <v>528</v>
      </c>
      <c r="F7" s="406" t="s">
        <v>529</v>
      </c>
      <c r="G7" s="407" t="s">
        <v>530</v>
      </c>
    </row>
    <row r="8" spans="1:7" s="344" customFormat="1" ht="15" customHeight="1" thickBot="1" x14ac:dyDescent="0.25">
      <c r="A8" s="318" t="s">
        <v>46</v>
      </c>
      <c r="B8" s="319" t="s">
        <v>47</v>
      </c>
      <c r="C8" s="319" t="s">
        <v>48</v>
      </c>
      <c r="D8" s="319" t="s">
        <v>49</v>
      </c>
      <c r="E8" s="319" t="s">
        <v>531</v>
      </c>
      <c r="F8" s="319" t="s">
        <v>376</v>
      </c>
      <c r="G8" s="321" t="s">
        <v>321</v>
      </c>
    </row>
    <row r="9" spans="1:7" ht="15" customHeight="1" x14ac:dyDescent="0.2">
      <c r="A9" s="409" t="s">
        <v>51</v>
      </c>
      <c r="B9" s="410"/>
      <c r="C9" s="411"/>
      <c r="D9" s="411"/>
      <c r="E9" s="412">
        <f>C9+D9</f>
        <v>0</v>
      </c>
      <c r="F9" s="411"/>
      <c r="G9" s="413"/>
    </row>
    <row r="10" spans="1:7" ht="15" customHeight="1" x14ac:dyDescent="0.2">
      <c r="A10" s="414" t="s">
        <v>65</v>
      </c>
      <c r="B10" s="415"/>
      <c r="C10" s="221"/>
      <c r="D10" s="221"/>
      <c r="E10" s="412">
        <f t="shared" ref="E10:E39" si="0">C10+D10</f>
        <v>0</v>
      </c>
      <c r="F10" s="221"/>
      <c r="G10" s="416"/>
    </row>
    <row r="11" spans="1:7" ht="15" customHeight="1" x14ac:dyDescent="0.2">
      <c r="A11" s="414" t="s">
        <v>79</v>
      </c>
      <c r="B11" s="415"/>
      <c r="C11" s="221"/>
      <c r="D11" s="221"/>
      <c r="E11" s="412">
        <f t="shared" si="0"/>
        <v>0</v>
      </c>
      <c r="F11" s="221"/>
      <c r="G11" s="416"/>
    </row>
    <row r="12" spans="1:7" ht="15" customHeight="1" x14ac:dyDescent="0.2">
      <c r="A12" s="414" t="s">
        <v>276</v>
      </c>
      <c r="B12" s="415"/>
      <c r="C12" s="221"/>
      <c r="D12" s="221"/>
      <c r="E12" s="412">
        <f t="shared" si="0"/>
        <v>0</v>
      </c>
      <c r="F12" s="221"/>
      <c r="G12" s="416"/>
    </row>
    <row r="13" spans="1:7" ht="15" customHeight="1" x14ac:dyDescent="0.2">
      <c r="A13" s="414" t="s">
        <v>109</v>
      </c>
      <c r="B13" s="415"/>
      <c r="C13" s="221"/>
      <c r="D13" s="221"/>
      <c r="E13" s="412">
        <f t="shared" si="0"/>
        <v>0</v>
      </c>
      <c r="F13" s="221"/>
      <c r="G13" s="416"/>
    </row>
    <row r="14" spans="1:7" ht="15" customHeight="1" x14ac:dyDescent="0.2">
      <c r="A14" s="414" t="s">
        <v>133</v>
      </c>
      <c r="B14" s="415"/>
      <c r="C14" s="221"/>
      <c r="D14" s="221"/>
      <c r="E14" s="412">
        <f t="shared" si="0"/>
        <v>0</v>
      </c>
      <c r="F14" s="221"/>
      <c r="G14" s="416"/>
    </row>
    <row r="15" spans="1:7" ht="15" customHeight="1" x14ac:dyDescent="0.2">
      <c r="A15" s="414" t="s">
        <v>293</v>
      </c>
      <c r="B15" s="415"/>
      <c r="C15" s="221"/>
      <c r="D15" s="221"/>
      <c r="E15" s="412">
        <f t="shared" si="0"/>
        <v>0</v>
      </c>
      <c r="F15" s="221"/>
      <c r="G15" s="416"/>
    </row>
    <row r="16" spans="1:7" ht="15" customHeight="1" x14ac:dyDescent="0.2">
      <c r="A16" s="414" t="s">
        <v>155</v>
      </c>
      <c r="B16" s="415"/>
      <c r="C16" s="221"/>
      <c r="D16" s="221"/>
      <c r="E16" s="412">
        <f t="shared" si="0"/>
        <v>0</v>
      </c>
      <c r="F16" s="221"/>
      <c r="G16" s="416"/>
    </row>
    <row r="17" spans="1:7" ht="15" customHeight="1" x14ac:dyDescent="0.2">
      <c r="A17" s="414" t="s">
        <v>302</v>
      </c>
      <c r="B17" s="415"/>
      <c r="C17" s="221"/>
      <c r="D17" s="221"/>
      <c r="E17" s="412">
        <f t="shared" si="0"/>
        <v>0</v>
      </c>
      <c r="F17" s="221"/>
      <c r="G17" s="416"/>
    </row>
    <row r="18" spans="1:7" ht="15" customHeight="1" x14ac:dyDescent="0.2">
      <c r="A18" s="414" t="s">
        <v>304</v>
      </c>
      <c r="B18" s="415"/>
      <c r="C18" s="221"/>
      <c r="D18" s="221"/>
      <c r="E18" s="412">
        <f t="shared" si="0"/>
        <v>0</v>
      </c>
      <c r="F18" s="221"/>
      <c r="G18" s="416"/>
    </row>
    <row r="19" spans="1:7" ht="15" customHeight="1" x14ac:dyDescent="0.2">
      <c r="A19" s="414" t="s">
        <v>306</v>
      </c>
      <c r="B19" s="415"/>
      <c r="C19" s="221"/>
      <c r="D19" s="221"/>
      <c r="E19" s="412">
        <f t="shared" si="0"/>
        <v>0</v>
      </c>
      <c r="F19" s="221"/>
      <c r="G19" s="416"/>
    </row>
    <row r="20" spans="1:7" ht="15" customHeight="1" x14ac:dyDescent="0.2">
      <c r="A20" s="414" t="s">
        <v>334</v>
      </c>
      <c r="B20" s="415"/>
      <c r="C20" s="221"/>
      <c r="D20" s="221"/>
      <c r="E20" s="412">
        <f t="shared" si="0"/>
        <v>0</v>
      </c>
      <c r="F20" s="221"/>
      <c r="G20" s="416"/>
    </row>
    <row r="21" spans="1:7" ht="15" customHeight="1" x14ac:dyDescent="0.2">
      <c r="A21" s="414" t="s">
        <v>335</v>
      </c>
      <c r="B21" s="415"/>
      <c r="C21" s="221"/>
      <c r="D21" s="221"/>
      <c r="E21" s="412">
        <f t="shared" si="0"/>
        <v>0</v>
      </c>
      <c r="F21" s="221"/>
      <c r="G21" s="416"/>
    </row>
    <row r="22" spans="1:7" ht="15" customHeight="1" x14ac:dyDescent="0.2">
      <c r="A22" s="414" t="s">
        <v>338</v>
      </c>
      <c r="B22" s="415"/>
      <c r="C22" s="221"/>
      <c r="D22" s="221"/>
      <c r="E22" s="412">
        <f t="shared" si="0"/>
        <v>0</v>
      </c>
      <c r="F22" s="221"/>
      <c r="G22" s="416"/>
    </row>
    <row r="23" spans="1:7" ht="15" customHeight="1" x14ac:dyDescent="0.2">
      <c r="A23" s="414" t="s">
        <v>341</v>
      </c>
      <c r="B23" s="415"/>
      <c r="C23" s="221"/>
      <c r="D23" s="221"/>
      <c r="E23" s="412">
        <f t="shared" si="0"/>
        <v>0</v>
      </c>
      <c r="F23" s="221"/>
      <c r="G23" s="416"/>
    </row>
    <row r="24" spans="1:7" ht="15" customHeight="1" x14ac:dyDescent="0.2">
      <c r="A24" s="414" t="s">
        <v>344</v>
      </c>
      <c r="B24" s="415"/>
      <c r="C24" s="221"/>
      <c r="D24" s="221"/>
      <c r="E24" s="412">
        <f t="shared" si="0"/>
        <v>0</v>
      </c>
      <c r="F24" s="221"/>
      <c r="G24" s="416"/>
    </row>
    <row r="25" spans="1:7" ht="15" customHeight="1" x14ac:dyDescent="0.2">
      <c r="A25" s="414" t="s">
        <v>347</v>
      </c>
      <c r="B25" s="415"/>
      <c r="C25" s="221"/>
      <c r="D25" s="221"/>
      <c r="E25" s="412">
        <f t="shared" si="0"/>
        <v>0</v>
      </c>
      <c r="F25" s="221"/>
      <c r="G25" s="416"/>
    </row>
    <row r="26" spans="1:7" ht="15" customHeight="1" x14ac:dyDescent="0.2">
      <c r="A26" s="414" t="s">
        <v>350</v>
      </c>
      <c r="B26" s="415"/>
      <c r="C26" s="221"/>
      <c r="D26" s="221"/>
      <c r="E26" s="412">
        <f t="shared" si="0"/>
        <v>0</v>
      </c>
      <c r="F26" s="221"/>
      <c r="G26" s="416"/>
    </row>
    <row r="27" spans="1:7" ht="15" customHeight="1" x14ac:dyDescent="0.2">
      <c r="A27" s="414" t="s">
        <v>353</v>
      </c>
      <c r="B27" s="415"/>
      <c r="C27" s="221"/>
      <c r="D27" s="221"/>
      <c r="E27" s="412">
        <f t="shared" si="0"/>
        <v>0</v>
      </c>
      <c r="F27" s="221"/>
      <c r="G27" s="416"/>
    </row>
    <row r="28" spans="1:7" ht="15" customHeight="1" x14ac:dyDescent="0.2">
      <c r="A28" s="414" t="s">
        <v>356</v>
      </c>
      <c r="B28" s="415"/>
      <c r="C28" s="221"/>
      <c r="D28" s="221"/>
      <c r="E28" s="412">
        <f t="shared" si="0"/>
        <v>0</v>
      </c>
      <c r="F28" s="221"/>
      <c r="G28" s="416"/>
    </row>
    <row r="29" spans="1:7" ht="15" customHeight="1" x14ac:dyDescent="0.2">
      <c r="A29" s="414" t="s">
        <v>358</v>
      </c>
      <c r="B29" s="415"/>
      <c r="C29" s="221"/>
      <c r="D29" s="221"/>
      <c r="E29" s="412">
        <f t="shared" si="0"/>
        <v>0</v>
      </c>
      <c r="F29" s="221"/>
      <c r="G29" s="416"/>
    </row>
    <row r="30" spans="1:7" ht="15" customHeight="1" x14ac:dyDescent="0.2">
      <c r="A30" s="414" t="s">
        <v>360</v>
      </c>
      <c r="B30" s="415"/>
      <c r="C30" s="221"/>
      <c r="D30" s="221"/>
      <c r="E30" s="412">
        <f t="shared" si="0"/>
        <v>0</v>
      </c>
      <c r="F30" s="221"/>
      <c r="G30" s="416"/>
    </row>
    <row r="31" spans="1:7" ht="15" customHeight="1" x14ac:dyDescent="0.2">
      <c r="A31" s="414" t="s">
        <v>361</v>
      </c>
      <c r="B31" s="415"/>
      <c r="C31" s="221"/>
      <c r="D31" s="221"/>
      <c r="E31" s="412">
        <f t="shared" si="0"/>
        <v>0</v>
      </c>
      <c r="F31" s="221"/>
      <c r="G31" s="416"/>
    </row>
    <row r="32" spans="1:7" ht="15" customHeight="1" x14ac:dyDescent="0.2">
      <c r="A32" s="414" t="s">
        <v>363</v>
      </c>
      <c r="B32" s="415"/>
      <c r="C32" s="221"/>
      <c r="D32" s="221"/>
      <c r="E32" s="412">
        <f t="shared" si="0"/>
        <v>0</v>
      </c>
      <c r="F32" s="221"/>
      <c r="G32" s="416"/>
    </row>
    <row r="33" spans="1:7" ht="15" customHeight="1" x14ac:dyDescent="0.2">
      <c r="A33" s="414" t="s">
        <v>366</v>
      </c>
      <c r="B33" s="415"/>
      <c r="C33" s="221"/>
      <c r="D33" s="221"/>
      <c r="E33" s="412">
        <f t="shared" si="0"/>
        <v>0</v>
      </c>
      <c r="F33" s="221"/>
      <c r="G33" s="416"/>
    </row>
    <row r="34" spans="1:7" ht="15" customHeight="1" x14ac:dyDescent="0.2">
      <c r="A34" s="414" t="s">
        <v>369</v>
      </c>
      <c r="B34" s="415"/>
      <c r="C34" s="221"/>
      <c r="D34" s="221"/>
      <c r="E34" s="412"/>
      <c r="F34" s="221"/>
      <c r="G34" s="416"/>
    </row>
    <row r="35" spans="1:7" ht="15" customHeight="1" x14ac:dyDescent="0.2">
      <c r="A35" s="414" t="s">
        <v>372</v>
      </c>
      <c r="B35" s="415"/>
      <c r="C35" s="221"/>
      <c r="D35" s="221"/>
      <c r="E35" s="412">
        <f t="shared" si="0"/>
        <v>0</v>
      </c>
      <c r="F35" s="221"/>
      <c r="G35" s="416"/>
    </row>
    <row r="36" spans="1:7" ht="15" customHeight="1" x14ac:dyDescent="0.2">
      <c r="A36" s="414" t="s">
        <v>407</v>
      </c>
      <c r="B36" s="415"/>
      <c r="C36" s="221"/>
      <c r="D36" s="221"/>
      <c r="E36" s="412">
        <f t="shared" si="0"/>
        <v>0</v>
      </c>
      <c r="F36" s="221"/>
      <c r="G36" s="416"/>
    </row>
    <row r="37" spans="1:7" ht="15" customHeight="1" x14ac:dyDescent="0.2">
      <c r="A37" s="414" t="s">
        <v>532</v>
      </c>
      <c r="B37" s="415"/>
      <c r="C37" s="221"/>
      <c r="D37" s="221"/>
      <c r="E37" s="412">
        <f t="shared" si="0"/>
        <v>0</v>
      </c>
      <c r="F37" s="221"/>
      <c r="G37" s="416"/>
    </row>
    <row r="38" spans="1:7" ht="15" customHeight="1" x14ac:dyDescent="0.2">
      <c r="A38" s="414" t="s">
        <v>533</v>
      </c>
      <c r="B38" s="415"/>
      <c r="C38" s="221"/>
      <c r="D38" s="221"/>
      <c r="E38" s="412">
        <f t="shared" si="0"/>
        <v>0</v>
      </c>
      <c r="F38" s="221"/>
      <c r="G38" s="416"/>
    </row>
    <row r="39" spans="1:7" ht="15" customHeight="1" thickBot="1" x14ac:dyDescent="0.25">
      <c r="A39" s="414" t="s">
        <v>534</v>
      </c>
      <c r="B39" s="417"/>
      <c r="C39" s="225"/>
      <c r="D39" s="225"/>
      <c r="E39" s="412">
        <f t="shared" si="0"/>
        <v>0</v>
      </c>
      <c r="F39" s="225"/>
      <c r="G39" s="418"/>
    </row>
    <row r="40" spans="1:7" ht="15" customHeight="1" thickBot="1" x14ac:dyDescent="0.25">
      <c r="A40" s="807" t="s">
        <v>535</v>
      </c>
      <c r="B40" s="808"/>
      <c r="C40" s="229">
        <f>SUM(C9:C39)</f>
        <v>0</v>
      </c>
      <c r="D40" s="229">
        <f>SUM(D9:D39)</f>
        <v>0</v>
      </c>
      <c r="E40" s="229">
        <f>SUM(E9:E39)</f>
        <v>0</v>
      </c>
      <c r="F40" s="229">
        <f>SUM(F9:F39)</f>
        <v>0</v>
      </c>
      <c r="G40" s="231">
        <f>SUM(G9:G39)</f>
        <v>0</v>
      </c>
    </row>
    <row r="42" spans="1:7" x14ac:dyDescent="0.2">
      <c r="B42" s="317" t="s">
        <v>484</v>
      </c>
    </row>
  </sheetData>
  <mergeCells count="8">
    <mergeCell ref="A40:B40"/>
    <mergeCell ref="A1:G1"/>
    <mergeCell ref="A3:G3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2C13-258D-4777-A9C1-75F89B7A4371}">
  <sheetPr>
    <tabColor theme="5"/>
    <pageSetUpPr fitToPage="1"/>
  </sheetPr>
  <dimension ref="A1:F26"/>
  <sheetViews>
    <sheetView zoomScale="120" zoomScaleNormal="120" zoomScalePageLayoutView="120" workbookViewId="0">
      <selection activeCell="E5" sqref="E5:E6"/>
    </sheetView>
  </sheetViews>
  <sheetFormatPr defaultRowHeight="12.75" x14ac:dyDescent="0.2"/>
  <cols>
    <col min="1" max="1" width="13.83203125" style="419" customWidth="1"/>
    <col min="2" max="2" width="88.6640625" style="419" customWidth="1"/>
    <col min="3" max="5" width="15.83203125" style="419" customWidth="1"/>
    <col min="6" max="6" width="4.83203125" style="444" customWidth="1"/>
    <col min="7" max="256" width="9.33203125" style="419"/>
    <col min="257" max="257" width="13.83203125" style="419" customWidth="1"/>
    <col min="258" max="258" width="88.6640625" style="419" customWidth="1"/>
    <col min="259" max="261" width="15.83203125" style="419" customWidth="1"/>
    <col min="262" max="262" width="4.83203125" style="419" customWidth="1"/>
    <col min="263" max="512" width="9.33203125" style="419"/>
    <col min="513" max="513" width="13.83203125" style="419" customWidth="1"/>
    <col min="514" max="514" width="88.6640625" style="419" customWidth="1"/>
    <col min="515" max="517" width="15.83203125" style="419" customWidth="1"/>
    <col min="518" max="518" width="4.83203125" style="419" customWidth="1"/>
    <col min="519" max="768" width="9.33203125" style="419"/>
    <col min="769" max="769" width="13.83203125" style="419" customWidth="1"/>
    <col min="770" max="770" width="88.6640625" style="419" customWidth="1"/>
    <col min="771" max="773" width="15.83203125" style="419" customWidth="1"/>
    <col min="774" max="774" width="4.83203125" style="419" customWidth="1"/>
    <col min="775" max="1024" width="9.33203125" style="419"/>
    <col min="1025" max="1025" width="13.83203125" style="419" customWidth="1"/>
    <col min="1026" max="1026" width="88.6640625" style="419" customWidth="1"/>
    <col min="1027" max="1029" width="15.83203125" style="419" customWidth="1"/>
    <col min="1030" max="1030" width="4.83203125" style="419" customWidth="1"/>
    <col min="1031" max="1280" width="9.33203125" style="419"/>
    <col min="1281" max="1281" width="13.83203125" style="419" customWidth="1"/>
    <col min="1282" max="1282" width="88.6640625" style="419" customWidth="1"/>
    <col min="1283" max="1285" width="15.83203125" style="419" customWidth="1"/>
    <col min="1286" max="1286" width="4.83203125" style="419" customWidth="1"/>
    <col min="1287" max="1536" width="9.33203125" style="419"/>
    <col min="1537" max="1537" width="13.83203125" style="419" customWidth="1"/>
    <col min="1538" max="1538" width="88.6640625" style="419" customWidth="1"/>
    <col min="1539" max="1541" width="15.83203125" style="419" customWidth="1"/>
    <col min="1542" max="1542" width="4.83203125" style="419" customWidth="1"/>
    <col min="1543" max="1792" width="9.33203125" style="419"/>
    <col min="1793" max="1793" width="13.83203125" style="419" customWidth="1"/>
    <col min="1794" max="1794" width="88.6640625" style="419" customWidth="1"/>
    <col min="1795" max="1797" width="15.83203125" style="419" customWidth="1"/>
    <col min="1798" max="1798" width="4.83203125" style="419" customWidth="1"/>
    <col min="1799" max="2048" width="9.33203125" style="419"/>
    <col min="2049" max="2049" width="13.83203125" style="419" customWidth="1"/>
    <col min="2050" max="2050" width="88.6640625" style="419" customWidth="1"/>
    <col min="2051" max="2053" width="15.83203125" style="419" customWidth="1"/>
    <col min="2054" max="2054" width="4.83203125" style="419" customWidth="1"/>
    <col min="2055" max="2304" width="9.33203125" style="419"/>
    <col min="2305" max="2305" width="13.83203125" style="419" customWidth="1"/>
    <col min="2306" max="2306" width="88.6640625" style="419" customWidth="1"/>
    <col min="2307" max="2309" width="15.83203125" style="419" customWidth="1"/>
    <col min="2310" max="2310" width="4.83203125" style="419" customWidth="1"/>
    <col min="2311" max="2560" width="9.33203125" style="419"/>
    <col min="2561" max="2561" width="13.83203125" style="419" customWidth="1"/>
    <col min="2562" max="2562" width="88.6640625" style="419" customWidth="1"/>
    <col min="2563" max="2565" width="15.83203125" style="419" customWidth="1"/>
    <col min="2566" max="2566" width="4.83203125" style="419" customWidth="1"/>
    <col min="2567" max="2816" width="9.33203125" style="419"/>
    <col min="2817" max="2817" width="13.83203125" style="419" customWidth="1"/>
    <col min="2818" max="2818" width="88.6640625" style="419" customWidth="1"/>
    <col min="2819" max="2821" width="15.83203125" style="419" customWidth="1"/>
    <col min="2822" max="2822" width="4.83203125" style="419" customWidth="1"/>
    <col min="2823" max="3072" width="9.33203125" style="419"/>
    <col min="3073" max="3073" width="13.83203125" style="419" customWidth="1"/>
    <col min="3074" max="3074" width="88.6640625" style="419" customWidth="1"/>
    <col min="3075" max="3077" width="15.83203125" style="419" customWidth="1"/>
    <col min="3078" max="3078" width="4.83203125" style="419" customWidth="1"/>
    <col min="3079" max="3328" width="9.33203125" style="419"/>
    <col min="3329" max="3329" width="13.83203125" style="419" customWidth="1"/>
    <col min="3330" max="3330" width="88.6640625" style="419" customWidth="1"/>
    <col min="3331" max="3333" width="15.83203125" style="419" customWidth="1"/>
    <col min="3334" max="3334" width="4.83203125" style="419" customWidth="1"/>
    <col min="3335" max="3584" width="9.33203125" style="419"/>
    <col min="3585" max="3585" width="13.83203125" style="419" customWidth="1"/>
    <col min="3586" max="3586" width="88.6640625" style="419" customWidth="1"/>
    <col min="3587" max="3589" width="15.83203125" style="419" customWidth="1"/>
    <col min="3590" max="3590" width="4.83203125" style="419" customWidth="1"/>
    <col min="3591" max="3840" width="9.33203125" style="419"/>
    <col min="3841" max="3841" width="13.83203125" style="419" customWidth="1"/>
    <col min="3842" max="3842" width="88.6640625" style="419" customWidth="1"/>
    <col min="3843" max="3845" width="15.83203125" style="419" customWidth="1"/>
    <col min="3846" max="3846" width="4.83203125" style="419" customWidth="1"/>
    <col min="3847" max="4096" width="9.33203125" style="419"/>
    <col min="4097" max="4097" width="13.83203125" style="419" customWidth="1"/>
    <col min="4098" max="4098" width="88.6640625" style="419" customWidth="1"/>
    <col min="4099" max="4101" width="15.83203125" style="419" customWidth="1"/>
    <col min="4102" max="4102" width="4.83203125" style="419" customWidth="1"/>
    <col min="4103" max="4352" width="9.33203125" style="419"/>
    <col min="4353" max="4353" width="13.83203125" style="419" customWidth="1"/>
    <col min="4354" max="4354" width="88.6640625" style="419" customWidth="1"/>
    <col min="4355" max="4357" width="15.83203125" style="419" customWidth="1"/>
    <col min="4358" max="4358" width="4.83203125" style="419" customWidth="1"/>
    <col min="4359" max="4608" width="9.33203125" style="419"/>
    <col min="4609" max="4609" width="13.83203125" style="419" customWidth="1"/>
    <col min="4610" max="4610" width="88.6640625" style="419" customWidth="1"/>
    <col min="4611" max="4613" width="15.83203125" style="419" customWidth="1"/>
    <col min="4614" max="4614" width="4.83203125" style="419" customWidth="1"/>
    <col min="4615" max="4864" width="9.33203125" style="419"/>
    <col min="4865" max="4865" width="13.83203125" style="419" customWidth="1"/>
    <col min="4866" max="4866" width="88.6640625" style="419" customWidth="1"/>
    <col min="4867" max="4869" width="15.83203125" style="419" customWidth="1"/>
    <col min="4870" max="4870" width="4.83203125" style="419" customWidth="1"/>
    <col min="4871" max="5120" width="9.33203125" style="419"/>
    <col min="5121" max="5121" width="13.83203125" style="419" customWidth="1"/>
    <col min="5122" max="5122" width="88.6640625" style="419" customWidth="1"/>
    <col min="5123" max="5125" width="15.83203125" style="419" customWidth="1"/>
    <col min="5126" max="5126" width="4.83203125" style="419" customWidth="1"/>
    <col min="5127" max="5376" width="9.33203125" style="419"/>
    <col min="5377" max="5377" width="13.83203125" style="419" customWidth="1"/>
    <col min="5378" max="5378" width="88.6640625" style="419" customWidth="1"/>
    <col min="5379" max="5381" width="15.83203125" style="419" customWidth="1"/>
    <col min="5382" max="5382" width="4.83203125" style="419" customWidth="1"/>
    <col min="5383" max="5632" width="9.33203125" style="419"/>
    <col min="5633" max="5633" width="13.83203125" style="419" customWidth="1"/>
    <col min="5634" max="5634" width="88.6640625" style="419" customWidth="1"/>
    <col min="5635" max="5637" width="15.83203125" style="419" customWidth="1"/>
    <col min="5638" max="5638" width="4.83203125" style="419" customWidth="1"/>
    <col min="5639" max="5888" width="9.33203125" style="419"/>
    <col min="5889" max="5889" width="13.83203125" style="419" customWidth="1"/>
    <col min="5890" max="5890" width="88.6640625" style="419" customWidth="1"/>
    <col min="5891" max="5893" width="15.83203125" style="419" customWidth="1"/>
    <col min="5894" max="5894" width="4.83203125" style="419" customWidth="1"/>
    <col min="5895" max="6144" width="9.33203125" style="419"/>
    <col min="6145" max="6145" width="13.83203125" style="419" customWidth="1"/>
    <col min="6146" max="6146" width="88.6640625" style="419" customWidth="1"/>
    <col min="6147" max="6149" width="15.83203125" style="419" customWidth="1"/>
    <col min="6150" max="6150" width="4.83203125" style="419" customWidth="1"/>
    <col min="6151" max="6400" width="9.33203125" style="419"/>
    <col min="6401" max="6401" width="13.83203125" style="419" customWidth="1"/>
    <col min="6402" max="6402" width="88.6640625" style="419" customWidth="1"/>
    <col min="6403" max="6405" width="15.83203125" style="419" customWidth="1"/>
    <col min="6406" max="6406" width="4.83203125" style="419" customWidth="1"/>
    <col min="6407" max="6656" width="9.33203125" style="419"/>
    <col min="6657" max="6657" width="13.83203125" style="419" customWidth="1"/>
    <col min="6658" max="6658" width="88.6640625" style="419" customWidth="1"/>
    <col min="6659" max="6661" width="15.83203125" style="419" customWidth="1"/>
    <col min="6662" max="6662" width="4.83203125" style="419" customWidth="1"/>
    <col min="6663" max="6912" width="9.33203125" style="419"/>
    <col min="6913" max="6913" width="13.83203125" style="419" customWidth="1"/>
    <col min="6914" max="6914" width="88.6640625" style="419" customWidth="1"/>
    <col min="6915" max="6917" width="15.83203125" style="419" customWidth="1"/>
    <col min="6918" max="6918" width="4.83203125" style="419" customWidth="1"/>
    <col min="6919" max="7168" width="9.33203125" style="419"/>
    <col min="7169" max="7169" width="13.83203125" style="419" customWidth="1"/>
    <col min="7170" max="7170" width="88.6640625" style="419" customWidth="1"/>
    <col min="7171" max="7173" width="15.83203125" style="419" customWidth="1"/>
    <col min="7174" max="7174" width="4.83203125" style="419" customWidth="1"/>
    <col min="7175" max="7424" width="9.33203125" style="419"/>
    <col min="7425" max="7425" width="13.83203125" style="419" customWidth="1"/>
    <col min="7426" max="7426" width="88.6640625" style="419" customWidth="1"/>
    <col min="7427" max="7429" width="15.83203125" style="419" customWidth="1"/>
    <col min="7430" max="7430" width="4.83203125" style="419" customWidth="1"/>
    <col min="7431" max="7680" width="9.33203125" style="419"/>
    <col min="7681" max="7681" width="13.83203125" style="419" customWidth="1"/>
    <col min="7682" max="7682" width="88.6640625" style="419" customWidth="1"/>
    <col min="7683" max="7685" width="15.83203125" style="419" customWidth="1"/>
    <col min="7686" max="7686" width="4.83203125" style="419" customWidth="1"/>
    <col min="7687" max="7936" width="9.33203125" style="419"/>
    <col min="7937" max="7937" width="13.83203125" style="419" customWidth="1"/>
    <col min="7938" max="7938" width="88.6640625" style="419" customWidth="1"/>
    <col min="7939" max="7941" width="15.83203125" style="419" customWidth="1"/>
    <col min="7942" max="7942" width="4.83203125" style="419" customWidth="1"/>
    <col min="7943" max="8192" width="9.33203125" style="419"/>
    <col min="8193" max="8193" width="13.83203125" style="419" customWidth="1"/>
    <col min="8194" max="8194" width="88.6640625" style="419" customWidth="1"/>
    <col min="8195" max="8197" width="15.83203125" style="419" customWidth="1"/>
    <col min="8198" max="8198" width="4.83203125" style="419" customWidth="1"/>
    <col min="8199" max="8448" width="9.33203125" style="419"/>
    <col min="8449" max="8449" width="13.83203125" style="419" customWidth="1"/>
    <col min="8450" max="8450" width="88.6640625" style="419" customWidth="1"/>
    <col min="8451" max="8453" width="15.83203125" style="419" customWidth="1"/>
    <col min="8454" max="8454" width="4.83203125" style="419" customWidth="1"/>
    <col min="8455" max="8704" width="9.33203125" style="419"/>
    <col min="8705" max="8705" width="13.83203125" style="419" customWidth="1"/>
    <col min="8706" max="8706" width="88.6640625" style="419" customWidth="1"/>
    <col min="8707" max="8709" width="15.83203125" style="419" customWidth="1"/>
    <col min="8710" max="8710" width="4.83203125" style="419" customWidth="1"/>
    <col min="8711" max="8960" width="9.33203125" style="419"/>
    <col min="8961" max="8961" width="13.83203125" style="419" customWidth="1"/>
    <col min="8962" max="8962" width="88.6640625" style="419" customWidth="1"/>
    <col min="8963" max="8965" width="15.83203125" style="419" customWidth="1"/>
    <col min="8966" max="8966" width="4.83203125" style="419" customWidth="1"/>
    <col min="8967" max="9216" width="9.33203125" style="419"/>
    <col min="9217" max="9217" width="13.83203125" style="419" customWidth="1"/>
    <col min="9218" max="9218" width="88.6640625" style="419" customWidth="1"/>
    <col min="9219" max="9221" width="15.83203125" style="419" customWidth="1"/>
    <col min="9222" max="9222" width="4.83203125" style="419" customWidth="1"/>
    <col min="9223" max="9472" width="9.33203125" style="419"/>
    <col min="9473" max="9473" width="13.83203125" style="419" customWidth="1"/>
    <col min="9474" max="9474" width="88.6640625" style="419" customWidth="1"/>
    <col min="9475" max="9477" width="15.83203125" style="419" customWidth="1"/>
    <col min="9478" max="9478" width="4.83203125" style="419" customWidth="1"/>
    <col min="9479" max="9728" width="9.33203125" style="419"/>
    <col min="9729" max="9729" width="13.83203125" style="419" customWidth="1"/>
    <col min="9730" max="9730" width="88.6640625" style="419" customWidth="1"/>
    <col min="9731" max="9733" width="15.83203125" style="419" customWidth="1"/>
    <col min="9734" max="9734" width="4.83203125" style="419" customWidth="1"/>
    <col min="9735" max="9984" width="9.33203125" style="419"/>
    <col min="9985" max="9985" width="13.83203125" style="419" customWidth="1"/>
    <col min="9986" max="9986" width="88.6640625" style="419" customWidth="1"/>
    <col min="9987" max="9989" width="15.83203125" style="419" customWidth="1"/>
    <col min="9990" max="9990" width="4.83203125" style="419" customWidth="1"/>
    <col min="9991" max="10240" width="9.33203125" style="419"/>
    <col min="10241" max="10241" width="13.83203125" style="419" customWidth="1"/>
    <col min="10242" max="10242" width="88.6640625" style="419" customWidth="1"/>
    <col min="10243" max="10245" width="15.83203125" style="419" customWidth="1"/>
    <col min="10246" max="10246" width="4.83203125" style="419" customWidth="1"/>
    <col min="10247" max="10496" width="9.33203125" style="419"/>
    <col min="10497" max="10497" width="13.83203125" style="419" customWidth="1"/>
    <col min="10498" max="10498" width="88.6640625" style="419" customWidth="1"/>
    <col min="10499" max="10501" width="15.83203125" style="419" customWidth="1"/>
    <col min="10502" max="10502" width="4.83203125" style="419" customWidth="1"/>
    <col min="10503" max="10752" width="9.33203125" style="419"/>
    <col min="10753" max="10753" width="13.83203125" style="419" customWidth="1"/>
    <col min="10754" max="10754" width="88.6640625" style="419" customWidth="1"/>
    <col min="10755" max="10757" width="15.83203125" style="419" customWidth="1"/>
    <col min="10758" max="10758" width="4.83203125" style="419" customWidth="1"/>
    <col min="10759" max="11008" width="9.33203125" style="419"/>
    <col min="11009" max="11009" width="13.83203125" style="419" customWidth="1"/>
    <col min="11010" max="11010" width="88.6640625" style="419" customWidth="1"/>
    <col min="11011" max="11013" width="15.83203125" style="419" customWidth="1"/>
    <col min="11014" max="11014" width="4.83203125" style="419" customWidth="1"/>
    <col min="11015" max="11264" width="9.33203125" style="419"/>
    <col min="11265" max="11265" width="13.83203125" style="419" customWidth="1"/>
    <col min="11266" max="11266" width="88.6640625" style="419" customWidth="1"/>
    <col min="11267" max="11269" width="15.83203125" style="419" customWidth="1"/>
    <col min="11270" max="11270" width="4.83203125" style="419" customWidth="1"/>
    <col min="11271" max="11520" width="9.33203125" style="419"/>
    <col min="11521" max="11521" width="13.83203125" style="419" customWidth="1"/>
    <col min="11522" max="11522" width="88.6640625" style="419" customWidth="1"/>
    <col min="11523" max="11525" width="15.83203125" style="419" customWidth="1"/>
    <col min="11526" max="11526" width="4.83203125" style="419" customWidth="1"/>
    <col min="11527" max="11776" width="9.33203125" style="419"/>
    <col min="11777" max="11777" width="13.83203125" style="419" customWidth="1"/>
    <col min="11778" max="11778" width="88.6640625" style="419" customWidth="1"/>
    <col min="11779" max="11781" width="15.83203125" style="419" customWidth="1"/>
    <col min="11782" max="11782" width="4.83203125" style="419" customWidth="1"/>
    <col min="11783" max="12032" width="9.33203125" style="419"/>
    <col min="12033" max="12033" width="13.83203125" style="419" customWidth="1"/>
    <col min="12034" max="12034" width="88.6640625" style="419" customWidth="1"/>
    <col min="12035" max="12037" width="15.83203125" style="419" customWidth="1"/>
    <col min="12038" max="12038" width="4.83203125" style="419" customWidth="1"/>
    <col min="12039" max="12288" width="9.33203125" style="419"/>
    <col min="12289" max="12289" width="13.83203125" style="419" customWidth="1"/>
    <col min="12290" max="12290" width="88.6640625" style="419" customWidth="1"/>
    <col min="12291" max="12293" width="15.83203125" style="419" customWidth="1"/>
    <col min="12294" max="12294" width="4.83203125" style="419" customWidth="1"/>
    <col min="12295" max="12544" width="9.33203125" style="419"/>
    <col min="12545" max="12545" width="13.83203125" style="419" customWidth="1"/>
    <col min="12546" max="12546" width="88.6640625" style="419" customWidth="1"/>
    <col min="12547" max="12549" width="15.83203125" style="419" customWidth="1"/>
    <col min="12550" max="12550" width="4.83203125" style="419" customWidth="1"/>
    <col min="12551" max="12800" width="9.33203125" style="419"/>
    <col min="12801" max="12801" width="13.83203125" style="419" customWidth="1"/>
    <col min="12802" max="12802" width="88.6640625" style="419" customWidth="1"/>
    <col min="12803" max="12805" width="15.83203125" style="419" customWidth="1"/>
    <col min="12806" max="12806" width="4.83203125" style="419" customWidth="1"/>
    <col min="12807" max="13056" width="9.33203125" style="419"/>
    <col min="13057" max="13057" width="13.83203125" style="419" customWidth="1"/>
    <col min="13058" max="13058" width="88.6640625" style="419" customWidth="1"/>
    <col min="13059" max="13061" width="15.83203125" style="419" customWidth="1"/>
    <col min="13062" max="13062" width="4.83203125" style="419" customWidth="1"/>
    <col min="13063" max="13312" width="9.33203125" style="419"/>
    <col min="13313" max="13313" width="13.83203125" style="419" customWidth="1"/>
    <col min="13314" max="13314" width="88.6640625" style="419" customWidth="1"/>
    <col min="13315" max="13317" width="15.83203125" style="419" customWidth="1"/>
    <col min="13318" max="13318" width="4.83203125" style="419" customWidth="1"/>
    <col min="13319" max="13568" width="9.33203125" style="419"/>
    <col min="13569" max="13569" width="13.83203125" style="419" customWidth="1"/>
    <col min="13570" max="13570" width="88.6640625" style="419" customWidth="1"/>
    <col min="13571" max="13573" width="15.83203125" style="419" customWidth="1"/>
    <col min="13574" max="13574" width="4.83203125" style="419" customWidth="1"/>
    <col min="13575" max="13824" width="9.33203125" style="419"/>
    <col min="13825" max="13825" width="13.83203125" style="419" customWidth="1"/>
    <col min="13826" max="13826" width="88.6640625" style="419" customWidth="1"/>
    <col min="13827" max="13829" width="15.83203125" style="419" customWidth="1"/>
    <col min="13830" max="13830" width="4.83203125" style="419" customWidth="1"/>
    <col min="13831" max="14080" width="9.33203125" style="419"/>
    <col min="14081" max="14081" width="13.83203125" style="419" customWidth="1"/>
    <col min="14082" max="14082" width="88.6640625" style="419" customWidth="1"/>
    <col min="14083" max="14085" width="15.83203125" style="419" customWidth="1"/>
    <col min="14086" max="14086" width="4.83203125" style="419" customWidth="1"/>
    <col min="14087" max="14336" width="9.33203125" style="419"/>
    <col min="14337" max="14337" width="13.83203125" style="419" customWidth="1"/>
    <col min="14338" max="14338" width="88.6640625" style="419" customWidth="1"/>
    <col min="14339" max="14341" width="15.83203125" style="419" customWidth="1"/>
    <col min="14342" max="14342" width="4.83203125" style="419" customWidth="1"/>
    <col min="14343" max="14592" width="9.33203125" style="419"/>
    <col min="14593" max="14593" width="13.83203125" style="419" customWidth="1"/>
    <col min="14594" max="14594" width="88.6640625" style="419" customWidth="1"/>
    <col min="14595" max="14597" width="15.83203125" style="419" customWidth="1"/>
    <col min="14598" max="14598" width="4.83203125" style="419" customWidth="1"/>
    <col min="14599" max="14848" width="9.33203125" style="419"/>
    <col min="14849" max="14849" width="13.83203125" style="419" customWidth="1"/>
    <col min="14850" max="14850" width="88.6640625" style="419" customWidth="1"/>
    <col min="14851" max="14853" width="15.83203125" style="419" customWidth="1"/>
    <col min="14854" max="14854" width="4.83203125" style="419" customWidth="1"/>
    <col min="14855" max="15104" width="9.33203125" style="419"/>
    <col min="15105" max="15105" width="13.83203125" style="419" customWidth="1"/>
    <col min="15106" max="15106" width="88.6640625" style="419" customWidth="1"/>
    <col min="15107" max="15109" width="15.83203125" style="419" customWidth="1"/>
    <col min="15110" max="15110" width="4.83203125" style="419" customWidth="1"/>
    <col min="15111" max="15360" width="9.33203125" style="419"/>
    <col min="15361" max="15361" width="13.83203125" style="419" customWidth="1"/>
    <col min="15362" max="15362" width="88.6640625" style="419" customWidth="1"/>
    <col min="15363" max="15365" width="15.83203125" style="419" customWidth="1"/>
    <col min="15366" max="15366" width="4.83203125" style="419" customWidth="1"/>
    <col min="15367" max="15616" width="9.33203125" style="419"/>
    <col min="15617" max="15617" width="13.83203125" style="419" customWidth="1"/>
    <col min="15618" max="15618" width="88.6640625" style="419" customWidth="1"/>
    <col min="15619" max="15621" width="15.83203125" style="419" customWidth="1"/>
    <col min="15622" max="15622" width="4.83203125" style="419" customWidth="1"/>
    <col min="15623" max="15872" width="9.33203125" style="419"/>
    <col min="15873" max="15873" width="13.83203125" style="419" customWidth="1"/>
    <col min="15874" max="15874" width="88.6640625" style="419" customWidth="1"/>
    <col min="15875" max="15877" width="15.83203125" style="419" customWidth="1"/>
    <col min="15878" max="15878" width="4.83203125" style="419" customWidth="1"/>
    <col min="15879" max="16128" width="9.33203125" style="419"/>
    <col min="16129" max="16129" width="13.83203125" style="419" customWidth="1"/>
    <col min="16130" max="16130" width="88.6640625" style="419" customWidth="1"/>
    <col min="16131" max="16133" width="15.83203125" style="419" customWidth="1"/>
    <col min="16134" max="16134" width="4.83203125" style="419" customWidth="1"/>
    <col min="16135" max="16384" width="9.33203125" style="419"/>
  </cols>
  <sheetData>
    <row r="1" spans="1:6" ht="47.25" customHeight="1" x14ac:dyDescent="0.2">
      <c r="B1" s="819" t="str">
        <f>+CONCATENATE("A ",LEFT([1]KV_ÖSSZEFÜGGÉSEK!A5,4),". évi általános működés és ágazati feladatok támogatásának alakulása jogcímenként")</f>
        <v>A 2019. évi általános működés és ágazati feladatok támogatásának alakulása jogcímenként</v>
      </c>
      <c r="C1" s="819"/>
      <c r="D1" s="819"/>
      <c r="E1" s="819"/>
      <c r="F1" s="820" t="str">
        <f>CONCATENATE("8. melléklet ",[1]Z_ALAPADATOK!A7," ",[1]Z_ALAPADATOK!B7," ",[1]Z_ALAPADATOK!C7," ",[1]Z_ALAPADATOK!D7," ",[1]Z_ALAPADATOK!E7," ",[1]Z_ALAPADATOK!F7," ",[1]Z_ALAPADATOK!G7," ",[1]Z_ALAPADATOK!H7)</f>
        <v>8. melléklet a …. / 2020 ( … ) önkormányzati rendelethez</v>
      </c>
    </row>
    <row r="2" spans="1:6" ht="22.5" customHeight="1" thickBot="1" x14ac:dyDescent="0.3">
      <c r="B2" s="821"/>
      <c r="C2" s="821"/>
      <c r="D2" s="821"/>
      <c r="E2" s="420" t="s">
        <v>536</v>
      </c>
      <c r="F2" s="820"/>
    </row>
    <row r="3" spans="1:6" ht="54" customHeight="1" thickBot="1" x14ac:dyDescent="0.25">
      <c r="A3" s="421" t="str">
        <f>'[1]RM_6.sz.mell'!A3</f>
        <v>2018. évi L.
törvény 2. sz. melléklete száma</v>
      </c>
      <c r="B3" s="422" t="str">
        <f>'[1]RM_6.sz.mell'!B3</f>
        <v>Jogcím</v>
      </c>
      <c r="C3" s="423" t="str">
        <f>'[1]RM_6.sz.mell'!C3</f>
        <v>2019. évi tervezett támogatás összesen</v>
      </c>
      <c r="D3" s="423" t="str">
        <f>'[1]RM_6.sz.mell'!D3</f>
        <v>Módosított támogatás</v>
      </c>
      <c r="E3" s="424" t="s">
        <v>537</v>
      </c>
      <c r="F3" s="820"/>
    </row>
    <row r="4" spans="1:6" s="429" customFormat="1" ht="13.5" thickBot="1" x14ac:dyDescent="0.25">
      <c r="A4" s="425" t="str">
        <f>'[1]RM_6.sz.mell'!A4</f>
        <v>A</v>
      </c>
      <c r="B4" s="426" t="str">
        <f>'[1]RM_6.sz.mell'!B4</f>
        <v>B</v>
      </c>
      <c r="C4" s="427" t="str">
        <f>'[1]RM_6.sz.mell'!C4</f>
        <v>C</v>
      </c>
      <c r="D4" s="427" t="str">
        <f>'[1]RM_6.sz.mell'!D4</f>
        <v>C</v>
      </c>
      <c r="E4" s="428" t="s">
        <v>50</v>
      </c>
      <c r="F4" s="820"/>
    </row>
    <row r="5" spans="1:6" x14ac:dyDescent="0.2">
      <c r="A5" s="430" t="str">
        <f>'[1]RM_6.sz.mell'!A5</f>
        <v>I.</v>
      </c>
      <c r="B5" s="431" t="str">
        <f>'[1]RM_6.sz.mell'!B5</f>
        <v>Helyi önkormányzatok általános támogatása</v>
      </c>
      <c r="C5" s="432">
        <f>'[1]RM_6.sz.mell'!C5</f>
        <v>85950417</v>
      </c>
      <c r="D5" s="432">
        <f>'[1]RM_6.sz.mell'!D5</f>
        <v>87581819</v>
      </c>
      <c r="E5" s="433">
        <v>87581819</v>
      </c>
      <c r="F5" s="820"/>
    </row>
    <row r="6" spans="1:6" ht="12.75" customHeight="1" x14ac:dyDescent="0.2">
      <c r="A6" s="434" t="str">
        <f>'[1]RM_6.sz.mell'!A6</f>
        <v>II.</v>
      </c>
      <c r="B6" s="435" t="str">
        <f>'[1]RM_6.sz.mell'!B6</f>
        <v>Települési önkormányzatok egyes köznevelési feladatainak támogatása</v>
      </c>
      <c r="C6" s="432">
        <f>'[1]RM_6.sz.mell'!C6</f>
        <v>69904083</v>
      </c>
      <c r="D6" s="432">
        <f>'[1]RM_6.sz.mell'!D6</f>
        <v>72515200</v>
      </c>
      <c r="E6" s="433">
        <v>72515200</v>
      </c>
      <c r="F6" s="820"/>
    </row>
    <row r="7" spans="1:6" x14ac:dyDescent="0.2">
      <c r="A7" s="434" t="str">
        <f>'[1]RM_6.sz.mell'!A7</f>
        <v>III.</v>
      </c>
      <c r="B7" s="435" t="str">
        <f>'[1]RM_6.sz.mell'!B7</f>
        <v>Települési önkormányzatok szociális, gyermekjóléti és gyermekétkeztetési feladatainak támogatása</v>
      </c>
      <c r="C7" s="432">
        <f>'[1]RM_6.sz.mell'!C7</f>
        <v>75065193</v>
      </c>
      <c r="D7" s="432">
        <f>'[1]RM_6.sz.mell'!D7</f>
        <v>85923820</v>
      </c>
      <c r="E7" s="433">
        <v>85923820</v>
      </c>
      <c r="F7" s="820"/>
    </row>
    <row r="8" spans="1:6" x14ac:dyDescent="0.2">
      <c r="A8" s="434" t="str">
        <f>'[1]RM_6.sz.mell'!A8</f>
        <v>IV.</v>
      </c>
      <c r="B8" s="435" t="str">
        <f>'[1]RM_6.sz.mell'!B8</f>
        <v>Települési önkormányzatok kulturális feladatainak támogatása</v>
      </c>
      <c r="C8" s="432">
        <f>'[1]RM_6.sz.mell'!C8</f>
        <v>3084290</v>
      </c>
      <c r="D8" s="432">
        <f>'[1]RM_6.sz.mell'!D8</f>
        <v>3189290</v>
      </c>
      <c r="E8" s="433">
        <v>3189290</v>
      </c>
      <c r="F8" s="820"/>
    </row>
    <row r="9" spans="1:6" x14ac:dyDescent="0.2">
      <c r="A9" s="434" t="str">
        <f>'[1]RM_6.sz.mell'!A9</f>
        <v>V.</v>
      </c>
      <c r="B9" s="435" t="str">
        <f>'[1]RM_6.sz.mell'!B9</f>
        <v>Működési célú támogatások és kiegészítő támogatások</v>
      </c>
      <c r="C9" s="432">
        <f>'[1]RM_6.sz.mell'!C9</f>
        <v>11500534</v>
      </c>
      <c r="D9" s="432">
        <f>'[1]RM_6.sz.mell'!D9</f>
        <v>10754820</v>
      </c>
      <c r="E9" s="433">
        <v>10754820</v>
      </c>
      <c r="F9" s="820"/>
    </row>
    <row r="10" spans="1:6" x14ac:dyDescent="0.2">
      <c r="A10" s="434" t="str">
        <f>'[1]RM_6.sz.mell'!A10</f>
        <v>VI.</v>
      </c>
      <c r="B10" s="435" t="str">
        <f>'[1]RM_6.sz.mell'!B10</f>
        <v>Elszámolásból származó bevétel</v>
      </c>
      <c r="C10" s="432">
        <f>'[1]RM_6.sz.mell'!C10</f>
        <v>0</v>
      </c>
      <c r="D10" s="432">
        <f>'[1]RM_6.sz.mell'!D10</f>
        <v>1011146</v>
      </c>
      <c r="E10" s="433">
        <v>1011146</v>
      </c>
      <c r="F10" s="820"/>
    </row>
    <row r="11" spans="1:6" x14ac:dyDescent="0.2">
      <c r="A11" s="434">
        <f>'[1]RM_6.sz.mell'!A11</f>
        <v>0</v>
      </c>
      <c r="B11" s="435">
        <f>'[1]RM_6.sz.mell'!B11</f>
        <v>0</v>
      </c>
      <c r="C11" s="432">
        <f>'[1]RM_6.sz.mell'!C11</f>
        <v>0</v>
      </c>
      <c r="D11" s="432">
        <f>'[1]RM_6.sz.mell'!D11</f>
        <v>0</v>
      </c>
      <c r="E11" s="433"/>
      <c r="F11" s="820"/>
    </row>
    <row r="12" spans="1:6" x14ac:dyDescent="0.2">
      <c r="A12" s="434">
        <f>'[1]RM_6.sz.mell'!A12</f>
        <v>0</v>
      </c>
      <c r="B12" s="435">
        <f>'[1]RM_6.sz.mell'!B12</f>
        <v>0</v>
      </c>
      <c r="C12" s="432">
        <f>'[1]RM_6.sz.mell'!C12</f>
        <v>0</v>
      </c>
      <c r="D12" s="432">
        <f>'[1]RM_6.sz.mell'!D12</f>
        <v>0</v>
      </c>
      <c r="E12" s="433"/>
      <c r="F12" s="820"/>
    </row>
    <row r="13" spans="1:6" ht="12.95" customHeight="1" x14ac:dyDescent="0.2">
      <c r="A13" s="434">
        <f>'[1]RM_6.sz.mell'!A13</f>
        <v>0</v>
      </c>
      <c r="B13" s="435">
        <f>'[1]RM_6.sz.mell'!B13</f>
        <v>0</v>
      </c>
      <c r="C13" s="432">
        <f>'[1]RM_6.sz.mell'!C13</f>
        <v>0</v>
      </c>
      <c r="D13" s="432">
        <f>'[1]RM_6.sz.mell'!D13</f>
        <v>0</v>
      </c>
      <c r="E13" s="433"/>
      <c r="F13" s="820"/>
    </row>
    <row r="14" spans="1:6" x14ac:dyDescent="0.2">
      <c r="A14" s="434">
        <f>'[1]RM_6.sz.mell'!A14</f>
        <v>0</v>
      </c>
      <c r="B14" s="435">
        <f>'[1]RM_6.sz.mell'!B14</f>
        <v>0</v>
      </c>
      <c r="C14" s="432">
        <f>'[1]RM_6.sz.mell'!C14</f>
        <v>0</v>
      </c>
      <c r="D14" s="432">
        <f>'[1]RM_6.sz.mell'!D14</f>
        <v>0</v>
      </c>
      <c r="E14" s="433"/>
      <c r="F14" s="820"/>
    </row>
    <row r="15" spans="1:6" x14ac:dyDescent="0.2">
      <c r="A15" s="434">
        <f>'[1]RM_6.sz.mell'!A15</f>
        <v>0</v>
      </c>
      <c r="B15" s="435">
        <f>'[1]RM_6.sz.mell'!B15</f>
        <v>0</v>
      </c>
      <c r="C15" s="432">
        <f>'[1]RM_6.sz.mell'!C15</f>
        <v>0</v>
      </c>
      <c r="D15" s="432">
        <f>'[1]RM_6.sz.mell'!D15</f>
        <v>0</v>
      </c>
      <c r="E15" s="433"/>
      <c r="F15" s="820"/>
    </row>
    <row r="16" spans="1:6" x14ac:dyDescent="0.2">
      <c r="A16" s="434">
        <f>'[1]RM_6.sz.mell'!A16</f>
        <v>0</v>
      </c>
      <c r="B16" s="435">
        <f>'[1]RM_6.sz.mell'!B16</f>
        <v>0</v>
      </c>
      <c r="C16" s="432">
        <f>'[1]RM_6.sz.mell'!C16</f>
        <v>0</v>
      </c>
      <c r="D16" s="432">
        <f>'[1]RM_6.sz.mell'!D16</f>
        <v>0</v>
      </c>
      <c r="E16" s="433"/>
      <c r="F16" s="820"/>
    </row>
    <row r="17" spans="1:6" x14ac:dyDescent="0.2">
      <c r="A17" s="434">
        <f>'[1]RM_6.sz.mell'!A17</f>
        <v>0</v>
      </c>
      <c r="B17" s="435">
        <f>'[1]RM_6.sz.mell'!B17</f>
        <v>0</v>
      </c>
      <c r="C17" s="432">
        <f>'[1]RM_6.sz.mell'!C17</f>
        <v>0</v>
      </c>
      <c r="D17" s="432">
        <f>'[1]RM_6.sz.mell'!D17</f>
        <v>0</v>
      </c>
      <c r="E17" s="433"/>
      <c r="F17" s="820"/>
    </row>
    <row r="18" spans="1:6" x14ac:dyDescent="0.2">
      <c r="A18" s="434">
        <f>'[1]RM_6.sz.mell'!A18</f>
        <v>0</v>
      </c>
      <c r="B18" s="435">
        <f>'[1]RM_6.sz.mell'!B18</f>
        <v>0</v>
      </c>
      <c r="C18" s="432">
        <f>'[1]RM_6.sz.mell'!C18</f>
        <v>0</v>
      </c>
      <c r="D18" s="432">
        <f>'[1]RM_6.sz.mell'!D18</f>
        <v>0</v>
      </c>
      <c r="E18" s="433"/>
      <c r="F18" s="820"/>
    </row>
    <row r="19" spans="1:6" x14ac:dyDescent="0.2">
      <c r="A19" s="434">
        <f>'[1]RM_6.sz.mell'!A19</f>
        <v>0</v>
      </c>
      <c r="B19" s="435">
        <f>'[1]RM_6.sz.mell'!B19</f>
        <v>0</v>
      </c>
      <c r="C19" s="432">
        <f>'[1]RM_6.sz.mell'!C19</f>
        <v>0</v>
      </c>
      <c r="D19" s="432">
        <f>'[1]RM_6.sz.mell'!D19</f>
        <v>0</v>
      </c>
      <c r="E19" s="433"/>
      <c r="F19" s="820"/>
    </row>
    <row r="20" spans="1:6" x14ac:dyDescent="0.2">
      <c r="A20" s="434">
        <f>'[1]RM_6.sz.mell'!A20</f>
        <v>0</v>
      </c>
      <c r="B20" s="435">
        <f>'[1]RM_6.sz.mell'!B20</f>
        <v>0</v>
      </c>
      <c r="C20" s="432">
        <f>'[1]RM_6.sz.mell'!C20</f>
        <v>0</v>
      </c>
      <c r="D20" s="432">
        <f>'[1]RM_6.sz.mell'!D20</f>
        <v>0</v>
      </c>
      <c r="E20" s="433"/>
      <c r="F20" s="820"/>
    </row>
    <row r="21" spans="1:6" x14ac:dyDescent="0.2">
      <c r="A21" s="434">
        <f>'[1]RM_6.sz.mell'!A21</f>
        <v>0</v>
      </c>
      <c r="B21" s="435">
        <f>'[1]RM_6.sz.mell'!B21</f>
        <v>0</v>
      </c>
      <c r="C21" s="432">
        <f>'[1]RM_6.sz.mell'!C21</f>
        <v>0</v>
      </c>
      <c r="D21" s="432">
        <f>'[1]RM_6.sz.mell'!D21</f>
        <v>0</v>
      </c>
      <c r="E21" s="433"/>
      <c r="F21" s="820"/>
    </row>
    <row r="22" spans="1:6" x14ac:dyDescent="0.2">
      <c r="A22" s="434">
        <f>'[1]RM_6.sz.mell'!A22</f>
        <v>0</v>
      </c>
      <c r="B22" s="435">
        <f>'[1]RM_6.sz.mell'!B22</f>
        <v>0</v>
      </c>
      <c r="C22" s="432">
        <f>'[1]RM_6.sz.mell'!C22</f>
        <v>0</v>
      </c>
      <c r="D22" s="432">
        <f>'[1]RM_6.sz.mell'!D22</f>
        <v>0</v>
      </c>
      <c r="E22" s="433"/>
      <c r="F22" s="820"/>
    </row>
    <row r="23" spans="1:6" x14ac:dyDescent="0.2">
      <c r="A23" s="434">
        <f>'[1]RM_6.sz.mell'!A23</f>
        <v>0</v>
      </c>
      <c r="B23" s="435">
        <f>'[1]RM_6.sz.mell'!B23</f>
        <v>0</v>
      </c>
      <c r="C23" s="432">
        <f>'[1]RM_6.sz.mell'!C23</f>
        <v>0</v>
      </c>
      <c r="D23" s="432">
        <f>'[1]RM_6.sz.mell'!D23</f>
        <v>0</v>
      </c>
      <c r="E23" s="433"/>
      <c r="F23" s="820"/>
    </row>
    <row r="24" spans="1:6" ht="13.5" thickBot="1" x14ac:dyDescent="0.25">
      <c r="A24" s="436">
        <f>'[1]RM_6.sz.mell'!A24</f>
        <v>0</v>
      </c>
      <c r="B24" s="437">
        <f>'[1]RM_6.sz.mell'!B24</f>
        <v>0</v>
      </c>
      <c r="C24" s="438">
        <f>'[1]RM_6.sz.mell'!C24</f>
        <v>0</v>
      </c>
      <c r="D24" s="438">
        <f>'[1]RM_6.sz.mell'!D24</f>
        <v>0</v>
      </c>
      <c r="E24" s="433"/>
      <c r="F24" s="820"/>
    </row>
    <row r="25" spans="1:6" s="443" customFormat="1" ht="19.5" customHeight="1" thickBot="1" x14ac:dyDescent="0.25">
      <c r="A25" s="439">
        <f>'[1]RM_6.sz.mell'!A25</f>
        <v>0</v>
      </c>
      <c r="B25" s="440" t="str">
        <f>'[1]RM_6.sz.mell'!B25</f>
        <v>Összesen:</v>
      </c>
      <c r="C25" s="441">
        <f>'[1]RM_6.sz.mell'!C25</f>
        <v>245504517</v>
      </c>
      <c r="D25" s="441">
        <f>'[1]RM_6.sz.mell'!D25</f>
        <v>260976095</v>
      </c>
      <c r="E25" s="442">
        <f>SUM(E5:E24)</f>
        <v>260976095</v>
      </c>
      <c r="F25" s="820"/>
    </row>
    <row r="26" spans="1:6" x14ac:dyDescent="0.2">
      <c r="A26" s="822" t="str">
        <f>'[1]RM_6.sz.mell'!A26</f>
        <v>* Magyarország 2019. évi központi költségvetéséról szóló törvény</v>
      </c>
      <c r="B26" s="822">
        <f>'[1]RM_6.sz.mell'!B26</f>
        <v>0</v>
      </c>
      <c r="C26" s="419">
        <f>'[1]RM_6.sz.mell'!C26</f>
        <v>0</v>
      </c>
      <c r="D26" s="419">
        <f>'[1]RM_6.sz.mell'!D26</f>
        <v>0</v>
      </c>
    </row>
  </sheetData>
  <sheetProtection sheet="1"/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FA233-B3B5-498F-83DF-29905484A878}">
  <sheetPr>
    <tabColor theme="5"/>
  </sheetPr>
  <dimension ref="A1:I166"/>
  <sheetViews>
    <sheetView topLeftCell="A118" zoomScale="120" zoomScaleNormal="120" zoomScaleSheetLayoutView="100" workbookViewId="0">
      <selection activeCell="E5" sqref="A5:E6"/>
    </sheetView>
  </sheetViews>
  <sheetFormatPr defaultRowHeight="15.75" x14ac:dyDescent="0.25"/>
  <cols>
    <col min="1" max="1" width="9.5" style="8" customWidth="1"/>
    <col min="2" max="2" width="65.83203125" style="8" customWidth="1"/>
    <col min="3" max="3" width="17.83203125" style="115" customWidth="1"/>
    <col min="4" max="5" width="17.83203125" style="8" customWidth="1"/>
    <col min="6" max="256" width="9.33203125" style="8"/>
    <col min="257" max="257" width="9.5" style="8" customWidth="1"/>
    <col min="258" max="258" width="65.83203125" style="8" customWidth="1"/>
    <col min="259" max="261" width="17.83203125" style="8" customWidth="1"/>
    <col min="262" max="512" width="9.33203125" style="8"/>
    <col min="513" max="513" width="9.5" style="8" customWidth="1"/>
    <col min="514" max="514" width="65.83203125" style="8" customWidth="1"/>
    <col min="515" max="517" width="17.83203125" style="8" customWidth="1"/>
    <col min="518" max="768" width="9.33203125" style="8"/>
    <col min="769" max="769" width="9.5" style="8" customWidth="1"/>
    <col min="770" max="770" width="65.83203125" style="8" customWidth="1"/>
    <col min="771" max="773" width="17.83203125" style="8" customWidth="1"/>
    <col min="774" max="1024" width="9.33203125" style="8"/>
    <col min="1025" max="1025" width="9.5" style="8" customWidth="1"/>
    <col min="1026" max="1026" width="65.83203125" style="8" customWidth="1"/>
    <col min="1027" max="1029" width="17.83203125" style="8" customWidth="1"/>
    <col min="1030" max="1280" width="9.33203125" style="8"/>
    <col min="1281" max="1281" width="9.5" style="8" customWidth="1"/>
    <col min="1282" max="1282" width="65.83203125" style="8" customWidth="1"/>
    <col min="1283" max="1285" width="17.83203125" style="8" customWidth="1"/>
    <col min="1286" max="1536" width="9.33203125" style="8"/>
    <col min="1537" max="1537" width="9.5" style="8" customWidth="1"/>
    <col min="1538" max="1538" width="65.83203125" style="8" customWidth="1"/>
    <col min="1539" max="1541" width="17.83203125" style="8" customWidth="1"/>
    <col min="1542" max="1792" width="9.33203125" style="8"/>
    <col min="1793" max="1793" width="9.5" style="8" customWidth="1"/>
    <col min="1794" max="1794" width="65.83203125" style="8" customWidth="1"/>
    <col min="1795" max="1797" width="17.83203125" style="8" customWidth="1"/>
    <col min="1798" max="2048" width="9.33203125" style="8"/>
    <col min="2049" max="2049" width="9.5" style="8" customWidth="1"/>
    <col min="2050" max="2050" width="65.83203125" style="8" customWidth="1"/>
    <col min="2051" max="2053" width="17.83203125" style="8" customWidth="1"/>
    <col min="2054" max="2304" width="9.33203125" style="8"/>
    <col min="2305" max="2305" width="9.5" style="8" customWidth="1"/>
    <col min="2306" max="2306" width="65.83203125" style="8" customWidth="1"/>
    <col min="2307" max="2309" width="17.83203125" style="8" customWidth="1"/>
    <col min="2310" max="2560" width="9.33203125" style="8"/>
    <col min="2561" max="2561" width="9.5" style="8" customWidth="1"/>
    <col min="2562" max="2562" width="65.83203125" style="8" customWidth="1"/>
    <col min="2563" max="2565" width="17.83203125" style="8" customWidth="1"/>
    <col min="2566" max="2816" width="9.33203125" style="8"/>
    <col min="2817" max="2817" width="9.5" style="8" customWidth="1"/>
    <col min="2818" max="2818" width="65.83203125" style="8" customWidth="1"/>
    <col min="2819" max="2821" width="17.83203125" style="8" customWidth="1"/>
    <col min="2822" max="3072" width="9.33203125" style="8"/>
    <col min="3073" max="3073" width="9.5" style="8" customWidth="1"/>
    <col min="3074" max="3074" width="65.83203125" style="8" customWidth="1"/>
    <col min="3075" max="3077" width="17.83203125" style="8" customWidth="1"/>
    <col min="3078" max="3328" width="9.33203125" style="8"/>
    <col min="3329" max="3329" width="9.5" style="8" customWidth="1"/>
    <col min="3330" max="3330" width="65.83203125" style="8" customWidth="1"/>
    <col min="3331" max="3333" width="17.83203125" style="8" customWidth="1"/>
    <col min="3334" max="3584" width="9.33203125" style="8"/>
    <col min="3585" max="3585" width="9.5" style="8" customWidth="1"/>
    <col min="3586" max="3586" width="65.83203125" style="8" customWidth="1"/>
    <col min="3587" max="3589" width="17.83203125" style="8" customWidth="1"/>
    <col min="3590" max="3840" width="9.33203125" style="8"/>
    <col min="3841" max="3841" width="9.5" style="8" customWidth="1"/>
    <col min="3842" max="3842" width="65.83203125" style="8" customWidth="1"/>
    <col min="3843" max="3845" width="17.83203125" style="8" customWidth="1"/>
    <col min="3846" max="4096" width="9.33203125" style="8"/>
    <col min="4097" max="4097" width="9.5" style="8" customWidth="1"/>
    <col min="4098" max="4098" width="65.83203125" style="8" customWidth="1"/>
    <col min="4099" max="4101" width="17.83203125" style="8" customWidth="1"/>
    <col min="4102" max="4352" width="9.33203125" style="8"/>
    <col min="4353" max="4353" width="9.5" style="8" customWidth="1"/>
    <col min="4354" max="4354" width="65.83203125" style="8" customWidth="1"/>
    <col min="4355" max="4357" width="17.83203125" style="8" customWidth="1"/>
    <col min="4358" max="4608" width="9.33203125" style="8"/>
    <col min="4609" max="4609" width="9.5" style="8" customWidth="1"/>
    <col min="4610" max="4610" width="65.83203125" style="8" customWidth="1"/>
    <col min="4611" max="4613" width="17.83203125" style="8" customWidth="1"/>
    <col min="4614" max="4864" width="9.33203125" style="8"/>
    <col min="4865" max="4865" width="9.5" style="8" customWidth="1"/>
    <col min="4866" max="4866" width="65.83203125" style="8" customWidth="1"/>
    <col min="4867" max="4869" width="17.83203125" style="8" customWidth="1"/>
    <col min="4870" max="5120" width="9.33203125" style="8"/>
    <col min="5121" max="5121" width="9.5" style="8" customWidth="1"/>
    <col min="5122" max="5122" width="65.83203125" style="8" customWidth="1"/>
    <col min="5123" max="5125" width="17.83203125" style="8" customWidth="1"/>
    <col min="5126" max="5376" width="9.33203125" style="8"/>
    <col min="5377" max="5377" width="9.5" style="8" customWidth="1"/>
    <col min="5378" max="5378" width="65.83203125" style="8" customWidth="1"/>
    <col min="5379" max="5381" width="17.83203125" style="8" customWidth="1"/>
    <col min="5382" max="5632" width="9.33203125" style="8"/>
    <col min="5633" max="5633" width="9.5" style="8" customWidth="1"/>
    <col min="5634" max="5634" width="65.83203125" style="8" customWidth="1"/>
    <col min="5635" max="5637" width="17.83203125" style="8" customWidth="1"/>
    <col min="5638" max="5888" width="9.33203125" style="8"/>
    <col min="5889" max="5889" width="9.5" style="8" customWidth="1"/>
    <col min="5890" max="5890" width="65.83203125" style="8" customWidth="1"/>
    <col min="5891" max="5893" width="17.83203125" style="8" customWidth="1"/>
    <col min="5894" max="6144" width="9.33203125" style="8"/>
    <col min="6145" max="6145" width="9.5" style="8" customWidth="1"/>
    <col min="6146" max="6146" width="65.83203125" style="8" customWidth="1"/>
    <col min="6147" max="6149" width="17.83203125" style="8" customWidth="1"/>
    <col min="6150" max="6400" width="9.33203125" style="8"/>
    <col min="6401" max="6401" width="9.5" style="8" customWidth="1"/>
    <col min="6402" max="6402" width="65.83203125" style="8" customWidth="1"/>
    <col min="6403" max="6405" width="17.83203125" style="8" customWidth="1"/>
    <col min="6406" max="6656" width="9.33203125" style="8"/>
    <col min="6657" max="6657" width="9.5" style="8" customWidth="1"/>
    <col min="6658" max="6658" width="65.83203125" style="8" customWidth="1"/>
    <col min="6659" max="6661" width="17.83203125" style="8" customWidth="1"/>
    <col min="6662" max="6912" width="9.33203125" style="8"/>
    <col min="6913" max="6913" width="9.5" style="8" customWidth="1"/>
    <col min="6914" max="6914" width="65.83203125" style="8" customWidth="1"/>
    <col min="6915" max="6917" width="17.83203125" style="8" customWidth="1"/>
    <col min="6918" max="7168" width="9.33203125" style="8"/>
    <col min="7169" max="7169" width="9.5" style="8" customWidth="1"/>
    <col min="7170" max="7170" width="65.83203125" style="8" customWidth="1"/>
    <col min="7171" max="7173" width="17.83203125" style="8" customWidth="1"/>
    <col min="7174" max="7424" width="9.33203125" style="8"/>
    <col min="7425" max="7425" width="9.5" style="8" customWidth="1"/>
    <col min="7426" max="7426" width="65.83203125" style="8" customWidth="1"/>
    <col min="7427" max="7429" width="17.83203125" style="8" customWidth="1"/>
    <col min="7430" max="7680" width="9.33203125" style="8"/>
    <col min="7681" max="7681" width="9.5" style="8" customWidth="1"/>
    <col min="7682" max="7682" width="65.83203125" style="8" customWidth="1"/>
    <col min="7683" max="7685" width="17.83203125" style="8" customWidth="1"/>
    <col min="7686" max="7936" width="9.33203125" style="8"/>
    <col min="7937" max="7937" width="9.5" style="8" customWidth="1"/>
    <col min="7938" max="7938" width="65.83203125" style="8" customWidth="1"/>
    <col min="7939" max="7941" width="17.83203125" style="8" customWidth="1"/>
    <col min="7942" max="8192" width="9.33203125" style="8"/>
    <col min="8193" max="8193" width="9.5" style="8" customWidth="1"/>
    <col min="8194" max="8194" width="65.83203125" style="8" customWidth="1"/>
    <col min="8195" max="8197" width="17.83203125" style="8" customWidth="1"/>
    <col min="8198" max="8448" width="9.33203125" style="8"/>
    <col min="8449" max="8449" width="9.5" style="8" customWidth="1"/>
    <col min="8450" max="8450" width="65.83203125" style="8" customWidth="1"/>
    <col min="8451" max="8453" width="17.83203125" style="8" customWidth="1"/>
    <col min="8454" max="8704" width="9.33203125" style="8"/>
    <col min="8705" max="8705" width="9.5" style="8" customWidth="1"/>
    <col min="8706" max="8706" width="65.83203125" style="8" customWidth="1"/>
    <col min="8707" max="8709" width="17.83203125" style="8" customWidth="1"/>
    <col min="8710" max="8960" width="9.33203125" style="8"/>
    <col min="8961" max="8961" width="9.5" style="8" customWidth="1"/>
    <col min="8962" max="8962" width="65.83203125" style="8" customWidth="1"/>
    <col min="8963" max="8965" width="17.83203125" style="8" customWidth="1"/>
    <col min="8966" max="9216" width="9.33203125" style="8"/>
    <col min="9217" max="9217" width="9.5" style="8" customWidth="1"/>
    <col min="9218" max="9218" width="65.83203125" style="8" customWidth="1"/>
    <col min="9219" max="9221" width="17.83203125" style="8" customWidth="1"/>
    <col min="9222" max="9472" width="9.33203125" style="8"/>
    <col min="9473" max="9473" width="9.5" style="8" customWidth="1"/>
    <col min="9474" max="9474" width="65.83203125" style="8" customWidth="1"/>
    <col min="9475" max="9477" width="17.83203125" style="8" customWidth="1"/>
    <col min="9478" max="9728" width="9.33203125" style="8"/>
    <col min="9729" max="9729" width="9.5" style="8" customWidth="1"/>
    <col min="9730" max="9730" width="65.83203125" style="8" customWidth="1"/>
    <col min="9731" max="9733" width="17.83203125" style="8" customWidth="1"/>
    <col min="9734" max="9984" width="9.33203125" style="8"/>
    <col min="9985" max="9985" width="9.5" style="8" customWidth="1"/>
    <col min="9986" max="9986" width="65.83203125" style="8" customWidth="1"/>
    <col min="9987" max="9989" width="17.83203125" style="8" customWidth="1"/>
    <col min="9990" max="10240" width="9.33203125" style="8"/>
    <col min="10241" max="10241" width="9.5" style="8" customWidth="1"/>
    <col min="10242" max="10242" width="65.83203125" style="8" customWidth="1"/>
    <col min="10243" max="10245" width="17.83203125" style="8" customWidth="1"/>
    <col min="10246" max="10496" width="9.33203125" style="8"/>
    <col min="10497" max="10497" width="9.5" style="8" customWidth="1"/>
    <col min="10498" max="10498" width="65.83203125" style="8" customWidth="1"/>
    <col min="10499" max="10501" width="17.83203125" style="8" customWidth="1"/>
    <col min="10502" max="10752" width="9.33203125" style="8"/>
    <col min="10753" max="10753" width="9.5" style="8" customWidth="1"/>
    <col min="10754" max="10754" width="65.83203125" style="8" customWidth="1"/>
    <col min="10755" max="10757" width="17.83203125" style="8" customWidth="1"/>
    <col min="10758" max="11008" width="9.33203125" style="8"/>
    <col min="11009" max="11009" width="9.5" style="8" customWidth="1"/>
    <col min="11010" max="11010" width="65.83203125" style="8" customWidth="1"/>
    <col min="11011" max="11013" width="17.83203125" style="8" customWidth="1"/>
    <col min="11014" max="11264" width="9.33203125" style="8"/>
    <col min="11265" max="11265" width="9.5" style="8" customWidth="1"/>
    <col min="11266" max="11266" width="65.83203125" style="8" customWidth="1"/>
    <col min="11267" max="11269" width="17.83203125" style="8" customWidth="1"/>
    <col min="11270" max="11520" width="9.33203125" style="8"/>
    <col min="11521" max="11521" width="9.5" style="8" customWidth="1"/>
    <col min="11522" max="11522" width="65.83203125" style="8" customWidth="1"/>
    <col min="11523" max="11525" width="17.83203125" style="8" customWidth="1"/>
    <col min="11526" max="11776" width="9.33203125" style="8"/>
    <col min="11777" max="11777" width="9.5" style="8" customWidth="1"/>
    <col min="11778" max="11778" width="65.83203125" style="8" customWidth="1"/>
    <col min="11779" max="11781" width="17.83203125" style="8" customWidth="1"/>
    <col min="11782" max="12032" width="9.33203125" style="8"/>
    <col min="12033" max="12033" width="9.5" style="8" customWidth="1"/>
    <col min="12034" max="12034" width="65.83203125" style="8" customWidth="1"/>
    <col min="12035" max="12037" width="17.83203125" style="8" customWidth="1"/>
    <col min="12038" max="12288" width="9.33203125" style="8"/>
    <col min="12289" max="12289" width="9.5" style="8" customWidth="1"/>
    <col min="12290" max="12290" width="65.83203125" style="8" customWidth="1"/>
    <col min="12291" max="12293" width="17.83203125" style="8" customWidth="1"/>
    <col min="12294" max="12544" width="9.33203125" style="8"/>
    <col min="12545" max="12545" width="9.5" style="8" customWidth="1"/>
    <col min="12546" max="12546" width="65.83203125" style="8" customWidth="1"/>
    <col min="12547" max="12549" width="17.83203125" style="8" customWidth="1"/>
    <col min="12550" max="12800" width="9.33203125" style="8"/>
    <col min="12801" max="12801" width="9.5" style="8" customWidth="1"/>
    <col min="12802" max="12802" width="65.83203125" style="8" customWidth="1"/>
    <col min="12803" max="12805" width="17.83203125" style="8" customWidth="1"/>
    <col min="12806" max="13056" width="9.33203125" style="8"/>
    <col min="13057" max="13057" width="9.5" style="8" customWidth="1"/>
    <col min="13058" max="13058" width="65.83203125" style="8" customWidth="1"/>
    <col min="13059" max="13061" width="17.83203125" style="8" customWidth="1"/>
    <col min="13062" max="13312" width="9.33203125" style="8"/>
    <col min="13313" max="13313" width="9.5" style="8" customWidth="1"/>
    <col min="13314" max="13314" width="65.83203125" style="8" customWidth="1"/>
    <col min="13315" max="13317" width="17.83203125" style="8" customWidth="1"/>
    <col min="13318" max="13568" width="9.33203125" style="8"/>
    <col min="13569" max="13569" width="9.5" style="8" customWidth="1"/>
    <col min="13570" max="13570" width="65.83203125" style="8" customWidth="1"/>
    <col min="13571" max="13573" width="17.83203125" style="8" customWidth="1"/>
    <col min="13574" max="13824" width="9.33203125" style="8"/>
    <col min="13825" max="13825" width="9.5" style="8" customWidth="1"/>
    <col min="13826" max="13826" width="65.83203125" style="8" customWidth="1"/>
    <col min="13827" max="13829" width="17.83203125" style="8" customWidth="1"/>
    <col min="13830" max="14080" width="9.33203125" style="8"/>
    <col min="14081" max="14081" width="9.5" style="8" customWidth="1"/>
    <col min="14082" max="14082" width="65.83203125" style="8" customWidth="1"/>
    <col min="14083" max="14085" width="17.83203125" style="8" customWidth="1"/>
    <col min="14086" max="14336" width="9.33203125" style="8"/>
    <col min="14337" max="14337" width="9.5" style="8" customWidth="1"/>
    <col min="14338" max="14338" width="65.83203125" style="8" customWidth="1"/>
    <col min="14339" max="14341" width="17.83203125" style="8" customWidth="1"/>
    <col min="14342" max="14592" width="9.33203125" style="8"/>
    <col min="14593" max="14593" width="9.5" style="8" customWidth="1"/>
    <col min="14594" max="14594" width="65.83203125" style="8" customWidth="1"/>
    <col min="14595" max="14597" width="17.83203125" style="8" customWidth="1"/>
    <col min="14598" max="14848" width="9.33203125" style="8"/>
    <col min="14849" max="14849" width="9.5" style="8" customWidth="1"/>
    <col min="14850" max="14850" width="65.83203125" style="8" customWidth="1"/>
    <col min="14851" max="14853" width="17.83203125" style="8" customWidth="1"/>
    <col min="14854" max="15104" width="9.33203125" style="8"/>
    <col min="15105" max="15105" width="9.5" style="8" customWidth="1"/>
    <col min="15106" max="15106" width="65.83203125" style="8" customWidth="1"/>
    <col min="15107" max="15109" width="17.83203125" style="8" customWidth="1"/>
    <col min="15110" max="15360" width="9.33203125" style="8"/>
    <col min="15361" max="15361" width="9.5" style="8" customWidth="1"/>
    <col min="15362" max="15362" width="65.83203125" style="8" customWidth="1"/>
    <col min="15363" max="15365" width="17.83203125" style="8" customWidth="1"/>
    <col min="15366" max="15616" width="9.33203125" style="8"/>
    <col min="15617" max="15617" width="9.5" style="8" customWidth="1"/>
    <col min="15618" max="15618" width="65.83203125" style="8" customWidth="1"/>
    <col min="15619" max="15621" width="17.83203125" style="8" customWidth="1"/>
    <col min="15622" max="15872" width="9.33203125" style="8"/>
    <col min="15873" max="15873" width="9.5" style="8" customWidth="1"/>
    <col min="15874" max="15874" width="65.83203125" style="8" customWidth="1"/>
    <col min="15875" max="15877" width="17.83203125" style="8" customWidth="1"/>
    <col min="15878" max="16128" width="9.33203125" style="8"/>
    <col min="16129" max="16129" width="9.5" style="8" customWidth="1"/>
    <col min="16130" max="16130" width="65.83203125" style="8" customWidth="1"/>
    <col min="16131" max="16133" width="17.83203125" style="8" customWidth="1"/>
    <col min="16134" max="16384" width="9.33203125" style="8"/>
  </cols>
  <sheetData>
    <row r="1" spans="1:5" x14ac:dyDescent="0.25">
      <c r="A1" s="7"/>
      <c r="B1" s="754" t="str">
        <f>CONCATENATE("1.2. melléklet ",[1]Z_ALAPADATOK!A7," ",[1]Z_ALAPADATOK!B7," ",[1]Z_ALAPADATOK!C7," ",[1]Z_ALAPADATOK!D7," ",[1]Z_ALAPADATOK!E7," ",[1]Z_ALAPADATOK!F7," ",[1]Z_ALAPADATOK!G7," ",[1]Z_ALAPADATOK!H7)</f>
        <v>1.2. melléklet a …. / 2020 ( … ) önkormányzati rendelethez</v>
      </c>
      <c r="C1" s="755"/>
      <c r="D1" s="755"/>
      <c r="E1" s="755"/>
    </row>
    <row r="2" spans="1:5" x14ac:dyDescent="0.25">
      <c r="A2" s="756" t="str">
        <f>CONCATENATE([1]Z_ALAPADATOK!A3)</f>
        <v>Jánoshida Községi Önkormányzat</v>
      </c>
      <c r="B2" s="757"/>
      <c r="C2" s="757"/>
      <c r="D2" s="757"/>
      <c r="E2" s="757"/>
    </row>
    <row r="3" spans="1:5" ht="12" customHeight="1" x14ac:dyDescent="0.25">
      <c r="A3" s="756"/>
      <c r="B3" s="756"/>
      <c r="C3" s="758"/>
      <c r="D3" s="756"/>
      <c r="E3" s="756"/>
    </row>
    <row r="4" spans="1:5" ht="15" customHeight="1" x14ac:dyDescent="0.25">
      <c r="A4" s="756" t="s">
        <v>312</v>
      </c>
      <c r="B4" s="756"/>
      <c r="C4" s="758"/>
      <c r="D4" s="756"/>
      <c r="E4" s="756"/>
    </row>
    <row r="5" spans="1:5" x14ac:dyDescent="0.25">
      <c r="A5" s="7"/>
      <c r="B5" s="7"/>
      <c r="C5" s="9"/>
      <c r="D5" s="7"/>
      <c r="E5" s="7"/>
    </row>
    <row r="6" spans="1:5" ht="15.95" customHeight="1" x14ac:dyDescent="0.25">
      <c r="A6" s="759" t="s">
        <v>39</v>
      </c>
      <c r="B6" s="759"/>
      <c r="C6" s="759"/>
      <c r="D6" s="759"/>
      <c r="E6" s="759"/>
    </row>
    <row r="7" spans="1:5" ht="15.95" customHeight="1" thickBot="1" x14ac:dyDescent="0.3">
      <c r="A7" s="760" t="s">
        <v>40</v>
      </c>
      <c r="B7" s="760"/>
      <c r="C7" s="10"/>
      <c r="D7" s="7"/>
      <c r="E7" s="10" t="str">
        <f>CONCATENATE('Z_1.1.sz.mell.'!E7)</f>
        <v xml:space="preserve"> Forintban!</v>
      </c>
    </row>
    <row r="8" spans="1:5" x14ac:dyDescent="0.25">
      <c r="A8" s="745" t="s">
        <v>42</v>
      </c>
      <c r="B8" s="747" t="s">
        <v>43</v>
      </c>
      <c r="C8" s="749" t="str">
        <f>+CONCATENATE(LEFT(Z_ÖSSZEFÜGGÉSEK!A6,4),". évi")</f>
        <v>2019. évi</v>
      </c>
      <c r="D8" s="750"/>
      <c r="E8" s="751"/>
    </row>
    <row r="9" spans="1:5" ht="24.75" thickBot="1" x14ac:dyDescent="0.3">
      <c r="A9" s="746"/>
      <c r="B9" s="748"/>
      <c r="C9" s="11" t="s">
        <v>44</v>
      </c>
      <c r="D9" s="12" t="s">
        <v>45</v>
      </c>
      <c r="E9" s="13" t="str">
        <f>CONCATENATE('Z_1.1.sz.mell.'!E9)</f>
        <v>2019. XII. 31.
teljesítés</v>
      </c>
    </row>
    <row r="10" spans="1:5" s="17" customFormat="1" ht="12" customHeight="1" thickBot="1" x14ac:dyDescent="0.25">
      <c r="A10" s="14" t="s">
        <v>46</v>
      </c>
      <c r="B10" s="15" t="s">
        <v>47</v>
      </c>
      <c r="C10" s="15" t="s">
        <v>48</v>
      </c>
      <c r="D10" s="15" t="s">
        <v>49</v>
      </c>
      <c r="E10" s="16" t="s">
        <v>50</v>
      </c>
    </row>
    <row r="11" spans="1:5" s="22" customFormat="1" ht="12" customHeight="1" thickBot="1" x14ac:dyDescent="0.25">
      <c r="A11" s="18" t="s">
        <v>51</v>
      </c>
      <c r="B11" s="19" t="s">
        <v>52</v>
      </c>
      <c r="C11" s="116">
        <f>'[1]IB_1.2.sz.mell.'!C11</f>
        <v>198045638</v>
      </c>
      <c r="D11" s="20">
        <f>'[1]IB_1.2.sz.mell.'!D11</f>
        <v>208052062</v>
      </c>
      <c r="E11" s="21">
        <f>+E12+E13+E14+E15+E16+E17</f>
        <v>208052062</v>
      </c>
    </row>
    <row r="12" spans="1:5" s="22" customFormat="1" ht="12" customHeight="1" x14ac:dyDescent="0.2">
      <c r="A12" s="23" t="s">
        <v>53</v>
      </c>
      <c r="B12" s="24" t="s">
        <v>54</v>
      </c>
      <c r="C12" s="117">
        <f>'[1]IB_1.2.sz.mell.'!C12</f>
        <v>38491538</v>
      </c>
      <c r="D12" s="25">
        <f>'[1]IB_1.2.sz.mell.'!D12</f>
        <v>34657786</v>
      </c>
      <c r="E12" s="26">
        <v>34657786</v>
      </c>
    </row>
    <row r="13" spans="1:5" s="22" customFormat="1" ht="12" customHeight="1" x14ac:dyDescent="0.2">
      <c r="A13" s="27" t="s">
        <v>55</v>
      </c>
      <c r="B13" s="28" t="s">
        <v>56</v>
      </c>
      <c r="C13" s="29">
        <f>'[1]IB_1.2.sz.mell.'!C13</f>
        <v>69904083</v>
      </c>
      <c r="D13" s="29">
        <f>'[1]IB_1.2.sz.mell.'!D13</f>
        <v>72515200</v>
      </c>
      <c r="E13" s="30">
        <v>72515200</v>
      </c>
    </row>
    <row r="14" spans="1:5" s="22" customFormat="1" ht="12" customHeight="1" x14ac:dyDescent="0.2">
      <c r="A14" s="27" t="s">
        <v>57</v>
      </c>
      <c r="B14" s="28" t="s">
        <v>58</v>
      </c>
      <c r="C14" s="29">
        <f>'[1]IB_1.2.sz.mell.'!C14</f>
        <v>75065193</v>
      </c>
      <c r="D14" s="29">
        <f>'[1]IB_1.2.sz.mell.'!D14</f>
        <v>85923820</v>
      </c>
      <c r="E14" s="30">
        <v>85923820</v>
      </c>
    </row>
    <row r="15" spans="1:5" s="22" customFormat="1" ht="12" customHeight="1" x14ac:dyDescent="0.2">
      <c r="A15" s="27" t="s">
        <v>59</v>
      </c>
      <c r="B15" s="28" t="s">
        <v>60</v>
      </c>
      <c r="C15" s="29">
        <f>'[1]IB_1.2.sz.mell.'!C15</f>
        <v>3084290</v>
      </c>
      <c r="D15" s="29">
        <f>'[1]IB_1.2.sz.mell.'!D15</f>
        <v>3189290</v>
      </c>
      <c r="E15" s="30">
        <v>3189290</v>
      </c>
    </row>
    <row r="16" spans="1:5" s="22" customFormat="1" ht="12" customHeight="1" x14ac:dyDescent="0.2">
      <c r="A16" s="27" t="s">
        <v>61</v>
      </c>
      <c r="B16" s="31" t="s">
        <v>62</v>
      </c>
      <c r="C16" s="29">
        <f>'[1]IB_1.2.sz.mell.'!C16</f>
        <v>11500534</v>
      </c>
      <c r="D16" s="29">
        <f>'[1]IB_1.2.sz.mell.'!D16</f>
        <v>10754820</v>
      </c>
      <c r="E16" s="30">
        <v>10754820</v>
      </c>
    </row>
    <row r="17" spans="1:5" s="22" customFormat="1" ht="12" customHeight="1" thickBot="1" x14ac:dyDescent="0.25">
      <c r="A17" s="32" t="s">
        <v>63</v>
      </c>
      <c r="B17" s="33" t="s">
        <v>64</v>
      </c>
      <c r="C17" s="29">
        <f>'[1]IB_1.2.sz.mell.'!C17</f>
        <v>0</v>
      </c>
      <c r="D17" s="29">
        <f>'[1]IB_1.2.sz.mell.'!D17</f>
        <v>1011146</v>
      </c>
      <c r="E17" s="30">
        <v>1011146</v>
      </c>
    </row>
    <row r="18" spans="1:5" s="22" customFormat="1" ht="12" customHeight="1" thickBot="1" x14ac:dyDescent="0.25">
      <c r="A18" s="18" t="s">
        <v>65</v>
      </c>
      <c r="B18" s="34" t="s">
        <v>66</v>
      </c>
      <c r="C18" s="20">
        <f>'[1]IB_1.2.sz.mell.'!C18</f>
        <v>84196831</v>
      </c>
      <c r="D18" s="20">
        <f>'[1]IB_1.2.sz.mell.'!D18</f>
        <v>167407387</v>
      </c>
      <c r="E18" s="21">
        <f>+E19+E20+E21+E22+E23</f>
        <v>111978103</v>
      </c>
    </row>
    <row r="19" spans="1:5" s="22" customFormat="1" ht="12" customHeight="1" x14ac:dyDescent="0.2">
      <c r="A19" s="23" t="s">
        <v>67</v>
      </c>
      <c r="B19" s="24" t="s">
        <v>68</v>
      </c>
      <c r="C19" s="25">
        <f>'[1]IB_1.2.sz.mell.'!C19</f>
        <v>0</v>
      </c>
      <c r="D19" s="25">
        <f>'[1]IB_1.2.sz.mell.'!D19</f>
        <v>0</v>
      </c>
      <c r="E19" s="26"/>
    </row>
    <row r="20" spans="1:5" s="22" customFormat="1" ht="12" customHeight="1" x14ac:dyDescent="0.2">
      <c r="A20" s="27" t="s">
        <v>69</v>
      </c>
      <c r="B20" s="28" t="s">
        <v>70</v>
      </c>
      <c r="C20" s="29">
        <f>'[1]IB_1.2.sz.mell.'!C20</f>
        <v>0</v>
      </c>
      <c r="D20" s="29">
        <f>'[1]IB_1.2.sz.mell.'!D20</f>
        <v>0</v>
      </c>
      <c r="E20" s="30"/>
    </row>
    <row r="21" spans="1:5" s="22" customFormat="1" ht="12" customHeight="1" x14ac:dyDescent="0.2">
      <c r="A21" s="27" t="s">
        <v>71</v>
      </c>
      <c r="B21" s="28" t="s">
        <v>72</v>
      </c>
      <c r="C21" s="29">
        <f>'[1]IB_1.2.sz.mell.'!C21</f>
        <v>0</v>
      </c>
      <c r="D21" s="29">
        <f>'[1]IB_1.2.sz.mell.'!D21</f>
        <v>0</v>
      </c>
      <c r="E21" s="30"/>
    </row>
    <row r="22" spans="1:5" s="22" customFormat="1" ht="12" customHeight="1" x14ac:dyDescent="0.2">
      <c r="A22" s="27" t="s">
        <v>73</v>
      </c>
      <c r="B22" s="28" t="s">
        <v>74</v>
      </c>
      <c r="C22" s="29">
        <f>'[1]IB_1.2.sz.mell.'!C22</f>
        <v>0</v>
      </c>
      <c r="D22" s="29">
        <f>'[1]IB_1.2.sz.mell.'!D22</f>
        <v>0</v>
      </c>
      <c r="E22" s="30"/>
    </row>
    <row r="23" spans="1:5" s="22" customFormat="1" ht="12" customHeight="1" x14ac:dyDescent="0.2">
      <c r="A23" s="27" t="s">
        <v>75</v>
      </c>
      <c r="B23" s="28" t="s">
        <v>76</v>
      </c>
      <c r="C23" s="29">
        <f>'[1]IB_1.2.sz.mell.'!C23</f>
        <v>84196831</v>
      </c>
      <c r="D23" s="29">
        <f>'[1]IB_1.2.sz.mell.'!D23</f>
        <v>167407387</v>
      </c>
      <c r="E23" s="30">
        <v>111978103</v>
      </c>
    </row>
    <row r="24" spans="1:5" s="22" customFormat="1" ht="12" customHeight="1" thickBot="1" x14ac:dyDescent="0.25">
      <c r="A24" s="32" t="s">
        <v>77</v>
      </c>
      <c r="B24" s="33" t="s">
        <v>78</v>
      </c>
      <c r="C24" s="35">
        <f>'[1]IB_1.2.sz.mell.'!C24</f>
        <v>0</v>
      </c>
      <c r="D24" s="35">
        <f>'[1]IB_1.2.sz.mell.'!D24</f>
        <v>0</v>
      </c>
      <c r="E24" s="36"/>
    </row>
    <row r="25" spans="1:5" s="22" customFormat="1" ht="12" customHeight="1" thickBot="1" x14ac:dyDescent="0.25">
      <c r="A25" s="18" t="s">
        <v>79</v>
      </c>
      <c r="B25" s="19" t="s">
        <v>80</v>
      </c>
      <c r="C25" s="20">
        <f>'[1]IB_1.2.sz.mell.'!C25</f>
        <v>176896029</v>
      </c>
      <c r="D25" s="20">
        <f>'[1]IB_1.2.sz.mell.'!D25</f>
        <v>195440263</v>
      </c>
      <c r="E25" s="21">
        <f>+E26+E27+E28+E29+E30</f>
        <v>22330266</v>
      </c>
    </row>
    <row r="26" spans="1:5" s="22" customFormat="1" ht="12" customHeight="1" x14ac:dyDescent="0.2">
      <c r="A26" s="23" t="s">
        <v>81</v>
      </c>
      <c r="B26" s="24" t="s">
        <v>82</v>
      </c>
      <c r="C26" s="25">
        <f>'[1]IB_1.2.sz.mell.'!C26</f>
        <v>0</v>
      </c>
      <c r="D26" s="25">
        <f>'[1]IB_1.2.sz.mell.'!D26</f>
        <v>0</v>
      </c>
      <c r="E26" s="26"/>
    </row>
    <row r="27" spans="1:5" s="22" customFormat="1" ht="12" customHeight="1" x14ac:dyDescent="0.2">
      <c r="A27" s="27" t="s">
        <v>83</v>
      </c>
      <c r="B27" s="28" t="s">
        <v>84</v>
      </c>
      <c r="C27" s="29">
        <f>'[1]IB_1.2.sz.mell.'!C27</f>
        <v>0</v>
      </c>
      <c r="D27" s="29">
        <f>'[1]IB_1.2.sz.mell.'!D27</f>
        <v>0</v>
      </c>
      <c r="E27" s="30"/>
    </row>
    <row r="28" spans="1:5" s="22" customFormat="1" ht="12" customHeight="1" x14ac:dyDescent="0.2">
      <c r="A28" s="27" t="s">
        <v>85</v>
      </c>
      <c r="B28" s="28" t="s">
        <v>86</v>
      </c>
      <c r="C28" s="29">
        <f>'[1]IB_1.2.sz.mell.'!C28</f>
        <v>0</v>
      </c>
      <c r="D28" s="29">
        <f>'[1]IB_1.2.sz.mell.'!D28</f>
        <v>0</v>
      </c>
      <c r="E28" s="30"/>
    </row>
    <row r="29" spans="1:5" s="22" customFormat="1" ht="12" customHeight="1" x14ac:dyDescent="0.2">
      <c r="A29" s="27" t="s">
        <v>87</v>
      </c>
      <c r="B29" s="28" t="s">
        <v>88</v>
      </c>
      <c r="C29" s="29">
        <f>'[1]IB_1.2.sz.mell.'!C29</f>
        <v>0</v>
      </c>
      <c r="D29" s="29">
        <f>'[1]IB_1.2.sz.mell.'!D29</f>
        <v>0</v>
      </c>
      <c r="E29" s="30"/>
    </row>
    <row r="30" spans="1:5" s="22" customFormat="1" ht="12" customHeight="1" x14ac:dyDescent="0.2">
      <c r="A30" s="27" t="s">
        <v>89</v>
      </c>
      <c r="B30" s="28" t="s">
        <v>90</v>
      </c>
      <c r="C30" s="29">
        <f>'[1]IB_1.2.sz.mell.'!C30</f>
        <v>176896029</v>
      </c>
      <c r="D30" s="29">
        <f>'[1]IB_1.2.sz.mell.'!D30</f>
        <v>195440263</v>
      </c>
      <c r="E30" s="30">
        <v>22330266</v>
      </c>
    </row>
    <row r="31" spans="1:5" s="22" customFormat="1" ht="12" customHeight="1" thickBot="1" x14ac:dyDescent="0.25">
      <c r="A31" s="32" t="s">
        <v>91</v>
      </c>
      <c r="B31" s="37" t="s">
        <v>92</v>
      </c>
      <c r="C31" s="35">
        <f>'[1]IB_1.2.sz.mell.'!C31</f>
        <v>0</v>
      </c>
      <c r="D31" s="35">
        <f>'[1]IB_1.2.sz.mell.'!D31</f>
        <v>0</v>
      </c>
      <c r="E31" s="36"/>
    </row>
    <row r="32" spans="1:5" s="22" customFormat="1" ht="12" customHeight="1" thickBot="1" x14ac:dyDescent="0.25">
      <c r="A32" s="18" t="s">
        <v>93</v>
      </c>
      <c r="B32" s="19" t="s">
        <v>94</v>
      </c>
      <c r="C32" s="38">
        <f>'[1]IB_1.2.sz.mell.'!C32</f>
        <v>30882700</v>
      </c>
      <c r="D32" s="38">
        <f>'[1]IB_1.2.sz.mell.'!D32</f>
        <v>33137261</v>
      </c>
      <c r="E32" s="39">
        <f>SUM(E33:E39)</f>
        <v>37121103</v>
      </c>
    </row>
    <row r="33" spans="1:5" s="22" customFormat="1" ht="12" customHeight="1" x14ac:dyDescent="0.2">
      <c r="A33" s="23" t="s">
        <v>95</v>
      </c>
      <c r="B33" s="24" t="s">
        <v>96</v>
      </c>
      <c r="C33" s="25">
        <f>'[1]IB_1.2.sz.mell.'!C33</f>
        <v>0</v>
      </c>
      <c r="D33" s="25">
        <f>'[1]IB_1.2.sz.mell.'!D33</f>
        <v>0</v>
      </c>
      <c r="E33" s="26"/>
    </row>
    <row r="34" spans="1:5" s="22" customFormat="1" ht="12" customHeight="1" x14ac:dyDescent="0.2">
      <c r="A34" s="27" t="s">
        <v>97</v>
      </c>
      <c r="B34" s="28" t="s">
        <v>98</v>
      </c>
      <c r="C34" s="29">
        <f>'[1]IB_1.2.sz.mell.'!C34</f>
        <v>5300000</v>
      </c>
      <c r="D34" s="29">
        <f>'[1]IB_1.2.sz.mell.'!D34</f>
        <v>4578816</v>
      </c>
      <c r="E34" s="30">
        <v>4578816</v>
      </c>
    </row>
    <row r="35" spans="1:5" s="22" customFormat="1" ht="12" customHeight="1" x14ac:dyDescent="0.2">
      <c r="A35" s="27" t="s">
        <v>99</v>
      </c>
      <c r="B35" s="28" t="s">
        <v>100</v>
      </c>
      <c r="C35" s="29">
        <f>'[1]IB_1.2.sz.mell.'!C35</f>
        <v>17882700</v>
      </c>
      <c r="D35" s="29">
        <f>'[1]IB_1.2.sz.mell.'!D35</f>
        <v>27121071</v>
      </c>
      <c r="E35" s="30">
        <v>27045321</v>
      </c>
    </row>
    <row r="36" spans="1:5" s="22" customFormat="1" ht="12" customHeight="1" x14ac:dyDescent="0.2">
      <c r="A36" s="27" t="s">
        <v>101</v>
      </c>
      <c r="B36" s="28" t="s">
        <v>102</v>
      </c>
      <c r="C36" s="29">
        <f>'[1]IB_1.2.sz.mell.'!C36</f>
        <v>0</v>
      </c>
      <c r="D36" s="29">
        <f>'[1]IB_1.2.sz.mell.'!D36</f>
        <v>0</v>
      </c>
      <c r="E36" s="30"/>
    </row>
    <row r="37" spans="1:5" s="22" customFormat="1" ht="12" customHeight="1" x14ac:dyDescent="0.2">
      <c r="A37" s="27" t="s">
        <v>103</v>
      </c>
      <c r="B37" s="28" t="s">
        <v>104</v>
      </c>
      <c r="C37" s="29">
        <f>'[1]IB_1.2.sz.mell.'!C37</f>
        <v>4400000</v>
      </c>
      <c r="D37" s="29">
        <f>'[1]IB_1.2.sz.mell.'!D37</f>
        <v>1247448</v>
      </c>
      <c r="E37" s="30">
        <v>5307040</v>
      </c>
    </row>
    <row r="38" spans="1:5" s="22" customFormat="1" ht="12" customHeight="1" x14ac:dyDescent="0.2">
      <c r="A38" s="27" t="s">
        <v>105</v>
      </c>
      <c r="B38" s="28" t="s">
        <v>106</v>
      </c>
      <c r="C38" s="29">
        <f>'[1]IB_1.2.sz.mell.'!C38</f>
        <v>0</v>
      </c>
      <c r="D38" s="29">
        <f>'[1]IB_1.2.sz.mell.'!D38</f>
        <v>0</v>
      </c>
      <c r="E38" s="30"/>
    </row>
    <row r="39" spans="1:5" s="22" customFormat="1" ht="12" customHeight="1" thickBot="1" x14ac:dyDescent="0.25">
      <c r="A39" s="32" t="s">
        <v>107</v>
      </c>
      <c r="B39" s="40" t="s">
        <v>108</v>
      </c>
      <c r="C39" s="35">
        <f>'[1]IB_1.2.sz.mell.'!C39</f>
        <v>3300000</v>
      </c>
      <c r="D39" s="35">
        <f>'[1]IB_1.2.sz.mell.'!D39</f>
        <v>189926</v>
      </c>
      <c r="E39" s="36">
        <v>189926</v>
      </c>
    </row>
    <row r="40" spans="1:5" s="22" customFormat="1" ht="12" customHeight="1" thickBot="1" x14ac:dyDescent="0.25">
      <c r="A40" s="18" t="s">
        <v>109</v>
      </c>
      <c r="B40" s="19" t="s">
        <v>110</v>
      </c>
      <c r="C40" s="20">
        <f>'[1]IB_1.2.sz.mell.'!C40</f>
        <v>97420595</v>
      </c>
      <c r="D40" s="20">
        <f>'[1]IB_1.2.sz.mell.'!D40</f>
        <v>115403872</v>
      </c>
      <c r="E40" s="21">
        <f>SUM(E41:E51)</f>
        <v>91782710</v>
      </c>
    </row>
    <row r="41" spans="1:5" s="22" customFormat="1" ht="12" customHeight="1" x14ac:dyDescent="0.2">
      <c r="A41" s="23" t="s">
        <v>111</v>
      </c>
      <c r="B41" s="24" t="s">
        <v>112</v>
      </c>
      <c r="C41" s="25">
        <f>'[1]IB_1.2.sz.mell.'!C41</f>
        <v>27090859</v>
      </c>
      <c r="D41" s="25">
        <f>'[1]IB_1.2.sz.mell.'!D41</f>
        <v>28513564</v>
      </c>
      <c r="E41" s="26">
        <v>28502074</v>
      </c>
    </row>
    <row r="42" spans="1:5" s="22" customFormat="1" ht="12" customHeight="1" x14ac:dyDescent="0.2">
      <c r="A42" s="27" t="s">
        <v>113</v>
      </c>
      <c r="B42" s="28" t="s">
        <v>114</v>
      </c>
      <c r="C42" s="29">
        <f>'[1]IB_1.2.sz.mell.'!C42</f>
        <v>11716214</v>
      </c>
      <c r="D42" s="29">
        <f>'[1]IB_1.2.sz.mell.'!D42</f>
        <v>17260960</v>
      </c>
      <c r="E42" s="30">
        <v>14796709</v>
      </c>
    </row>
    <row r="43" spans="1:5" s="22" customFormat="1" ht="12" customHeight="1" x14ac:dyDescent="0.2">
      <c r="A43" s="27" t="s">
        <v>115</v>
      </c>
      <c r="B43" s="28" t="s">
        <v>116</v>
      </c>
      <c r="C43" s="29">
        <f>'[1]IB_1.2.sz.mell.'!C43</f>
        <v>1130000</v>
      </c>
      <c r="D43" s="29">
        <f>'[1]IB_1.2.sz.mell.'!D43</f>
        <v>2964236</v>
      </c>
      <c r="E43" s="30">
        <v>1752738</v>
      </c>
    </row>
    <row r="44" spans="1:5" s="22" customFormat="1" ht="12" customHeight="1" x14ac:dyDescent="0.2">
      <c r="A44" s="27" t="s">
        <v>117</v>
      </c>
      <c r="B44" s="28" t="s">
        <v>118</v>
      </c>
      <c r="C44" s="29">
        <f>'[1]IB_1.2.sz.mell.'!C44</f>
        <v>20224346</v>
      </c>
      <c r="D44" s="29">
        <f>'[1]IB_1.2.sz.mell.'!D44</f>
        <v>17653944</v>
      </c>
      <c r="E44" s="30">
        <v>11650135</v>
      </c>
    </row>
    <row r="45" spans="1:5" s="22" customFormat="1" ht="12" customHeight="1" x14ac:dyDescent="0.2">
      <c r="A45" s="27" t="s">
        <v>119</v>
      </c>
      <c r="B45" s="28" t="s">
        <v>120</v>
      </c>
      <c r="C45" s="29">
        <f>'[1]IB_1.2.sz.mell.'!C45</f>
        <v>11200000</v>
      </c>
      <c r="D45" s="29">
        <f>'[1]IB_1.2.sz.mell.'!D45</f>
        <v>11527307</v>
      </c>
      <c r="E45" s="30">
        <v>10118939</v>
      </c>
    </row>
    <row r="46" spans="1:5" s="22" customFormat="1" ht="12" customHeight="1" x14ac:dyDescent="0.2">
      <c r="A46" s="27" t="s">
        <v>121</v>
      </c>
      <c r="B46" s="28" t="s">
        <v>122</v>
      </c>
      <c r="C46" s="29">
        <f>'[1]IB_1.2.sz.mell.'!C46</f>
        <v>16930675</v>
      </c>
      <c r="D46" s="29">
        <f>'[1]IB_1.2.sz.mell.'!D46</f>
        <v>17652662</v>
      </c>
      <c r="E46" s="30">
        <v>14792918</v>
      </c>
    </row>
    <row r="47" spans="1:5" s="22" customFormat="1" ht="12" customHeight="1" x14ac:dyDescent="0.2">
      <c r="A47" s="27" t="s">
        <v>123</v>
      </c>
      <c r="B47" s="28" t="s">
        <v>124</v>
      </c>
      <c r="C47" s="29">
        <f>'[1]IB_1.2.sz.mell.'!C47</f>
        <v>9000000</v>
      </c>
      <c r="D47" s="29">
        <f>'[1]IB_1.2.sz.mell.'!D47</f>
        <v>18805653</v>
      </c>
      <c r="E47" s="30">
        <v>9326000</v>
      </c>
    </row>
    <row r="48" spans="1:5" s="22" customFormat="1" ht="12" customHeight="1" x14ac:dyDescent="0.2">
      <c r="A48" s="27" t="s">
        <v>125</v>
      </c>
      <c r="B48" s="28" t="s">
        <v>126</v>
      </c>
      <c r="C48" s="29">
        <f>'[1]IB_1.2.sz.mell.'!C48</f>
        <v>75500</v>
      </c>
      <c r="D48" s="29">
        <f>'[1]IB_1.2.sz.mell.'!D48</f>
        <v>5141</v>
      </c>
      <c r="E48" s="30">
        <v>4641</v>
      </c>
    </row>
    <row r="49" spans="1:5" s="22" customFormat="1" ht="12" customHeight="1" x14ac:dyDescent="0.2">
      <c r="A49" s="27" t="s">
        <v>127</v>
      </c>
      <c r="B49" s="28" t="s">
        <v>128</v>
      </c>
      <c r="C49" s="41">
        <f>'[1]IB_1.2.sz.mell.'!C49</f>
        <v>500</v>
      </c>
      <c r="D49" s="41">
        <f>'[1]IB_1.2.sz.mell.'!D49</f>
        <v>2500</v>
      </c>
      <c r="E49" s="42"/>
    </row>
    <row r="50" spans="1:5" s="22" customFormat="1" ht="12" customHeight="1" x14ac:dyDescent="0.2">
      <c r="A50" s="32" t="s">
        <v>129</v>
      </c>
      <c r="B50" s="37" t="s">
        <v>130</v>
      </c>
      <c r="C50" s="43">
        <f>'[1]IB_1.2.sz.mell.'!C50</f>
        <v>0</v>
      </c>
      <c r="D50" s="43">
        <f>'[1]IB_1.2.sz.mell.'!D50</f>
        <v>236392</v>
      </c>
      <c r="E50" s="44">
        <v>118196</v>
      </c>
    </row>
    <row r="51" spans="1:5" s="22" customFormat="1" ht="12" customHeight="1" thickBot="1" x14ac:dyDescent="0.25">
      <c r="A51" s="32" t="s">
        <v>131</v>
      </c>
      <c r="B51" s="33" t="s">
        <v>132</v>
      </c>
      <c r="C51" s="43">
        <f>'[1]IB_1.2.sz.mell.'!C51</f>
        <v>52501</v>
      </c>
      <c r="D51" s="43">
        <f>'[1]IB_1.2.sz.mell.'!D51</f>
        <v>781513</v>
      </c>
      <c r="E51" s="44">
        <v>720360</v>
      </c>
    </row>
    <row r="52" spans="1:5" s="22" customFormat="1" ht="12" customHeight="1" thickBot="1" x14ac:dyDescent="0.25">
      <c r="A52" s="18" t="s">
        <v>133</v>
      </c>
      <c r="B52" s="19" t="s">
        <v>134</v>
      </c>
      <c r="C52" s="20">
        <f>'[1]IB_1.2.sz.mell.'!C52</f>
        <v>0</v>
      </c>
      <c r="D52" s="20">
        <f>'[1]IB_1.2.sz.mell.'!D52</f>
        <v>2244424</v>
      </c>
      <c r="E52" s="21">
        <f>SUM(E53:E57)</f>
        <v>2244424</v>
      </c>
    </row>
    <row r="53" spans="1:5" s="22" customFormat="1" ht="12" customHeight="1" x14ac:dyDescent="0.2">
      <c r="A53" s="23" t="s">
        <v>135</v>
      </c>
      <c r="B53" s="24" t="s">
        <v>136</v>
      </c>
      <c r="C53" s="45">
        <f>'[1]IB_1.2.sz.mell.'!C53</f>
        <v>0</v>
      </c>
      <c r="D53" s="45">
        <f>'[1]IB_1.2.sz.mell.'!D53</f>
        <v>0</v>
      </c>
      <c r="E53" s="46"/>
    </row>
    <row r="54" spans="1:5" s="22" customFormat="1" ht="12" customHeight="1" x14ac:dyDescent="0.2">
      <c r="A54" s="27" t="s">
        <v>137</v>
      </c>
      <c r="B54" s="28" t="s">
        <v>138</v>
      </c>
      <c r="C54" s="41">
        <f>'[1]IB_1.2.sz.mell.'!C54</f>
        <v>0</v>
      </c>
      <c r="D54" s="41">
        <f>'[1]IB_1.2.sz.mell.'!D54</f>
        <v>1814900</v>
      </c>
      <c r="E54" s="42">
        <v>1814900</v>
      </c>
    </row>
    <row r="55" spans="1:5" s="22" customFormat="1" ht="12" customHeight="1" x14ac:dyDescent="0.2">
      <c r="A55" s="27" t="s">
        <v>139</v>
      </c>
      <c r="B55" s="28" t="s">
        <v>140</v>
      </c>
      <c r="C55" s="41">
        <f>'[1]IB_1.2.sz.mell.'!C55</f>
        <v>0</v>
      </c>
      <c r="D55" s="41">
        <f>'[1]IB_1.2.sz.mell.'!D55</f>
        <v>429524</v>
      </c>
      <c r="E55" s="42">
        <v>429524</v>
      </c>
    </row>
    <row r="56" spans="1:5" s="22" customFormat="1" ht="12" customHeight="1" x14ac:dyDescent="0.2">
      <c r="A56" s="27" t="s">
        <v>141</v>
      </c>
      <c r="B56" s="28" t="s">
        <v>142</v>
      </c>
      <c r="C56" s="41">
        <f>'[1]IB_1.2.sz.mell.'!C56</f>
        <v>0</v>
      </c>
      <c r="D56" s="41">
        <f>'[1]IB_1.2.sz.mell.'!D56</f>
        <v>0</v>
      </c>
      <c r="E56" s="42"/>
    </row>
    <row r="57" spans="1:5" s="22" customFormat="1" ht="12" customHeight="1" thickBot="1" x14ac:dyDescent="0.25">
      <c r="A57" s="32" t="s">
        <v>143</v>
      </c>
      <c r="B57" s="33" t="s">
        <v>144</v>
      </c>
      <c r="C57" s="43">
        <f>'[1]IB_1.2.sz.mell.'!C57</f>
        <v>0</v>
      </c>
      <c r="D57" s="43">
        <f>'[1]IB_1.2.sz.mell.'!D57</f>
        <v>0</v>
      </c>
      <c r="E57" s="44"/>
    </row>
    <row r="58" spans="1:5" s="22" customFormat="1" ht="12" customHeight="1" thickBot="1" x14ac:dyDescent="0.25">
      <c r="A58" s="18" t="s">
        <v>145</v>
      </c>
      <c r="B58" s="19" t="s">
        <v>146</v>
      </c>
      <c r="C58" s="20">
        <f>'[1]IB_1.2.sz.mell.'!C58</f>
        <v>824000</v>
      </c>
      <c r="D58" s="20">
        <f>'[1]IB_1.2.sz.mell.'!D58</f>
        <v>980700</v>
      </c>
      <c r="E58" s="21">
        <f>SUM(E59:E61)</f>
        <v>674500</v>
      </c>
    </row>
    <row r="59" spans="1:5" s="22" customFormat="1" ht="12" customHeight="1" x14ac:dyDescent="0.2">
      <c r="A59" s="23" t="s">
        <v>147</v>
      </c>
      <c r="B59" s="24" t="s">
        <v>148</v>
      </c>
      <c r="C59" s="25">
        <f>'[1]IB_1.2.sz.mell.'!C59</f>
        <v>0</v>
      </c>
      <c r="D59" s="25">
        <f>'[1]IB_1.2.sz.mell.'!D59</f>
        <v>0</v>
      </c>
      <c r="E59" s="26"/>
    </row>
    <row r="60" spans="1:5" s="22" customFormat="1" ht="12" customHeight="1" x14ac:dyDescent="0.2">
      <c r="A60" s="27" t="s">
        <v>149</v>
      </c>
      <c r="B60" s="28" t="s">
        <v>150</v>
      </c>
      <c r="C60" s="29">
        <f>'[1]IB_1.2.sz.mell.'!C60</f>
        <v>300000</v>
      </c>
      <c r="D60" s="29">
        <f>'[1]IB_1.2.sz.mell.'!D60</f>
        <v>300000</v>
      </c>
      <c r="E60" s="30">
        <v>130500</v>
      </c>
    </row>
    <row r="61" spans="1:5" s="22" customFormat="1" ht="12" customHeight="1" x14ac:dyDescent="0.2">
      <c r="A61" s="27" t="s">
        <v>151</v>
      </c>
      <c r="B61" s="28" t="s">
        <v>152</v>
      </c>
      <c r="C61" s="29">
        <f>'[1]IB_1.2.sz.mell.'!C61</f>
        <v>524000</v>
      </c>
      <c r="D61" s="29">
        <f>'[1]IB_1.2.sz.mell.'!D61</f>
        <v>680700</v>
      </c>
      <c r="E61" s="30">
        <v>544000</v>
      </c>
    </row>
    <row r="62" spans="1:5" s="22" customFormat="1" ht="12" customHeight="1" thickBot="1" x14ac:dyDescent="0.25">
      <c r="A62" s="32" t="s">
        <v>153</v>
      </c>
      <c r="B62" s="33" t="s">
        <v>154</v>
      </c>
      <c r="C62" s="35">
        <f>'[1]IB_1.2.sz.mell.'!C62</f>
        <v>0</v>
      </c>
      <c r="D62" s="35">
        <f>'[1]IB_1.2.sz.mell.'!D62</f>
        <v>0</v>
      </c>
      <c r="E62" s="36"/>
    </row>
    <row r="63" spans="1:5" s="22" customFormat="1" ht="12" customHeight="1" thickBot="1" x14ac:dyDescent="0.25">
      <c r="A63" s="18" t="s">
        <v>155</v>
      </c>
      <c r="B63" s="34" t="s">
        <v>156</v>
      </c>
      <c r="C63" s="20">
        <f>'[1]IB_1.2.sz.mell.'!C63</f>
        <v>1050000</v>
      </c>
      <c r="D63" s="20">
        <f>'[1]IB_1.2.sz.mell.'!D63</f>
        <v>3252851</v>
      </c>
      <c r="E63" s="21">
        <f>SUM(E64:E66)</f>
        <v>1490847</v>
      </c>
    </row>
    <row r="64" spans="1:5" s="22" customFormat="1" ht="12" customHeight="1" x14ac:dyDescent="0.2">
      <c r="A64" s="23" t="s">
        <v>157</v>
      </c>
      <c r="B64" s="24" t="s">
        <v>158</v>
      </c>
      <c r="C64" s="41">
        <f>'[1]IB_1.2.sz.mell.'!C64</f>
        <v>0</v>
      </c>
      <c r="D64" s="41">
        <f>'[1]IB_1.2.sz.mell.'!D64</f>
        <v>0</v>
      </c>
      <c r="E64" s="42"/>
    </row>
    <row r="65" spans="1:5" s="22" customFormat="1" ht="12" customHeight="1" x14ac:dyDescent="0.2">
      <c r="A65" s="27" t="s">
        <v>159</v>
      </c>
      <c r="B65" s="28" t="s">
        <v>160</v>
      </c>
      <c r="C65" s="41">
        <f>'[1]IB_1.2.sz.mell.'!C65</f>
        <v>1000000</v>
      </c>
      <c r="D65" s="41">
        <f>'[1]IB_1.2.sz.mell.'!D65</f>
        <v>2296570</v>
      </c>
      <c r="E65" s="42">
        <v>923619</v>
      </c>
    </row>
    <row r="66" spans="1:5" s="22" customFormat="1" ht="12" customHeight="1" x14ac:dyDescent="0.2">
      <c r="A66" s="27" t="s">
        <v>161</v>
      </c>
      <c r="B66" s="28" t="s">
        <v>162</v>
      </c>
      <c r="C66" s="41">
        <f>'[1]IB_1.2.sz.mell.'!C66</f>
        <v>50000</v>
      </c>
      <c r="D66" s="41">
        <f>'[1]IB_1.2.sz.mell.'!D66</f>
        <v>956281</v>
      </c>
      <c r="E66" s="42">
        <v>567228</v>
      </c>
    </row>
    <row r="67" spans="1:5" s="22" customFormat="1" ht="12" customHeight="1" thickBot="1" x14ac:dyDescent="0.25">
      <c r="A67" s="32" t="s">
        <v>163</v>
      </c>
      <c r="B67" s="33" t="s">
        <v>164</v>
      </c>
      <c r="C67" s="41">
        <f>'[1]IB_1.2.sz.mell.'!C67</f>
        <v>0</v>
      </c>
      <c r="D67" s="41">
        <f>'[1]IB_1.2.sz.mell.'!D67</f>
        <v>0</v>
      </c>
      <c r="E67" s="42"/>
    </row>
    <row r="68" spans="1:5" s="22" customFormat="1" ht="12" customHeight="1" thickBot="1" x14ac:dyDescent="0.25">
      <c r="A68" s="47" t="s">
        <v>165</v>
      </c>
      <c r="B68" s="19" t="s">
        <v>166</v>
      </c>
      <c r="C68" s="38">
        <f>'[1]IB_1.2.sz.mell.'!C68</f>
        <v>589315793</v>
      </c>
      <c r="D68" s="38">
        <f>'[1]IB_1.2.sz.mell.'!D68</f>
        <v>725918820</v>
      </c>
      <c r="E68" s="39">
        <f>+E11+E18+E25+E32+E40+E52+E58+E63</f>
        <v>475674015</v>
      </c>
    </row>
    <row r="69" spans="1:5" s="22" customFormat="1" ht="12" customHeight="1" thickBot="1" x14ac:dyDescent="0.25">
      <c r="A69" s="48" t="s">
        <v>167</v>
      </c>
      <c r="B69" s="34" t="s">
        <v>168</v>
      </c>
      <c r="C69" s="20">
        <f>'[1]IB_1.2.sz.mell.'!C69</f>
        <v>108000000</v>
      </c>
      <c r="D69" s="20">
        <f>'[1]IB_1.2.sz.mell.'!D69</f>
        <v>108000000</v>
      </c>
      <c r="E69" s="21">
        <f>SUM(E70:E72)</f>
        <v>108000000</v>
      </c>
    </row>
    <row r="70" spans="1:5" s="22" customFormat="1" ht="12" customHeight="1" x14ac:dyDescent="0.2">
      <c r="A70" s="23" t="s">
        <v>169</v>
      </c>
      <c r="B70" s="24" t="s">
        <v>170</v>
      </c>
      <c r="C70" s="41">
        <f>'[1]IB_1.2.sz.mell.'!C70</f>
        <v>0</v>
      </c>
      <c r="D70" s="41">
        <f>'[1]IB_1.2.sz.mell.'!D70</f>
        <v>0</v>
      </c>
      <c r="E70" s="42"/>
    </row>
    <row r="71" spans="1:5" s="22" customFormat="1" ht="12" customHeight="1" x14ac:dyDescent="0.2">
      <c r="A71" s="27" t="s">
        <v>171</v>
      </c>
      <c r="B71" s="28" t="s">
        <v>172</v>
      </c>
      <c r="C71" s="41">
        <f>'[1]IB_1.2.sz.mell.'!C71</f>
        <v>108000000</v>
      </c>
      <c r="D71" s="41">
        <f>'[1]IB_1.2.sz.mell.'!D71</f>
        <v>108000000</v>
      </c>
      <c r="E71" s="42">
        <v>108000000</v>
      </c>
    </row>
    <row r="72" spans="1:5" s="22" customFormat="1" ht="12" customHeight="1" thickBot="1" x14ac:dyDescent="0.25">
      <c r="A72" s="32" t="s">
        <v>173</v>
      </c>
      <c r="B72" s="49" t="s">
        <v>174</v>
      </c>
      <c r="C72" s="41">
        <f>'[1]IB_1.2.sz.mell.'!C72</f>
        <v>0</v>
      </c>
      <c r="D72" s="41">
        <f>'[1]IB_1.2.sz.mell.'!D72</f>
        <v>0</v>
      </c>
      <c r="E72" s="42"/>
    </row>
    <row r="73" spans="1:5" s="22" customFormat="1" ht="12" customHeight="1" thickBot="1" x14ac:dyDescent="0.25">
      <c r="A73" s="48" t="s">
        <v>175</v>
      </c>
      <c r="B73" s="34" t="s">
        <v>176</v>
      </c>
      <c r="C73" s="20">
        <f>'[1]IB_1.2.sz.mell.'!C73</f>
        <v>0</v>
      </c>
      <c r="D73" s="20">
        <f>'[1]IB_1.2.sz.mell.'!D73</f>
        <v>0</v>
      </c>
      <c r="E73" s="21">
        <f>SUM(E74:E77)</f>
        <v>0</v>
      </c>
    </row>
    <row r="74" spans="1:5" s="22" customFormat="1" ht="12" customHeight="1" x14ac:dyDescent="0.2">
      <c r="A74" s="23" t="s">
        <v>177</v>
      </c>
      <c r="B74" s="24" t="s">
        <v>178</v>
      </c>
      <c r="C74" s="41">
        <f>'[1]IB_1.2.sz.mell.'!C74</f>
        <v>0</v>
      </c>
      <c r="D74" s="41">
        <f>'[1]IB_1.2.sz.mell.'!D74</f>
        <v>0</v>
      </c>
      <c r="E74" s="42"/>
    </row>
    <row r="75" spans="1:5" s="22" customFormat="1" ht="12" customHeight="1" x14ac:dyDescent="0.2">
      <c r="A75" s="27" t="s">
        <v>179</v>
      </c>
      <c r="B75" s="24" t="s">
        <v>180</v>
      </c>
      <c r="C75" s="41">
        <f>'[1]IB_1.2.sz.mell.'!C75</f>
        <v>0</v>
      </c>
      <c r="D75" s="41">
        <f>'[1]IB_1.2.sz.mell.'!D75</f>
        <v>0</v>
      </c>
      <c r="E75" s="42"/>
    </row>
    <row r="76" spans="1:5" s="22" customFormat="1" ht="12" customHeight="1" x14ac:dyDescent="0.2">
      <c r="A76" s="27" t="s">
        <v>181</v>
      </c>
      <c r="B76" s="24" t="s">
        <v>182</v>
      </c>
      <c r="C76" s="41">
        <f>'[1]IB_1.2.sz.mell.'!C76</f>
        <v>0</v>
      </c>
      <c r="D76" s="41">
        <f>'[1]IB_1.2.sz.mell.'!D76</f>
        <v>0</v>
      </c>
      <c r="E76" s="42"/>
    </row>
    <row r="77" spans="1:5" s="22" customFormat="1" ht="12" customHeight="1" thickBot="1" x14ac:dyDescent="0.25">
      <c r="A77" s="32" t="s">
        <v>183</v>
      </c>
      <c r="B77" s="50" t="s">
        <v>184</v>
      </c>
      <c r="C77" s="41">
        <f>'[1]IB_1.2.sz.mell.'!C77</f>
        <v>0</v>
      </c>
      <c r="D77" s="41">
        <f>'[1]IB_1.2.sz.mell.'!D77</f>
        <v>0</v>
      </c>
      <c r="E77" s="42"/>
    </row>
    <row r="78" spans="1:5" s="22" customFormat="1" ht="12" customHeight="1" thickBot="1" x14ac:dyDescent="0.25">
      <c r="A78" s="48" t="s">
        <v>185</v>
      </c>
      <c r="B78" s="34" t="s">
        <v>186</v>
      </c>
      <c r="C78" s="20">
        <f>'[1]IB_1.2.sz.mell.'!C78</f>
        <v>360062772</v>
      </c>
      <c r="D78" s="20">
        <f>'[1]IB_1.2.sz.mell.'!D78</f>
        <v>374627753</v>
      </c>
      <c r="E78" s="21">
        <f>SUM(E79:E80)</f>
        <v>374627753</v>
      </c>
    </row>
    <row r="79" spans="1:5" s="22" customFormat="1" ht="12" customHeight="1" x14ac:dyDescent="0.2">
      <c r="A79" s="23" t="s">
        <v>187</v>
      </c>
      <c r="B79" s="24" t="s">
        <v>188</v>
      </c>
      <c r="C79" s="41">
        <f>'[1]IB_1.2.sz.mell.'!C79</f>
        <v>360062772</v>
      </c>
      <c r="D79" s="41">
        <f>'[1]IB_1.2.sz.mell.'!D79</f>
        <v>374627753</v>
      </c>
      <c r="E79" s="42">
        <v>374627753</v>
      </c>
    </row>
    <row r="80" spans="1:5" s="22" customFormat="1" ht="12" customHeight="1" thickBot="1" x14ac:dyDescent="0.25">
      <c r="A80" s="32" t="s">
        <v>189</v>
      </c>
      <c r="B80" s="33" t="s">
        <v>190</v>
      </c>
      <c r="C80" s="41">
        <f>'[1]IB_1.2.sz.mell.'!C80</f>
        <v>0</v>
      </c>
      <c r="D80" s="41">
        <f>'[1]IB_1.2.sz.mell.'!D80</f>
        <v>0</v>
      </c>
      <c r="E80" s="42"/>
    </row>
    <row r="81" spans="1:5" s="22" customFormat="1" ht="12" customHeight="1" thickBot="1" x14ac:dyDescent="0.25">
      <c r="A81" s="48" t="s">
        <v>191</v>
      </c>
      <c r="B81" s="34" t="s">
        <v>192</v>
      </c>
      <c r="C81" s="20">
        <f>'[1]IB_1.2.sz.mell.'!C81</f>
        <v>0</v>
      </c>
      <c r="D81" s="20">
        <f>'[1]IB_1.2.sz.mell.'!D81</f>
        <v>9642857</v>
      </c>
      <c r="E81" s="21">
        <f>SUM(E82:E84)</f>
        <v>9642857</v>
      </c>
    </row>
    <row r="82" spans="1:5" s="22" customFormat="1" ht="12" customHeight="1" x14ac:dyDescent="0.2">
      <c r="A82" s="23" t="s">
        <v>193</v>
      </c>
      <c r="B82" s="24" t="s">
        <v>194</v>
      </c>
      <c r="C82" s="41">
        <f>'[1]IB_1.2.sz.mell.'!C82</f>
        <v>0</v>
      </c>
      <c r="D82" s="41">
        <f>'[1]IB_1.2.sz.mell.'!D82</f>
        <v>9642857</v>
      </c>
      <c r="E82" s="42">
        <v>9642857</v>
      </c>
    </row>
    <row r="83" spans="1:5" s="22" customFormat="1" ht="12" customHeight="1" x14ac:dyDescent="0.2">
      <c r="A83" s="27" t="s">
        <v>195</v>
      </c>
      <c r="B83" s="28" t="s">
        <v>196</v>
      </c>
      <c r="C83" s="41">
        <f>'[1]IB_1.2.sz.mell.'!C83</f>
        <v>0</v>
      </c>
      <c r="D83" s="41">
        <f>'[1]IB_1.2.sz.mell.'!D83</f>
        <v>0</v>
      </c>
      <c r="E83" s="42"/>
    </row>
    <row r="84" spans="1:5" s="22" customFormat="1" ht="12" customHeight="1" thickBot="1" x14ac:dyDescent="0.25">
      <c r="A84" s="32" t="s">
        <v>197</v>
      </c>
      <c r="B84" s="33" t="s">
        <v>198</v>
      </c>
      <c r="C84" s="41">
        <f>'[1]IB_1.2.sz.mell.'!C84</f>
        <v>0</v>
      </c>
      <c r="D84" s="41">
        <f>'[1]IB_1.2.sz.mell.'!D84</f>
        <v>0</v>
      </c>
      <c r="E84" s="42"/>
    </row>
    <row r="85" spans="1:5" s="22" customFormat="1" ht="12" customHeight="1" thickBot="1" x14ac:dyDescent="0.25">
      <c r="A85" s="48" t="s">
        <v>199</v>
      </c>
      <c r="B85" s="34" t="s">
        <v>200</v>
      </c>
      <c r="C85" s="20">
        <f>'[1]IB_1.2.sz.mell.'!C85</f>
        <v>0</v>
      </c>
      <c r="D85" s="20">
        <f>'[1]IB_1.2.sz.mell.'!D85</f>
        <v>0</v>
      </c>
      <c r="E85" s="21">
        <f>SUM(E86:E89)</f>
        <v>0</v>
      </c>
    </row>
    <row r="86" spans="1:5" s="22" customFormat="1" ht="12" customHeight="1" x14ac:dyDescent="0.2">
      <c r="A86" s="51" t="s">
        <v>201</v>
      </c>
      <c r="B86" s="24" t="s">
        <v>202</v>
      </c>
      <c r="C86" s="41">
        <f>'[1]IB_1.2.sz.mell.'!C86</f>
        <v>0</v>
      </c>
      <c r="D86" s="41">
        <f>'[1]IB_1.2.sz.mell.'!D86</f>
        <v>0</v>
      </c>
      <c r="E86" s="42"/>
    </row>
    <row r="87" spans="1:5" s="22" customFormat="1" ht="12" customHeight="1" x14ac:dyDescent="0.2">
      <c r="A87" s="52" t="s">
        <v>203</v>
      </c>
      <c r="B87" s="28" t="s">
        <v>204</v>
      </c>
      <c r="C87" s="41">
        <f>'[1]IB_1.2.sz.mell.'!C87</f>
        <v>0</v>
      </c>
      <c r="D87" s="41">
        <f>'[1]IB_1.2.sz.mell.'!D87</f>
        <v>0</v>
      </c>
      <c r="E87" s="42"/>
    </row>
    <row r="88" spans="1:5" s="22" customFormat="1" ht="12" customHeight="1" x14ac:dyDescent="0.2">
      <c r="A88" s="52" t="s">
        <v>205</v>
      </c>
      <c r="B88" s="28" t="s">
        <v>206</v>
      </c>
      <c r="C88" s="41">
        <f>'[1]IB_1.2.sz.mell.'!C88</f>
        <v>0</v>
      </c>
      <c r="D88" s="41">
        <f>'[1]IB_1.2.sz.mell.'!D88</f>
        <v>0</v>
      </c>
      <c r="E88" s="42"/>
    </row>
    <row r="89" spans="1:5" s="22" customFormat="1" ht="12" customHeight="1" thickBot="1" x14ac:dyDescent="0.25">
      <c r="A89" s="53" t="s">
        <v>207</v>
      </c>
      <c r="B89" s="33" t="s">
        <v>208</v>
      </c>
      <c r="C89" s="41">
        <f>'[1]IB_1.2.sz.mell.'!C89</f>
        <v>0</v>
      </c>
      <c r="D89" s="41">
        <f>'[1]IB_1.2.sz.mell.'!D89</f>
        <v>0</v>
      </c>
      <c r="E89" s="42"/>
    </row>
    <row r="90" spans="1:5" s="22" customFormat="1" ht="12" customHeight="1" thickBot="1" x14ac:dyDescent="0.25">
      <c r="A90" s="48" t="s">
        <v>209</v>
      </c>
      <c r="B90" s="34" t="s">
        <v>210</v>
      </c>
      <c r="C90" s="20">
        <f>'[1]IB_1.2.sz.mell.'!C90</f>
        <v>0</v>
      </c>
      <c r="D90" s="20">
        <f>'[1]IB_1.2.sz.mell.'!D90</f>
        <v>0</v>
      </c>
      <c r="E90" s="54"/>
    </row>
    <row r="91" spans="1:5" s="22" customFormat="1" ht="13.5" customHeight="1" thickBot="1" x14ac:dyDescent="0.25">
      <c r="A91" s="48" t="s">
        <v>211</v>
      </c>
      <c r="B91" s="34" t="s">
        <v>212</v>
      </c>
      <c r="C91" s="20">
        <f>'[1]IB_1.2.sz.mell.'!C91</f>
        <v>0</v>
      </c>
      <c r="D91" s="20">
        <f>'[1]IB_1.2.sz.mell.'!D91</f>
        <v>0</v>
      </c>
      <c r="E91" s="54"/>
    </row>
    <row r="92" spans="1:5" s="22" customFormat="1" ht="15.75" customHeight="1" thickBot="1" x14ac:dyDescent="0.25">
      <c r="A92" s="48" t="s">
        <v>213</v>
      </c>
      <c r="B92" s="55" t="s">
        <v>214</v>
      </c>
      <c r="C92" s="38">
        <f>'[1]IB_1.2.sz.mell.'!C92</f>
        <v>468062772</v>
      </c>
      <c r="D92" s="38">
        <f>'[1]IB_1.2.sz.mell.'!D92</f>
        <v>492270610</v>
      </c>
      <c r="E92" s="39">
        <f>+E69+E73+E78+E81+E85+E91+E90</f>
        <v>492270610</v>
      </c>
    </row>
    <row r="93" spans="1:5" s="22" customFormat="1" ht="25.5" customHeight="1" thickBot="1" x14ac:dyDescent="0.25">
      <c r="A93" s="56" t="s">
        <v>215</v>
      </c>
      <c r="B93" s="57" t="s">
        <v>216</v>
      </c>
      <c r="C93" s="38">
        <f>'[1]IB_1.2.sz.mell.'!C93</f>
        <v>1057378565</v>
      </c>
      <c r="D93" s="38">
        <f>'[1]IB_1.2.sz.mell.'!D93</f>
        <v>1218189430</v>
      </c>
      <c r="E93" s="39">
        <f>+E68+E92</f>
        <v>967944625</v>
      </c>
    </row>
    <row r="94" spans="1:5" s="22" customFormat="1" ht="15.2" customHeight="1" x14ac:dyDescent="0.2">
      <c r="A94" s="58"/>
      <c r="B94" s="59"/>
      <c r="C94" s="60"/>
    </row>
    <row r="95" spans="1:5" ht="16.5" customHeight="1" x14ac:dyDescent="0.25">
      <c r="A95" s="752" t="s">
        <v>217</v>
      </c>
      <c r="B95" s="752"/>
      <c r="C95" s="752"/>
      <c r="D95" s="752"/>
      <c r="E95" s="752"/>
    </row>
    <row r="96" spans="1:5" ht="16.5" customHeight="1" thickBot="1" x14ac:dyDescent="0.3">
      <c r="A96" s="753" t="s">
        <v>218</v>
      </c>
      <c r="B96" s="753"/>
      <c r="C96" s="61"/>
      <c r="E96" s="61" t="str">
        <f>E7</f>
        <v xml:space="preserve"> Forintban!</v>
      </c>
    </row>
    <row r="97" spans="1:5" x14ac:dyDescent="0.25">
      <c r="A97" s="745" t="s">
        <v>42</v>
      </c>
      <c r="B97" s="747" t="s">
        <v>219</v>
      </c>
      <c r="C97" s="749" t="str">
        <f>+CONCATENATE(LEFT(Z_ÖSSZEFÜGGÉSEK!A6,4),". évi")</f>
        <v>2019. évi</v>
      </c>
      <c r="D97" s="750"/>
      <c r="E97" s="751"/>
    </row>
    <row r="98" spans="1:5" ht="24.75" thickBot="1" x14ac:dyDescent="0.3">
      <c r="A98" s="746"/>
      <c r="B98" s="748"/>
      <c r="C98" s="11" t="s">
        <v>44</v>
      </c>
      <c r="D98" s="12" t="s">
        <v>45</v>
      </c>
      <c r="E98" s="13" t="str">
        <f>CONCATENATE(E9)</f>
        <v>2019. XII. 31.
teljesítés</v>
      </c>
    </row>
    <row r="99" spans="1:5" s="17" customFormat="1" ht="12" customHeight="1" thickBot="1" x14ac:dyDescent="0.25">
      <c r="A99" s="62" t="s">
        <v>46</v>
      </c>
      <c r="B99" s="63" t="s">
        <v>47</v>
      </c>
      <c r="C99" s="63" t="s">
        <v>48</v>
      </c>
      <c r="D99" s="63" t="s">
        <v>49</v>
      </c>
      <c r="E99" s="64" t="s">
        <v>50</v>
      </c>
    </row>
    <row r="100" spans="1:5" ht="12" customHeight="1" thickBot="1" x14ac:dyDescent="0.3">
      <c r="A100" s="65" t="s">
        <v>51</v>
      </c>
      <c r="B100" s="66" t="s">
        <v>220</v>
      </c>
      <c r="C100" s="67">
        <f>'[1]IB_1.2.sz.mell.'!C100</f>
        <v>459132232</v>
      </c>
      <c r="D100" s="67">
        <f>'[1]IB_1.2.sz.mell.'!D100</f>
        <v>580619802</v>
      </c>
      <c r="E100" s="68">
        <f>E101+E102+E103+E104+E105+E118</f>
        <v>454470206</v>
      </c>
    </row>
    <row r="101" spans="1:5" ht="12" customHeight="1" x14ac:dyDescent="0.25">
      <c r="A101" s="69" t="s">
        <v>53</v>
      </c>
      <c r="B101" s="70" t="s">
        <v>221</v>
      </c>
      <c r="C101" s="71">
        <f>'[1]IB_1.2.sz.mell.'!C101</f>
        <v>156320421</v>
      </c>
      <c r="D101" s="71">
        <f>'[1]IB_1.2.sz.mell.'!D101</f>
        <v>204428056</v>
      </c>
      <c r="E101" s="72">
        <v>196875401</v>
      </c>
    </row>
    <row r="102" spans="1:5" ht="12" customHeight="1" x14ac:dyDescent="0.25">
      <c r="A102" s="27" t="s">
        <v>55</v>
      </c>
      <c r="B102" s="73" t="s">
        <v>222</v>
      </c>
      <c r="C102" s="29">
        <f>'[1]IB_1.2.sz.mell.'!C102</f>
        <v>29858170</v>
      </c>
      <c r="D102" s="29">
        <f>'[1]IB_1.2.sz.mell.'!D102</f>
        <v>34671136</v>
      </c>
      <c r="E102" s="30">
        <v>32982785</v>
      </c>
    </row>
    <row r="103" spans="1:5" ht="12" customHeight="1" x14ac:dyDescent="0.25">
      <c r="A103" s="27" t="s">
        <v>57</v>
      </c>
      <c r="B103" s="73" t="s">
        <v>223</v>
      </c>
      <c r="C103" s="35">
        <f>'[1]IB_1.2.sz.mell.'!C103</f>
        <v>239150231</v>
      </c>
      <c r="D103" s="35">
        <f>'[1]IB_1.2.sz.mell.'!D103</f>
        <v>285526891</v>
      </c>
      <c r="E103" s="36">
        <v>207304931</v>
      </c>
    </row>
    <row r="104" spans="1:5" ht="12" customHeight="1" x14ac:dyDescent="0.25">
      <c r="A104" s="27" t="s">
        <v>59</v>
      </c>
      <c r="B104" s="74" t="s">
        <v>224</v>
      </c>
      <c r="C104" s="35">
        <f>'[1]IB_1.2.sz.mell.'!C104</f>
        <v>23795400</v>
      </c>
      <c r="D104" s="35">
        <f>'[1]IB_1.2.sz.mell.'!D104</f>
        <v>20488435</v>
      </c>
      <c r="E104" s="36">
        <v>8659278</v>
      </c>
    </row>
    <row r="105" spans="1:5" ht="12" customHeight="1" x14ac:dyDescent="0.25">
      <c r="A105" s="27" t="s">
        <v>225</v>
      </c>
      <c r="B105" s="75" t="s">
        <v>226</v>
      </c>
      <c r="C105" s="35">
        <f>'[1]IB_1.2.sz.mell.'!C105</f>
        <v>7059032</v>
      </c>
      <c r="D105" s="35">
        <f>'[1]IB_1.2.sz.mell.'!D105</f>
        <v>9027439</v>
      </c>
      <c r="E105" s="36">
        <v>8647811</v>
      </c>
    </row>
    <row r="106" spans="1:5" ht="12" customHeight="1" x14ac:dyDescent="0.25">
      <c r="A106" s="27" t="s">
        <v>63</v>
      </c>
      <c r="B106" s="73" t="s">
        <v>227</v>
      </c>
      <c r="C106" s="35">
        <f>'[1]IB_1.2.sz.mell.'!C106</f>
        <v>0</v>
      </c>
      <c r="D106" s="35">
        <f>'[1]IB_1.2.sz.mell.'!D106</f>
        <v>383285</v>
      </c>
      <c r="E106" s="36">
        <v>363285</v>
      </c>
    </row>
    <row r="107" spans="1:5" ht="12" customHeight="1" x14ac:dyDescent="0.25">
      <c r="A107" s="27" t="s">
        <v>228</v>
      </c>
      <c r="B107" s="76" t="s">
        <v>229</v>
      </c>
      <c r="C107" s="35">
        <f>'[1]IB_1.2.sz.mell.'!C107</f>
        <v>0</v>
      </c>
      <c r="D107" s="35">
        <f>'[1]IB_1.2.sz.mell.'!D107</f>
        <v>0</v>
      </c>
      <c r="E107" s="36">
        <v>0</v>
      </c>
    </row>
    <row r="108" spans="1:5" ht="12" customHeight="1" x14ac:dyDescent="0.25">
      <c r="A108" s="27" t="s">
        <v>230</v>
      </c>
      <c r="B108" s="76" t="s">
        <v>231</v>
      </c>
      <c r="C108" s="35">
        <f>'[1]IB_1.2.sz.mell.'!C108</f>
        <v>0</v>
      </c>
      <c r="D108" s="35">
        <f>'[1]IB_1.2.sz.mell.'!D108</f>
        <v>189628</v>
      </c>
      <c r="E108" s="36"/>
    </row>
    <row r="109" spans="1:5" ht="12" customHeight="1" x14ac:dyDescent="0.25">
      <c r="A109" s="27" t="s">
        <v>232</v>
      </c>
      <c r="B109" s="77" t="s">
        <v>233</v>
      </c>
      <c r="C109" s="35">
        <f>'[1]IB_1.2.sz.mell.'!C109</f>
        <v>0</v>
      </c>
      <c r="D109" s="35">
        <f>'[1]IB_1.2.sz.mell.'!D109</f>
        <v>0</v>
      </c>
      <c r="E109" s="36"/>
    </row>
    <row r="110" spans="1:5" ht="12" customHeight="1" x14ac:dyDescent="0.25">
      <c r="A110" s="27" t="s">
        <v>234</v>
      </c>
      <c r="B110" s="78" t="s">
        <v>235</v>
      </c>
      <c r="C110" s="35">
        <f>'[1]IB_1.2.sz.mell.'!C110</f>
        <v>0</v>
      </c>
      <c r="D110" s="35">
        <f>'[1]IB_1.2.sz.mell.'!D110</f>
        <v>0</v>
      </c>
      <c r="E110" s="36"/>
    </row>
    <row r="111" spans="1:5" ht="12" customHeight="1" x14ac:dyDescent="0.25">
      <c r="A111" s="27" t="s">
        <v>236</v>
      </c>
      <c r="B111" s="78" t="s">
        <v>237</v>
      </c>
      <c r="C111" s="35">
        <f>'[1]IB_1.2.sz.mell.'!C111</f>
        <v>0</v>
      </c>
      <c r="D111" s="35">
        <f>'[1]IB_1.2.sz.mell.'!D111</f>
        <v>0</v>
      </c>
      <c r="E111" s="36"/>
    </row>
    <row r="112" spans="1:5" ht="12" customHeight="1" x14ac:dyDescent="0.25">
      <c r="A112" s="27" t="s">
        <v>238</v>
      </c>
      <c r="B112" s="77" t="s">
        <v>239</v>
      </c>
      <c r="C112" s="35">
        <f>'[1]IB_1.2.sz.mell.'!C112</f>
        <v>230000</v>
      </c>
      <c r="D112" s="35">
        <f>'[1]IB_1.2.sz.mell.'!D112</f>
        <v>140000</v>
      </c>
      <c r="E112" s="36">
        <v>140000</v>
      </c>
    </row>
    <row r="113" spans="1:5" ht="12" customHeight="1" x14ac:dyDescent="0.25">
      <c r="A113" s="27" t="s">
        <v>240</v>
      </c>
      <c r="B113" s="77" t="s">
        <v>241</v>
      </c>
      <c r="C113" s="35">
        <f>'[1]IB_1.2.sz.mell.'!C113</f>
        <v>0</v>
      </c>
      <c r="D113" s="35">
        <f>'[1]IB_1.2.sz.mell.'!D113</f>
        <v>0</v>
      </c>
      <c r="E113" s="36"/>
    </row>
    <row r="114" spans="1:5" ht="12" customHeight="1" x14ac:dyDescent="0.25">
      <c r="A114" s="27" t="s">
        <v>242</v>
      </c>
      <c r="B114" s="78" t="s">
        <v>243</v>
      </c>
      <c r="C114" s="35">
        <f>'[1]IB_1.2.sz.mell.'!C114</f>
        <v>300000</v>
      </c>
      <c r="D114" s="35">
        <f>'[1]IB_1.2.sz.mell.'!D114</f>
        <v>300000</v>
      </c>
      <c r="E114" s="36">
        <v>110000</v>
      </c>
    </row>
    <row r="115" spans="1:5" ht="12" customHeight="1" x14ac:dyDescent="0.25">
      <c r="A115" s="79" t="s">
        <v>244</v>
      </c>
      <c r="B115" s="76" t="s">
        <v>245</v>
      </c>
      <c r="C115" s="35">
        <f>'[1]IB_1.2.sz.mell.'!C115</f>
        <v>0</v>
      </c>
      <c r="D115" s="35">
        <f>'[1]IB_1.2.sz.mell.'!D115</f>
        <v>0</v>
      </c>
      <c r="E115" s="36"/>
    </row>
    <row r="116" spans="1:5" ht="12" customHeight="1" x14ac:dyDescent="0.25">
      <c r="A116" s="27" t="s">
        <v>246</v>
      </c>
      <c r="B116" s="76" t="s">
        <v>247</v>
      </c>
      <c r="C116" s="35">
        <f>'[1]IB_1.2.sz.mell.'!C116</f>
        <v>0</v>
      </c>
      <c r="D116" s="35">
        <f>'[1]IB_1.2.sz.mell.'!D116</f>
        <v>0</v>
      </c>
      <c r="E116" s="36"/>
    </row>
    <row r="117" spans="1:5" ht="12" customHeight="1" x14ac:dyDescent="0.25">
      <c r="A117" s="32" t="s">
        <v>248</v>
      </c>
      <c r="B117" s="76" t="s">
        <v>249</v>
      </c>
      <c r="C117" s="35">
        <f>'[1]IB_1.2.sz.mell.'!C117</f>
        <v>6529032</v>
      </c>
      <c r="D117" s="35">
        <f>'[1]IB_1.2.sz.mell.'!D117</f>
        <v>8014526</v>
      </c>
      <c r="E117" s="36">
        <v>8014526</v>
      </c>
    </row>
    <row r="118" spans="1:5" ht="12" customHeight="1" x14ac:dyDescent="0.25">
      <c r="A118" s="27" t="s">
        <v>250</v>
      </c>
      <c r="B118" s="74" t="s">
        <v>251</v>
      </c>
      <c r="C118" s="29">
        <f>'[1]IB_1.2.sz.mell.'!C118</f>
        <v>2948978</v>
      </c>
      <c r="D118" s="29">
        <f>'[1]IB_1.2.sz.mell.'!D118</f>
        <v>26477845</v>
      </c>
      <c r="E118" s="30"/>
    </row>
    <row r="119" spans="1:5" ht="12" customHeight="1" x14ac:dyDescent="0.25">
      <c r="A119" s="27" t="s">
        <v>252</v>
      </c>
      <c r="B119" s="73" t="s">
        <v>253</v>
      </c>
      <c r="C119" s="29">
        <f>'[1]IB_1.2.sz.mell.'!C119</f>
        <v>0</v>
      </c>
      <c r="D119" s="29">
        <f>'[1]IB_1.2.sz.mell.'!D119</f>
        <v>0</v>
      </c>
      <c r="E119" s="30"/>
    </row>
    <row r="120" spans="1:5" ht="12" customHeight="1" thickBot="1" x14ac:dyDescent="0.3">
      <c r="A120" s="80" t="s">
        <v>254</v>
      </c>
      <c r="B120" s="81" t="s">
        <v>255</v>
      </c>
      <c r="C120" s="82">
        <f>'[1]IB_1.2.sz.mell.'!C120</f>
        <v>2948978</v>
      </c>
      <c r="D120" s="82">
        <f>'[1]IB_1.2.sz.mell.'!D120</f>
        <v>26477845</v>
      </c>
      <c r="E120" s="83"/>
    </row>
    <row r="121" spans="1:5" ht="12" customHeight="1" thickBot="1" x14ac:dyDescent="0.3">
      <c r="A121" s="84" t="s">
        <v>65</v>
      </c>
      <c r="B121" s="85" t="s">
        <v>256</v>
      </c>
      <c r="C121" s="86">
        <f>'[1]IB_1.2.sz.mell.'!C121</f>
        <v>479506950</v>
      </c>
      <c r="D121" s="20">
        <f>'[1]IB_1.2.sz.mell.'!D121</f>
        <v>518813730</v>
      </c>
      <c r="E121" s="87">
        <f>+E122+E124+E126</f>
        <v>61948422</v>
      </c>
    </row>
    <row r="122" spans="1:5" ht="12" customHeight="1" x14ac:dyDescent="0.25">
      <c r="A122" s="23" t="s">
        <v>67</v>
      </c>
      <c r="B122" s="73" t="s">
        <v>257</v>
      </c>
      <c r="C122" s="25">
        <f>'[1]IB_1.2.sz.mell.'!C122</f>
        <v>50471149</v>
      </c>
      <c r="D122" s="88">
        <f>'[1]IB_1.2.sz.mell.'!D122</f>
        <v>89121257</v>
      </c>
      <c r="E122" s="26">
        <v>48417905</v>
      </c>
    </row>
    <row r="123" spans="1:5" ht="12" customHeight="1" x14ac:dyDescent="0.25">
      <c r="A123" s="23" t="s">
        <v>69</v>
      </c>
      <c r="B123" s="89" t="s">
        <v>258</v>
      </c>
      <c r="C123" s="25">
        <f>'[1]IB_1.2.sz.mell.'!C123</f>
        <v>0</v>
      </c>
      <c r="D123" s="88">
        <f>'[1]IB_1.2.sz.mell.'!D123</f>
        <v>0</v>
      </c>
      <c r="E123" s="26"/>
    </row>
    <row r="124" spans="1:5" ht="12" customHeight="1" x14ac:dyDescent="0.25">
      <c r="A124" s="23" t="s">
        <v>71</v>
      </c>
      <c r="B124" s="89" t="s">
        <v>259</v>
      </c>
      <c r="C124" s="29">
        <f>'[1]IB_1.2.sz.mell.'!C124</f>
        <v>427035801</v>
      </c>
      <c r="D124" s="90">
        <f>'[1]IB_1.2.sz.mell.'!D124</f>
        <v>426392473</v>
      </c>
      <c r="E124" s="30">
        <v>10330517</v>
      </c>
    </row>
    <row r="125" spans="1:5" ht="12" customHeight="1" x14ac:dyDescent="0.25">
      <c r="A125" s="23" t="s">
        <v>73</v>
      </c>
      <c r="B125" s="89" t="s">
        <v>260</v>
      </c>
      <c r="C125" s="29">
        <f>'[1]IB_1.2.sz.mell.'!C125</f>
        <v>427035801</v>
      </c>
      <c r="D125" s="90">
        <f>'[1]IB_1.2.sz.mell.'!D125</f>
        <v>426392473</v>
      </c>
      <c r="E125" s="30">
        <v>10330517</v>
      </c>
    </row>
    <row r="126" spans="1:5" ht="12" customHeight="1" x14ac:dyDescent="0.25">
      <c r="A126" s="23" t="s">
        <v>75</v>
      </c>
      <c r="B126" s="33" t="s">
        <v>261</v>
      </c>
      <c r="C126" s="29">
        <f>'[1]IB_1.2.sz.mell.'!C126</f>
        <v>2000000</v>
      </c>
      <c r="D126" s="90">
        <f>'[1]IB_1.2.sz.mell.'!D126</f>
        <v>3300000</v>
      </c>
      <c r="E126" s="30">
        <v>3200000</v>
      </c>
    </row>
    <row r="127" spans="1:5" ht="12" customHeight="1" x14ac:dyDescent="0.25">
      <c r="A127" s="23" t="s">
        <v>77</v>
      </c>
      <c r="B127" s="31" t="s">
        <v>262</v>
      </c>
      <c r="C127" s="29">
        <f>'[1]IB_1.2.sz.mell.'!C127</f>
        <v>0</v>
      </c>
      <c r="D127" s="90">
        <f>'[1]IB_1.2.sz.mell.'!D127</f>
        <v>0</v>
      </c>
      <c r="E127" s="30"/>
    </row>
    <row r="128" spans="1:5" ht="12" customHeight="1" x14ac:dyDescent="0.25">
      <c r="A128" s="23" t="s">
        <v>263</v>
      </c>
      <c r="B128" s="91" t="s">
        <v>264</v>
      </c>
      <c r="C128" s="29">
        <f>'[1]IB_1.2.sz.mell.'!C128</f>
        <v>0</v>
      </c>
      <c r="D128" s="90">
        <f>'[1]IB_1.2.sz.mell.'!D128</f>
        <v>0</v>
      </c>
      <c r="E128" s="30"/>
    </row>
    <row r="129" spans="1:5" x14ac:dyDescent="0.25">
      <c r="A129" s="23" t="s">
        <v>265</v>
      </c>
      <c r="B129" s="78" t="s">
        <v>237</v>
      </c>
      <c r="C129" s="29">
        <f>'[1]IB_1.2.sz.mell.'!C129</f>
        <v>0</v>
      </c>
      <c r="D129" s="90">
        <f>'[1]IB_1.2.sz.mell.'!D129</f>
        <v>0</v>
      </c>
      <c r="E129" s="30"/>
    </row>
    <row r="130" spans="1:5" ht="12" customHeight="1" x14ac:dyDescent="0.25">
      <c r="A130" s="23" t="s">
        <v>266</v>
      </c>
      <c r="B130" s="78" t="s">
        <v>267</v>
      </c>
      <c r="C130" s="29">
        <f>'[1]IB_1.2.sz.mell.'!C130</f>
        <v>0</v>
      </c>
      <c r="D130" s="90">
        <f>'[1]IB_1.2.sz.mell.'!D130</f>
        <v>0</v>
      </c>
      <c r="E130" s="30"/>
    </row>
    <row r="131" spans="1:5" ht="12" customHeight="1" x14ac:dyDescent="0.25">
      <c r="A131" s="23" t="s">
        <v>268</v>
      </c>
      <c r="B131" s="78" t="s">
        <v>269</v>
      </c>
      <c r="C131" s="29">
        <f>'[1]IB_1.2.sz.mell.'!C131</f>
        <v>0</v>
      </c>
      <c r="D131" s="90">
        <f>'[1]IB_1.2.sz.mell.'!D131</f>
        <v>0</v>
      </c>
      <c r="E131" s="30"/>
    </row>
    <row r="132" spans="1:5" ht="12" customHeight="1" x14ac:dyDescent="0.25">
      <c r="A132" s="23" t="s">
        <v>270</v>
      </c>
      <c r="B132" s="78" t="s">
        <v>243</v>
      </c>
      <c r="C132" s="29">
        <f>'[1]IB_1.2.sz.mell.'!C132</f>
        <v>1000000</v>
      </c>
      <c r="D132" s="90">
        <f>'[1]IB_1.2.sz.mell.'!D132</f>
        <v>1600000</v>
      </c>
      <c r="E132" s="30">
        <v>1600000</v>
      </c>
    </row>
    <row r="133" spans="1:5" ht="12" customHeight="1" x14ac:dyDescent="0.25">
      <c r="A133" s="23" t="s">
        <v>271</v>
      </c>
      <c r="B133" s="78" t="s">
        <v>272</v>
      </c>
      <c r="C133" s="29">
        <f>'[1]IB_1.2.sz.mell.'!C133</f>
        <v>0</v>
      </c>
      <c r="D133" s="90">
        <f>'[1]IB_1.2.sz.mell.'!D133</f>
        <v>0</v>
      </c>
      <c r="E133" s="30"/>
    </row>
    <row r="134" spans="1:5" ht="16.5" thickBot="1" x14ac:dyDescent="0.3">
      <c r="A134" s="79" t="s">
        <v>273</v>
      </c>
      <c r="B134" s="78" t="s">
        <v>274</v>
      </c>
      <c r="C134" s="35">
        <f>'[1]IB_1.2.sz.mell.'!C134</f>
        <v>1000000</v>
      </c>
      <c r="D134" s="92">
        <f>'[1]IB_1.2.sz.mell.'!D134</f>
        <v>1700000</v>
      </c>
      <c r="E134" s="36">
        <v>1600000</v>
      </c>
    </row>
    <row r="135" spans="1:5" ht="12" customHeight="1" thickBot="1" x14ac:dyDescent="0.3">
      <c r="A135" s="18" t="s">
        <v>79</v>
      </c>
      <c r="B135" s="93" t="s">
        <v>275</v>
      </c>
      <c r="C135" s="20">
        <f>'[1]IB_1.2.sz.mell.'!C135</f>
        <v>938639182</v>
      </c>
      <c r="D135" s="94">
        <f>'[1]IB_1.2.sz.mell.'!D135</f>
        <v>1099433532</v>
      </c>
      <c r="E135" s="21">
        <f>+E100+E121</f>
        <v>516418628</v>
      </c>
    </row>
    <row r="136" spans="1:5" ht="12" customHeight="1" thickBot="1" x14ac:dyDescent="0.3">
      <c r="A136" s="18" t="s">
        <v>276</v>
      </c>
      <c r="B136" s="93" t="s">
        <v>277</v>
      </c>
      <c r="C136" s="20">
        <f>'[1]IB_1.2.sz.mell.'!C136</f>
        <v>109620000</v>
      </c>
      <c r="D136" s="94">
        <f>'[1]IB_1.2.sz.mell.'!D136</f>
        <v>109620000</v>
      </c>
      <c r="E136" s="21">
        <f>+E137+E138+E139</f>
        <v>109620000</v>
      </c>
    </row>
    <row r="137" spans="1:5" ht="12" customHeight="1" x14ac:dyDescent="0.25">
      <c r="A137" s="23" t="s">
        <v>95</v>
      </c>
      <c r="B137" s="89" t="s">
        <v>278</v>
      </c>
      <c r="C137" s="29">
        <f>'[1]IB_1.2.sz.mell.'!C137</f>
        <v>1620000</v>
      </c>
      <c r="D137" s="90">
        <f>'[1]IB_1.2.sz.mell.'!D137</f>
        <v>1620000</v>
      </c>
      <c r="E137" s="30">
        <v>1620000</v>
      </c>
    </row>
    <row r="138" spans="1:5" ht="12" customHeight="1" x14ac:dyDescent="0.25">
      <c r="A138" s="23" t="s">
        <v>97</v>
      </c>
      <c r="B138" s="89" t="s">
        <v>279</v>
      </c>
      <c r="C138" s="29">
        <f>'[1]IB_1.2.sz.mell.'!C138</f>
        <v>108000000</v>
      </c>
      <c r="D138" s="90">
        <f>'[1]IB_1.2.sz.mell.'!D138</f>
        <v>108000000</v>
      </c>
      <c r="E138" s="30">
        <v>108000000</v>
      </c>
    </row>
    <row r="139" spans="1:5" ht="12" customHeight="1" thickBot="1" x14ac:dyDescent="0.3">
      <c r="A139" s="79" t="s">
        <v>99</v>
      </c>
      <c r="B139" s="89" t="s">
        <v>280</v>
      </c>
      <c r="C139" s="29">
        <f>'[1]IB_1.2.sz.mell.'!C139</f>
        <v>0</v>
      </c>
      <c r="D139" s="90">
        <f>'[1]IB_1.2.sz.mell.'!D139</f>
        <v>0</v>
      </c>
      <c r="E139" s="30"/>
    </row>
    <row r="140" spans="1:5" ht="12" customHeight="1" thickBot="1" x14ac:dyDescent="0.3">
      <c r="A140" s="18" t="s">
        <v>109</v>
      </c>
      <c r="B140" s="93" t="s">
        <v>281</v>
      </c>
      <c r="C140" s="20">
        <f>'[1]IB_1.2.sz.mell.'!C140</f>
        <v>0</v>
      </c>
      <c r="D140" s="94">
        <f>'[1]IB_1.2.sz.mell.'!D140</f>
        <v>0</v>
      </c>
      <c r="E140" s="21">
        <f>SUM(E141:E146)</f>
        <v>0</v>
      </c>
    </row>
    <row r="141" spans="1:5" ht="12" customHeight="1" x14ac:dyDescent="0.25">
      <c r="A141" s="23" t="s">
        <v>111</v>
      </c>
      <c r="B141" s="95" t="s">
        <v>282</v>
      </c>
      <c r="C141" s="29">
        <f>'[1]IB_1.2.sz.mell.'!C141</f>
        <v>0</v>
      </c>
      <c r="D141" s="90">
        <f>'[1]IB_1.2.sz.mell.'!D141</f>
        <v>0</v>
      </c>
      <c r="E141" s="30"/>
    </row>
    <row r="142" spans="1:5" ht="12" customHeight="1" x14ac:dyDescent="0.25">
      <c r="A142" s="23" t="s">
        <v>113</v>
      </c>
      <c r="B142" s="95" t="s">
        <v>283</v>
      </c>
      <c r="C142" s="29">
        <f>'[1]IB_1.2.sz.mell.'!C142</f>
        <v>0</v>
      </c>
      <c r="D142" s="90">
        <f>'[1]IB_1.2.sz.mell.'!D142</f>
        <v>0</v>
      </c>
      <c r="E142" s="30"/>
    </row>
    <row r="143" spans="1:5" ht="12" customHeight="1" x14ac:dyDescent="0.25">
      <c r="A143" s="23" t="s">
        <v>115</v>
      </c>
      <c r="B143" s="95" t="s">
        <v>284</v>
      </c>
      <c r="C143" s="29">
        <f>'[1]IB_1.2.sz.mell.'!C143</f>
        <v>0</v>
      </c>
      <c r="D143" s="90">
        <f>'[1]IB_1.2.sz.mell.'!D143</f>
        <v>0</v>
      </c>
      <c r="E143" s="30"/>
    </row>
    <row r="144" spans="1:5" ht="12" customHeight="1" x14ac:dyDescent="0.25">
      <c r="A144" s="23" t="s">
        <v>117</v>
      </c>
      <c r="B144" s="95" t="s">
        <v>285</v>
      </c>
      <c r="C144" s="29">
        <f>'[1]IB_1.2.sz.mell.'!C144</f>
        <v>0</v>
      </c>
      <c r="D144" s="90">
        <f>'[1]IB_1.2.sz.mell.'!D144</f>
        <v>0</v>
      </c>
      <c r="E144" s="30"/>
    </row>
    <row r="145" spans="1:9" ht="12" customHeight="1" x14ac:dyDescent="0.25">
      <c r="A145" s="23" t="s">
        <v>119</v>
      </c>
      <c r="B145" s="95" t="s">
        <v>286</v>
      </c>
      <c r="C145" s="29">
        <f>'[1]IB_1.2.sz.mell.'!C145</f>
        <v>0</v>
      </c>
      <c r="D145" s="90">
        <f>'[1]IB_1.2.sz.mell.'!D145</f>
        <v>0</v>
      </c>
      <c r="E145" s="30"/>
    </row>
    <row r="146" spans="1:9" ht="12" customHeight="1" thickBot="1" x14ac:dyDescent="0.3">
      <c r="A146" s="80" t="s">
        <v>121</v>
      </c>
      <c r="B146" s="96" t="s">
        <v>287</v>
      </c>
      <c r="C146" s="82">
        <f>'[1]IB_1.2.sz.mell.'!C146</f>
        <v>0</v>
      </c>
      <c r="D146" s="97">
        <f>'[1]IB_1.2.sz.mell.'!D146</f>
        <v>0</v>
      </c>
      <c r="E146" s="83"/>
    </row>
    <row r="147" spans="1:9" ht="12" customHeight="1" thickBot="1" x14ac:dyDescent="0.3">
      <c r="A147" s="18" t="s">
        <v>133</v>
      </c>
      <c r="B147" s="93" t="s">
        <v>288</v>
      </c>
      <c r="C147" s="38">
        <f>'[1]IB_1.2.sz.mell.'!C147</f>
        <v>9119383</v>
      </c>
      <c r="D147" s="98">
        <f>'[1]IB_1.2.sz.mell.'!D147</f>
        <v>9135898</v>
      </c>
      <c r="E147" s="39">
        <f>+E148+E149+E150+E151</f>
        <v>9135898</v>
      </c>
    </row>
    <row r="148" spans="1:9" ht="12" customHeight="1" x14ac:dyDescent="0.25">
      <c r="A148" s="23" t="s">
        <v>135</v>
      </c>
      <c r="B148" s="95" t="s">
        <v>289</v>
      </c>
      <c r="C148" s="29">
        <f>'[1]IB_1.2.sz.mell.'!C148</f>
        <v>0</v>
      </c>
      <c r="D148" s="90">
        <f>'[1]IB_1.2.sz.mell.'!D148</f>
        <v>0</v>
      </c>
      <c r="E148" s="30"/>
    </row>
    <row r="149" spans="1:9" ht="12" customHeight="1" x14ac:dyDescent="0.25">
      <c r="A149" s="23" t="s">
        <v>137</v>
      </c>
      <c r="B149" s="95" t="s">
        <v>290</v>
      </c>
      <c r="C149" s="29">
        <f>'[1]IB_1.2.sz.mell.'!C149</f>
        <v>8368992</v>
      </c>
      <c r="D149" s="90">
        <f>'[1]IB_1.2.sz.mell.'!D149</f>
        <v>8368992</v>
      </c>
      <c r="E149" s="30">
        <v>8368992</v>
      </c>
    </row>
    <row r="150" spans="1:9" ht="12" customHeight="1" x14ac:dyDescent="0.25">
      <c r="A150" s="23" t="s">
        <v>139</v>
      </c>
      <c r="B150" s="95" t="s">
        <v>291</v>
      </c>
      <c r="C150" s="29">
        <f>'[1]IB_1.2.sz.mell.'!C150</f>
        <v>0</v>
      </c>
      <c r="D150" s="90">
        <f>'[1]IB_1.2.sz.mell.'!D150</f>
        <v>0</v>
      </c>
      <c r="E150" s="30"/>
    </row>
    <row r="151" spans="1:9" ht="12" customHeight="1" thickBot="1" x14ac:dyDescent="0.3">
      <c r="A151" s="79" t="s">
        <v>141</v>
      </c>
      <c r="B151" s="99" t="s">
        <v>292</v>
      </c>
      <c r="C151" s="29">
        <f>'[1]IB_1.2.sz.mell.'!C151</f>
        <v>750391</v>
      </c>
      <c r="D151" s="90">
        <f>'[1]IB_1.2.sz.mell.'!D151</f>
        <v>766906</v>
      </c>
      <c r="E151" s="30">
        <v>766906</v>
      </c>
    </row>
    <row r="152" spans="1:9" ht="12" customHeight="1" thickBot="1" x14ac:dyDescent="0.3">
      <c r="A152" s="18" t="s">
        <v>293</v>
      </c>
      <c r="B152" s="93" t="s">
        <v>294</v>
      </c>
      <c r="C152" s="100">
        <f>'[1]IB_1.2.sz.mell.'!C152</f>
        <v>0</v>
      </c>
      <c r="D152" s="101">
        <f>'[1]IB_1.2.sz.mell.'!D152</f>
        <v>0</v>
      </c>
      <c r="E152" s="102">
        <f>SUM(E153:E157)</f>
        <v>0</v>
      </c>
    </row>
    <row r="153" spans="1:9" ht="12" customHeight="1" x14ac:dyDescent="0.25">
      <c r="A153" s="23" t="s">
        <v>147</v>
      </c>
      <c r="B153" s="95" t="s">
        <v>295</v>
      </c>
      <c r="C153" s="29">
        <f>'[1]IB_1.2.sz.mell.'!C153</f>
        <v>0</v>
      </c>
      <c r="D153" s="90">
        <f>'[1]IB_1.2.sz.mell.'!D153</f>
        <v>0</v>
      </c>
      <c r="E153" s="30"/>
    </row>
    <row r="154" spans="1:9" ht="12" customHeight="1" x14ac:dyDescent="0.25">
      <c r="A154" s="23" t="s">
        <v>149</v>
      </c>
      <c r="B154" s="95" t="s">
        <v>296</v>
      </c>
      <c r="C154" s="29">
        <f>'[1]IB_1.2.sz.mell.'!C154</f>
        <v>0</v>
      </c>
      <c r="D154" s="90">
        <f>'[1]IB_1.2.sz.mell.'!D154</f>
        <v>0</v>
      </c>
      <c r="E154" s="30"/>
    </row>
    <row r="155" spans="1:9" ht="12" customHeight="1" x14ac:dyDescent="0.25">
      <c r="A155" s="23" t="s">
        <v>151</v>
      </c>
      <c r="B155" s="95" t="s">
        <v>297</v>
      </c>
      <c r="C155" s="29">
        <f>'[1]IB_1.2.sz.mell.'!C155</f>
        <v>0</v>
      </c>
      <c r="D155" s="90">
        <f>'[1]IB_1.2.sz.mell.'!D155</f>
        <v>0</v>
      </c>
      <c r="E155" s="30"/>
    </row>
    <row r="156" spans="1:9" ht="12" customHeight="1" x14ac:dyDescent="0.25">
      <c r="A156" s="23" t="s">
        <v>153</v>
      </c>
      <c r="B156" s="95" t="s">
        <v>298</v>
      </c>
      <c r="C156" s="29">
        <f>'[1]IB_1.2.sz.mell.'!C156</f>
        <v>0</v>
      </c>
      <c r="D156" s="90">
        <f>'[1]IB_1.2.sz.mell.'!D156</f>
        <v>0</v>
      </c>
      <c r="E156" s="30"/>
    </row>
    <row r="157" spans="1:9" ht="12" customHeight="1" thickBot="1" x14ac:dyDescent="0.3">
      <c r="A157" s="23" t="s">
        <v>299</v>
      </c>
      <c r="B157" s="95" t="s">
        <v>300</v>
      </c>
      <c r="C157" s="29">
        <f>'[1]IB_1.2.sz.mell.'!C157</f>
        <v>0</v>
      </c>
      <c r="D157" s="90">
        <f>'[1]IB_1.2.sz.mell.'!D157</f>
        <v>0</v>
      </c>
      <c r="E157" s="30"/>
    </row>
    <row r="158" spans="1:9" ht="12" customHeight="1" thickBot="1" x14ac:dyDescent="0.3">
      <c r="A158" s="18" t="s">
        <v>155</v>
      </c>
      <c r="B158" s="93" t="s">
        <v>301</v>
      </c>
      <c r="C158" s="100">
        <f>'[1]IB_1.2.sz.mell.'!C158</f>
        <v>0</v>
      </c>
      <c r="D158" s="101">
        <f>'[1]IB_1.2.sz.mell.'!D158</f>
        <v>0</v>
      </c>
      <c r="E158" s="103"/>
    </row>
    <row r="159" spans="1:9" ht="12" customHeight="1" thickBot="1" x14ac:dyDescent="0.3">
      <c r="A159" s="18" t="s">
        <v>302</v>
      </c>
      <c r="B159" s="93" t="s">
        <v>303</v>
      </c>
      <c r="C159" s="100">
        <f>'[1]IB_1.2.sz.mell.'!C159</f>
        <v>0</v>
      </c>
      <c r="D159" s="101">
        <f>'[1]IB_1.2.sz.mell.'!D159</f>
        <v>0</v>
      </c>
      <c r="E159" s="103"/>
    </row>
    <row r="160" spans="1:9" ht="15.2" customHeight="1" thickBot="1" x14ac:dyDescent="0.3">
      <c r="A160" s="18" t="s">
        <v>304</v>
      </c>
      <c r="B160" s="93" t="s">
        <v>305</v>
      </c>
      <c r="C160" s="104">
        <f>'[1]IB_1.2.sz.mell.'!C160</f>
        <v>118739383</v>
      </c>
      <c r="D160" s="105">
        <f>'[1]IB_1.2.sz.mell.'!D160</f>
        <v>118755898</v>
      </c>
      <c r="E160" s="106">
        <f>+E136+E140+E147+E152+E158+E159</f>
        <v>118755898</v>
      </c>
      <c r="F160" s="107"/>
      <c r="G160" s="108"/>
      <c r="H160" s="108"/>
      <c r="I160" s="108"/>
    </row>
    <row r="161" spans="1:5" s="22" customFormat="1" ht="12.95" customHeight="1" thickBot="1" x14ac:dyDescent="0.25">
      <c r="A161" s="109" t="s">
        <v>306</v>
      </c>
      <c r="B161" s="110" t="s">
        <v>307</v>
      </c>
      <c r="C161" s="104">
        <f>'[1]IB_1.2.sz.mell.'!C161</f>
        <v>1057378565</v>
      </c>
      <c r="D161" s="105">
        <f>'[1]IB_1.2.sz.mell.'!D161</f>
        <v>1218189430</v>
      </c>
      <c r="E161" s="106">
        <f>+E135+E160</f>
        <v>635174526</v>
      </c>
    </row>
    <row r="162" spans="1:5" x14ac:dyDescent="0.25">
      <c r="C162" s="111">
        <f>'[1]IB_1.2.sz.mell.'!C162</f>
        <v>0</v>
      </c>
      <c r="D162" s="111">
        <f>'[1]IB_1.2.sz.mell.'!D162</f>
        <v>0</v>
      </c>
    </row>
    <row r="163" spans="1:5" x14ac:dyDescent="0.25">
      <c r="A163" s="743" t="s">
        <v>308</v>
      </c>
      <c r="B163" s="743"/>
      <c r="C163" s="743"/>
      <c r="D163" s="743"/>
      <c r="E163" s="743"/>
    </row>
    <row r="164" spans="1:5" ht="15.2" customHeight="1" thickBot="1" x14ac:dyDescent="0.3">
      <c r="A164" s="744" t="s">
        <v>309</v>
      </c>
      <c r="B164" s="744"/>
      <c r="C164" s="112"/>
      <c r="E164" s="112" t="str">
        <f>E96</f>
        <v xml:space="preserve"> Forintban!</v>
      </c>
    </row>
    <row r="165" spans="1:5" ht="25.5" customHeight="1" thickBot="1" x14ac:dyDescent="0.3">
      <c r="A165" s="18">
        <v>1</v>
      </c>
      <c r="B165" s="113" t="s">
        <v>310</v>
      </c>
      <c r="C165" s="114">
        <f>+C68-C135</f>
        <v>-349323389</v>
      </c>
      <c r="D165" s="20">
        <f>+D68-D135</f>
        <v>-373514712</v>
      </c>
      <c r="E165" s="21">
        <f>+E68-E135</f>
        <v>-40744613</v>
      </c>
    </row>
    <row r="166" spans="1:5" ht="32.450000000000003" customHeight="1" thickBot="1" x14ac:dyDescent="0.3">
      <c r="A166" s="18" t="s">
        <v>65</v>
      </c>
      <c r="B166" s="113" t="s">
        <v>311</v>
      </c>
      <c r="C166" s="20">
        <f>+C92-C160</f>
        <v>349323389</v>
      </c>
      <c r="D166" s="20">
        <f>+D92-D160</f>
        <v>373514712</v>
      </c>
      <c r="E166" s="21">
        <f>+E92-E160</f>
        <v>373514712</v>
      </c>
    </row>
  </sheetData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3051-1998-42FD-8525-8503AB8B3D30}">
  <sheetPr>
    <tabColor theme="5"/>
  </sheetPr>
  <dimension ref="A1:I160"/>
  <sheetViews>
    <sheetView topLeftCell="A25" zoomScale="120" zoomScaleNormal="120" zoomScaleSheetLayoutView="100" workbookViewId="0">
      <selection activeCell="E5" sqref="E5:E6"/>
    </sheetView>
  </sheetViews>
  <sheetFormatPr defaultRowHeight="15.75" x14ac:dyDescent="0.25"/>
  <cols>
    <col min="1" max="1" width="9" style="8" customWidth="1"/>
    <col min="2" max="2" width="68.83203125" style="8" customWidth="1"/>
    <col min="3" max="3" width="18.83203125" style="8" customWidth="1"/>
    <col min="4" max="5" width="18.83203125" style="115" customWidth="1"/>
    <col min="6" max="256" width="9.33203125" style="8"/>
    <col min="257" max="257" width="9" style="8" customWidth="1"/>
    <col min="258" max="258" width="68.83203125" style="8" customWidth="1"/>
    <col min="259" max="261" width="18.83203125" style="8" customWidth="1"/>
    <col min="262" max="512" width="9.33203125" style="8"/>
    <col min="513" max="513" width="9" style="8" customWidth="1"/>
    <col min="514" max="514" width="68.83203125" style="8" customWidth="1"/>
    <col min="515" max="517" width="18.83203125" style="8" customWidth="1"/>
    <col min="518" max="768" width="9.33203125" style="8"/>
    <col min="769" max="769" width="9" style="8" customWidth="1"/>
    <col min="770" max="770" width="68.83203125" style="8" customWidth="1"/>
    <col min="771" max="773" width="18.83203125" style="8" customWidth="1"/>
    <col min="774" max="1024" width="9.33203125" style="8"/>
    <col min="1025" max="1025" width="9" style="8" customWidth="1"/>
    <col min="1026" max="1026" width="68.83203125" style="8" customWidth="1"/>
    <col min="1027" max="1029" width="18.83203125" style="8" customWidth="1"/>
    <col min="1030" max="1280" width="9.33203125" style="8"/>
    <col min="1281" max="1281" width="9" style="8" customWidth="1"/>
    <col min="1282" max="1282" width="68.83203125" style="8" customWidth="1"/>
    <col min="1283" max="1285" width="18.83203125" style="8" customWidth="1"/>
    <col min="1286" max="1536" width="9.33203125" style="8"/>
    <col min="1537" max="1537" width="9" style="8" customWidth="1"/>
    <col min="1538" max="1538" width="68.83203125" style="8" customWidth="1"/>
    <col min="1539" max="1541" width="18.83203125" style="8" customWidth="1"/>
    <col min="1542" max="1792" width="9.33203125" style="8"/>
    <col min="1793" max="1793" width="9" style="8" customWidth="1"/>
    <col min="1794" max="1794" width="68.83203125" style="8" customWidth="1"/>
    <col min="1795" max="1797" width="18.83203125" style="8" customWidth="1"/>
    <col min="1798" max="2048" width="9.33203125" style="8"/>
    <col min="2049" max="2049" width="9" style="8" customWidth="1"/>
    <col min="2050" max="2050" width="68.83203125" style="8" customWidth="1"/>
    <col min="2051" max="2053" width="18.83203125" style="8" customWidth="1"/>
    <col min="2054" max="2304" width="9.33203125" style="8"/>
    <col min="2305" max="2305" width="9" style="8" customWidth="1"/>
    <col min="2306" max="2306" width="68.83203125" style="8" customWidth="1"/>
    <col min="2307" max="2309" width="18.83203125" style="8" customWidth="1"/>
    <col min="2310" max="2560" width="9.33203125" style="8"/>
    <col min="2561" max="2561" width="9" style="8" customWidth="1"/>
    <col min="2562" max="2562" width="68.83203125" style="8" customWidth="1"/>
    <col min="2563" max="2565" width="18.83203125" style="8" customWidth="1"/>
    <col min="2566" max="2816" width="9.33203125" style="8"/>
    <col min="2817" max="2817" width="9" style="8" customWidth="1"/>
    <col min="2818" max="2818" width="68.83203125" style="8" customWidth="1"/>
    <col min="2819" max="2821" width="18.83203125" style="8" customWidth="1"/>
    <col min="2822" max="3072" width="9.33203125" style="8"/>
    <col min="3073" max="3073" width="9" style="8" customWidth="1"/>
    <col min="3074" max="3074" width="68.83203125" style="8" customWidth="1"/>
    <col min="3075" max="3077" width="18.83203125" style="8" customWidth="1"/>
    <col min="3078" max="3328" width="9.33203125" style="8"/>
    <col min="3329" max="3329" width="9" style="8" customWidth="1"/>
    <col min="3330" max="3330" width="68.83203125" style="8" customWidth="1"/>
    <col min="3331" max="3333" width="18.83203125" style="8" customWidth="1"/>
    <col min="3334" max="3584" width="9.33203125" style="8"/>
    <col min="3585" max="3585" width="9" style="8" customWidth="1"/>
    <col min="3586" max="3586" width="68.83203125" style="8" customWidth="1"/>
    <col min="3587" max="3589" width="18.83203125" style="8" customWidth="1"/>
    <col min="3590" max="3840" width="9.33203125" style="8"/>
    <col min="3841" max="3841" width="9" style="8" customWidth="1"/>
    <col min="3842" max="3842" width="68.83203125" style="8" customWidth="1"/>
    <col min="3843" max="3845" width="18.83203125" style="8" customWidth="1"/>
    <col min="3846" max="4096" width="9.33203125" style="8"/>
    <col min="4097" max="4097" width="9" style="8" customWidth="1"/>
    <col min="4098" max="4098" width="68.83203125" style="8" customWidth="1"/>
    <col min="4099" max="4101" width="18.83203125" style="8" customWidth="1"/>
    <col min="4102" max="4352" width="9.33203125" style="8"/>
    <col min="4353" max="4353" width="9" style="8" customWidth="1"/>
    <col min="4354" max="4354" width="68.83203125" style="8" customWidth="1"/>
    <col min="4355" max="4357" width="18.83203125" style="8" customWidth="1"/>
    <col min="4358" max="4608" width="9.33203125" style="8"/>
    <col min="4609" max="4609" width="9" style="8" customWidth="1"/>
    <col min="4610" max="4610" width="68.83203125" style="8" customWidth="1"/>
    <col min="4611" max="4613" width="18.83203125" style="8" customWidth="1"/>
    <col min="4614" max="4864" width="9.33203125" style="8"/>
    <col min="4865" max="4865" width="9" style="8" customWidth="1"/>
    <col min="4866" max="4866" width="68.83203125" style="8" customWidth="1"/>
    <col min="4867" max="4869" width="18.83203125" style="8" customWidth="1"/>
    <col min="4870" max="5120" width="9.33203125" style="8"/>
    <col min="5121" max="5121" width="9" style="8" customWidth="1"/>
    <col min="5122" max="5122" width="68.83203125" style="8" customWidth="1"/>
    <col min="5123" max="5125" width="18.83203125" style="8" customWidth="1"/>
    <col min="5126" max="5376" width="9.33203125" style="8"/>
    <col min="5377" max="5377" width="9" style="8" customWidth="1"/>
    <col min="5378" max="5378" width="68.83203125" style="8" customWidth="1"/>
    <col min="5379" max="5381" width="18.83203125" style="8" customWidth="1"/>
    <col min="5382" max="5632" width="9.33203125" style="8"/>
    <col min="5633" max="5633" width="9" style="8" customWidth="1"/>
    <col min="5634" max="5634" width="68.83203125" style="8" customWidth="1"/>
    <col min="5635" max="5637" width="18.83203125" style="8" customWidth="1"/>
    <col min="5638" max="5888" width="9.33203125" style="8"/>
    <col min="5889" max="5889" width="9" style="8" customWidth="1"/>
    <col min="5890" max="5890" width="68.83203125" style="8" customWidth="1"/>
    <col min="5891" max="5893" width="18.83203125" style="8" customWidth="1"/>
    <col min="5894" max="6144" width="9.33203125" style="8"/>
    <col min="6145" max="6145" width="9" style="8" customWidth="1"/>
    <col min="6146" max="6146" width="68.83203125" style="8" customWidth="1"/>
    <col min="6147" max="6149" width="18.83203125" style="8" customWidth="1"/>
    <col min="6150" max="6400" width="9.33203125" style="8"/>
    <col min="6401" max="6401" width="9" style="8" customWidth="1"/>
    <col min="6402" max="6402" width="68.83203125" style="8" customWidth="1"/>
    <col min="6403" max="6405" width="18.83203125" style="8" customWidth="1"/>
    <col min="6406" max="6656" width="9.33203125" style="8"/>
    <col min="6657" max="6657" width="9" style="8" customWidth="1"/>
    <col min="6658" max="6658" width="68.83203125" style="8" customWidth="1"/>
    <col min="6659" max="6661" width="18.83203125" style="8" customWidth="1"/>
    <col min="6662" max="6912" width="9.33203125" style="8"/>
    <col min="6913" max="6913" width="9" style="8" customWidth="1"/>
    <col min="6914" max="6914" width="68.83203125" style="8" customWidth="1"/>
    <col min="6915" max="6917" width="18.83203125" style="8" customWidth="1"/>
    <col min="6918" max="7168" width="9.33203125" style="8"/>
    <col min="7169" max="7169" width="9" style="8" customWidth="1"/>
    <col min="7170" max="7170" width="68.83203125" style="8" customWidth="1"/>
    <col min="7171" max="7173" width="18.83203125" style="8" customWidth="1"/>
    <col min="7174" max="7424" width="9.33203125" style="8"/>
    <col min="7425" max="7425" width="9" style="8" customWidth="1"/>
    <col min="7426" max="7426" width="68.83203125" style="8" customWidth="1"/>
    <col min="7427" max="7429" width="18.83203125" style="8" customWidth="1"/>
    <col min="7430" max="7680" width="9.33203125" style="8"/>
    <col min="7681" max="7681" width="9" style="8" customWidth="1"/>
    <col min="7682" max="7682" width="68.83203125" style="8" customWidth="1"/>
    <col min="7683" max="7685" width="18.83203125" style="8" customWidth="1"/>
    <col min="7686" max="7936" width="9.33203125" style="8"/>
    <col min="7937" max="7937" width="9" style="8" customWidth="1"/>
    <col min="7938" max="7938" width="68.83203125" style="8" customWidth="1"/>
    <col min="7939" max="7941" width="18.83203125" style="8" customWidth="1"/>
    <col min="7942" max="8192" width="9.33203125" style="8"/>
    <col min="8193" max="8193" width="9" style="8" customWidth="1"/>
    <col min="8194" max="8194" width="68.83203125" style="8" customWidth="1"/>
    <col min="8195" max="8197" width="18.83203125" style="8" customWidth="1"/>
    <col min="8198" max="8448" width="9.33203125" style="8"/>
    <col min="8449" max="8449" width="9" style="8" customWidth="1"/>
    <col min="8450" max="8450" width="68.83203125" style="8" customWidth="1"/>
    <col min="8451" max="8453" width="18.83203125" style="8" customWidth="1"/>
    <col min="8454" max="8704" width="9.33203125" style="8"/>
    <col min="8705" max="8705" width="9" style="8" customWidth="1"/>
    <col min="8706" max="8706" width="68.83203125" style="8" customWidth="1"/>
    <col min="8707" max="8709" width="18.83203125" style="8" customWidth="1"/>
    <col min="8710" max="8960" width="9.33203125" style="8"/>
    <col min="8961" max="8961" width="9" style="8" customWidth="1"/>
    <col min="8962" max="8962" width="68.83203125" style="8" customWidth="1"/>
    <col min="8963" max="8965" width="18.83203125" style="8" customWidth="1"/>
    <col min="8966" max="9216" width="9.33203125" style="8"/>
    <col min="9217" max="9217" width="9" style="8" customWidth="1"/>
    <col min="9218" max="9218" width="68.83203125" style="8" customWidth="1"/>
    <col min="9219" max="9221" width="18.83203125" style="8" customWidth="1"/>
    <col min="9222" max="9472" width="9.33203125" style="8"/>
    <col min="9473" max="9473" width="9" style="8" customWidth="1"/>
    <col min="9474" max="9474" width="68.83203125" style="8" customWidth="1"/>
    <col min="9475" max="9477" width="18.83203125" style="8" customWidth="1"/>
    <col min="9478" max="9728" width="9.33203125" style="8"/>
    <col min="9729" max="9729" width="9" style="8" customWidth="1"/>
    <col min="9730" max="9730" width="68.83203125" style="8" customWidth="1"/>
    <col min="9731" max="9733" width="18.83203125" style="8" customWidth="1"/>
    <col min="9734" max="9984" width="9.33203125" style="8"/>
    <col min="9985" max="9985" width="9" style="8" customWidth="1"/>
    <col min="9986" max="9986" width="68.83203125" style="8" customWidth="1"/>
    <col min="9987" max="9989" width="18.83203125" style="8" customWidth="1"/>
    <col min="9990" max="10240" width="9.33203125" style="8"/>
    <col min="10241" max="10241" width="9" style="8" customWidth="1"/>
    <col min="10242" max="10242" width="68.83203125" style="8" customWidth="1"/>
    <col min="10243" max="10245" width="18.83203125" style="8" customWidth="1"/>
    <col min="10246" max="10496" width="9.33203125" style="8"/>
    <col min="10497" max="10497" width="9" style="8" customWidth="1"/>
    <col min="10498" max="10498" width="68.83203125" style="8" customWidth="1"/>
    <col min="10499" max="10501" width="18.83203125" style="8" customWidth="1"/>
    <col min="10502" max="10752" width="9.33203125" style="8"/>
    <col min="10753" max="10753" width="9" style="8" customWidth="1"/>
    <col min="10754" max="10754" width="68.83203125" style="8" customWidth="1"/>
    <col min="10755" max="10757" width="18.83203125" style="8" customWidth="1"/>
    <col min="10758" max="11008" width="9.33203125" style="8"/>
    <col min="11009" max="11009" width="9" style="8" customWidth="1"/>
    <col min="11010" max="11010" width="68.83203125" style="8" customWidth="1"/>
    <col min="11011" max="11013" width="18.83203125" style="8" customWidth="1"/>
    <col min="11014" max="11264" width="9.33203125" style="8"/>
    <col min="11265" max="11265" width="9" style="8" customWidth="1"/>
    <col min="11266" max="11266" width="68.83203125" style="8" customWidth="1"/>
    <col min="11267" max="11269" width="18.83203125" style="8" customWidth="1"/>
    <col min="11270" max="11520" width="9.33203125" style="8"/>
    <col min="11521" max="11521" width="9" style="8" customWidth="1"/>
    <col min="11522" max="11522" width="68.83203125" style="8" customWidth="1"/>
    <col min="11523" max="11525" width="18.83203125" style="8" customWidth="1"/>
    <col min="11526" max="11776" width="9.33203125" style="8"/>
    <col min="11777" max="11777" width="9" style="8" customWidth="1"/>
    <col min="11778" max="11778" width="68.83203125" style="8" customWidth="1"/>
    <col min="11779" max="11781" width="18.83203125" style="8" customWidth="1"/>
    <col min="11782" max="12032" width="9.33203125" style="8"/>
    <col min="12033" max="12033" width="9" style="8" customWidth="1"/>
    <col min="12034" max="12034" width="68.83203125" style="8" customWidth="1"/>
    <col min="12035" max="12037" width="18.83203125" style="8" customWidth="1"/>
    <col min="12038" max="12288" width="9.33203125" style="8"/>
    <col min="12289" max="12289" width="9" style="8" customWidth="1"/>
    <col min="12290" max="12290" width="68.83203125" style="8" customWidth="1"/>
    <col min="12291" max="12293" width="18.83203125" style="8" customWidth="1"/>
    <col min="12294" max="12544" width="9.33203125" style="8"/>
    <col min="12545" max="12545" width="9" style="8" customWidth="1"/>
    <col min="12546" max="12546" width="68.83203125" style="8" customWidth="1"/>
    <col min="12547" max="12549" width="18.83203125" style="8" customWidth="1"/>
    <col min="12550" max="12800" width="9.33203125" style="8"/>
    <col min="12801" max="12801" width="9" style="8" customWidth="1"/>
    <col min="12802" max="12802" width="68.83203125" style="8" customWidth="1"/>
    <col min="12803" max="12805" width="18.83203125" style="8" customWidth="1"/>
    <col min="12806" max="13056" width="9.33203125" style="8"/>
    <col min="13057" max="13057" width="9" style="8" customWidth="1"/>
    <col min="13058" max="13058" width="68.83203125" style="8" customWidth="1"/>
    <col min="13059" max="13061" width="18.83203125" style="8" customWidth="1"/>
    <col min="13062" max="13312" width="9.33203125" style="8"/>
    <col min="13313" max="13313" width="9" style="8" customWidth="1"/>
    <col min="13314" max="13314" width="68.83203125" style="8" customWidth="1"/>
    <col min="13315" max="13317" width="18.83203125" style="8" customWidth="1"/>
    <col min="13318" max="13568" width="9.33203125" style="8"/>
    <col min="13569" max="13569" width="9" style="8" customWidth="1"/>
    <col min="13570" max="13570" width="68.83203125" style="8" customWidth="1"/>
    <col min="13571" max="13573" width="18.83203125" style="8" customWidth="1"/>
    <col min="13574" max="13824" width="9.33203125" style="8"/>
    <col min="13825" max="13825" width="9" style="8" customWidth="1"/>
    <col min="13826" max="13826" width="68.83203125" style="8" customWidth="1"/>
    <col min="13827" max="13829" width="18.83203125" style="8" customWidth="1"/>
    <col min="13830" max="14080" width="9.33203125" style="8"/>
    <col min="14081" max="14081" width="9" style="8" customWidth="1"/>
    <col min="14082" max="14082" width="68.83203125" style="8" customWidth="1"/>
    <col min="14083" max="14085" width="18.83203125" style="8" customWidth="1"/>
    <col min="14086" max="14336" width="9.33203125" style="8"/>
    <col min="14337" max="14337" width="9" style="8" customWidth="1"/>
    <col min="14338" max="14338" width="68.83203125" style="8" customWidth="1"/>
    <col min="14339" max="14341" width="18.83203125" style="8" customWidth="1"/>
    <col min="14342" max="14592" width="9.33203125" style="8"/>
    <col min="14593" max="14593" width="9" style="8" customWidth="1"/>
    <col min="14594" max="14594" width="68.83203125" style="8" customWidth="1"/>
    <col min="14595" max="14597" width="18.83203125" style="8" customWidth="1"/>
    <col min="14598" max="14848" width="9.33203125" style="8"/>
    <col min="14849" max="14849" width="9" style="8" customWidth="1"/>
    <col min="14850" max="14850" width="68.83203125" style="8" customWidth="1"/>
    <col min="14851" max="14853" width="18.83203125" style="8" customWidth="1"/>
    <col min="14854" max="15104" width="9.33203125" style="8"/>
    <col min="15105" max="15105" width="9" style="8" customWidth="1"/>
    <col min="15106" max="15106" width="68.83203125" style="8" customWidth="1"/>
    <col min="15107" max="15109" width="18.83203125" style="8" customWidth="1"/>
    <col min="15110" max="15360" width="9.33203125" style="8"/>
    <col min="15361" max="15361" width="9" style="8" customWidth="1"/>
    <col min="15362" max="15362" width="68.83203125" style="8" customWidth="1"/>
    <col min="15363" max="15365" width="18.83203125" style="8" customWidth="1"/>
    <col min="15366" max="15616" width="9.33203125" style="8"/>
    <col min="15617" max="15617" width="9" style="8" customWidth="1"/>
    <col min="15618" max="15618" width="68.83203125" style="8" customWidth="1"/>
    <col min="15619" max="15621" width="18.83203125" style="8" customWidth="1"/>
    <col min="15622" max="15872" width="9.33203125" style="8"/>
    <col min="15873" max="15873" width="9" style="8" customWidth="1"/>
    <col min="15874" max="15874" width="68.83203125" style="8" customWidth="1"/>
    <col min="15875" max="15877" width="18.83203125" style="8" customWidth="1"/>
    <col min="15878" max="16128" width="9.33203125" style="8"/>
    <col min="16129" max="16129" width="9" style="8" customWidth="1"/>
    <col min="16130" max="16130" width="68.83203125" style="8" customWidth="1"/>
    <col min="16131" max="16133" width="18.83203125" style="8" customWidth="1"/>
    <col min="16134" max="16384" width="9.33203125" style="8"/>
  </cols>
  <sheetData>
    <row r="1" spans="1:5" x14ac:dyDescent="0.25">
      <c r="A1" s="754" t="str">
        <f>CONCATENATE("1. tájékoztató tábla ",[1]Z_ALAPADATOK!A7," ",[1]Z_ALAPADATOK!B7," ",[1]Z_ALAPADATOK!C7," ",[1]Z_ALAPADATOK!D7," ",[1]Z_ALAPADATOK!E7," ",[1]Z_ALAPADATOK!F7," ",[1]Z_ALAPADATOK!G7," ",[1]Z_ALAPADATOK!H7)</f>
        <v>1. tájékoztató tábla a …. / 2020 ( … ) önkormányzati rendelethez</v>
      </c>
      <c r="B1" s="755"/>
      <c r="C1" s="755"/>
      <c r="D1" s="755"/>
      <c r="E1" s="755"/>
    </row>
    <row r="2" spans="1:5" x14ac:dyDescent="0.25">
      <c r="A2" s="756" t="str">
        <f>CONCATENATE([1]Z_ALAPADATOK!A3)</f>
        <v>Jánoshida Községi Önkormányzat</v>
      </c>
      <c r="B2" s="757"/>
      <c r="C2" s="757"/>
      <c r="D2" s="757"/>
      <c r="E2" s="757"/>
    </row>
    <row r="3" spans="1:5" x14ac:dyDescent="0.25">
      <c r="A3" s="756" t="s">
        <v>538</v>
      </c>
      <c r="B3" s="757"/>
      <c r="C3" s="757"/>
      <c r="D3" s="757"/>
      <c r="E3" s="757"/>
    </row>
    <row r="4" spans="1:5" ht="15.95" customHeight="1" x14ac:dyDescent="0.25">
      <c r="A4" s="759" t="s">
        <v>39</v>
      </c>
      <c r="B4" s="759"/>
      <c r="C4" s="759"/>
      <c r="D4" s="759"/>
      <c r="E4" s="759"/>
    </row>
    <row r="5" spans="1:5" ht="15.95" customHeight="1" thickBot="1" x14ac:dyDescent="0.3">
      <c r="A5" s="445" t="s">
        <v>40</v>
      </c>
      <c r="B5" s="445"/>
      <c r="C5" s="445"/>
      <c r="D5" s="446"/>
      <c r="E5" s="446" t="e">
        <f>CONCATENATE(#REF!)</f>
        <v>#REF!</v>
      </c>
    </row>
    <row r="6" spans="1:5" ht="15.95" customHeight="1" x14ac:dyDescent="0.25">
      <c r="A6" s="828" t="s">
        <v>42</v>
      </c>
      <c r="B6" s="830" t="s">
        <v>43</v>
      </c>
      <c r="C6" s="832" t="s">
        <v>539</v>
      </c>
      <c r="D6" s="834" t="s">
        <v>540</v>
      </c>
      <c r="E6" s="835"/>
    </row>
    <row r="7" spans="1:5" ht="38.1" customHeight="1" thickBot="1" x14ac:dyDescent="0.3">
      <c r="A7" s="829"/>
      <c r="B7" s="831"/>
      <c r="C7" s="833"/>
      <c r="D7" s="447" t="s">
        <v>459</v>
      </c>
      <c r="E7" s="13" t="s">
        <v>425</v>
      </c>
    </row>
    <row r="8" spans="1:5" s="17" customFormat="1" ht="12" customHeight="1" thickBot="1" x14ac:dyDescent="0.25">
      <c r="A8" s="448" t="s">
        <v>46</v>
      </c>
      <c r="B8" s="449" t="s">
        <v>47</v>
      </c>
      <c r="C8" s="449" t="s">
        <v>48</v>
      </c>
      <c r="D8" s="449" t="s">
        <v>50</v>
      </c>
      <c r="E8" s="450" t="s">
        <v>376</v>
      </c>
    </row>
    <row r="9" spans="1:5" s="22" customFormat="1" ht="12" customHeight="1" thickBot="1" x14ac:dyDescent="0.25">
      <c r="A9" s="18" t="s">
        <v>51</v>
      </c>
      <c r="B9" s="451" t="s">
        <v>52</v>
      </c>
      <c r="C9" s="20">
        <f>+C10+C11+C12+C13+C14+C15</f>
        <v>223688763</v>
      </c>
      <c r="D9" s="20">
        <f>+D10+D11+D12+D13+D14+D15</f>
        <v>260976095</v>
      </c>
      <c r="E9" s="21">
        <f>+E10+E11+E12+E13+E14+E15</f>
        <v>260976095</v>
      </c>
    </row>
    <row r="10" spans="1:5" s="22" customFormat="1" ht="12" customHeight="1" x14ac:dyDescent="0.2">
      <c r="A10" s="23" t="s">
        <v>53</v>
      </c>
      <c r="B10" s="452" t="s">
        <v>54</v>
      </c>
      <c r="C10" s="453">
        <v>71138354</v>
      </c>
      <c r="D10" s="453">
        <v>87581819</v>
      </c>
      <c r="E10" s="26">
        <v>87581819</v>
      </c>
    </row>
    <row r="11" spans="1:5" s="22" customFormat="1" ht="12" customHeight="1" x14ac:dyDescent="0.2">
      <c r="A11" s="27" t="s">
        <v>55</v>
      </c>
      <c r="B11" s="454" t="s">
        <v>56</v>
      </c>
      <c r="C11" s="455">
        <v>68550709</v>
      </c>
      <c r="D11" s="455">
        <v>72515200</v>
      </c>
      <c r="E11" s="30">
        <v>72515200</v>
      </c>
    </row>
    <row r="12" spans="1:5" s="22" customFormat="1" ht="12" customHeight="1" x14ac:dyDescent="0.2">
      <c r="A12" s="27" t="s">
        <v>57</v>
      </c>
      <c r="B12" s="454" t="s">
        <v>58</v>
      </c>
      <c r="C12" s="455">
        <v>72648585</v>
      </c>
      <c r="D12" s="455">
        <v>85923820</v>
      </c>
      <c r="E12" s="30">
        <v>85923820</v>
      </c>
    </row>
    <row r="13" spans="1:5" s="22" customFormat="1" ht="12" customHeight="1" x14ac:dyDescent="0.2">
      <c r="A13" s="27" t="s">
        <v>59</v>
      </c>
      <c r="B13" s="454" t="s">
        <v>60</v>
      </c>
      <c r="C13" s="455">
        <v>3075820</v>
      </c>
      <c r="D13" s="455">
        <v>3189290</v>
      </c>
      <c r="E13" s="30">
        <v>3189290</v>
      </c>
    </row>
    <row r="14" spans="1:5" s="22" customFormat="1" ht="12" customHeight="1" x14ac:dyDescent="0.2">
      <c r="A14" s="27" t="s">
        <v>61</v>
      </c>
      <c r="B14" s="454" t="s">
        <v>541</v>
      </c>
      <c r="C14" s="456">
        <v>7753625</v>
      </c>
      <c r="D14" s="455">
        <v>10754820</v>
      </c>
      <c r="E14" s="30">
        <v>10754820</v>
      </c>
    </row>
    <row r="15" spans="1:5" s="22" customFormat="1" ht="12" customHeight="1" thickBot="1" x14ac:dyDescent="0.25">
      <c r="A15" s="32" t="s">
        <v>63</v>
      </c>
      <c r="B15" s="457" t="s">
        <v>542</v>
      </c>
      <c r="C15" s="458">
        <v>521670</v>
      </c>
      <c r="D15" s="459">
        <v>1011146</v>
      </c>
      <c r="E15" s="36">
        <v>1011146</v>
      </c>
    </row>
    <row r="16" spans="1:5" s="22" customFormat="1" ht="12" customHeight="1" thickBot="1" x14ac:dyDescent="0.25">
      <c r="A16" s="18" t="s">
        <v>65</v>
      </c>
      <c r="B16" s="460" t="s">
        <v>66</v>
      </c>
      <c r="C16" s="20">
        <f>+C17+C18+C19+C20+C21</f>
        <v>169260010</v>
      </c>
      <c r="D16" s="20">
        <f>+D17+D18+D19+D20+D21</f>
        <v>169777301</v>
      </c>
      <c r="E16" s="21">
        <f>+E17+E18+E19+E20+E21</f>
        <v>114348017</v>
      </c>
    </row>
    <row r="17" spans="1:5" s="22" customFormat="1" ht="12" customHeight="1" x14ac:dyDescent="0.2">
      <c r="A17" s="23" t="s">
        <v>67</v>
      </c>
      <c r="B17" s="452" t="s">
        <v>68</v>
      </c>
      <c r="C17" s="453"/>
      <c r="D17" s="453"/>
      <c r="E17" s="26"/>
    </row>
    <row r="18" spans="1:5" s="22" customFormat="1" ht="12" customHeight="1" x14ac:dyDescent="0.2">
      <c r="A18" s="27" t="s">
        <v>69</v>
      </c>
      <c r="B18" s="454" t="s">
        <v>70</v>
      </c>
      <c r="C18" s="455"/>
      <c r="D18" s="455"/>
      <c r="E18" s="30"/>
    </row>
    <row r="19" spans="1:5" s="22" customFormat="1" ht="12" customHeight="1" x14ac:dyDescent="0.2">
      <c r="A19" s="27" t="s">
        <v>71</v>
      </c>
      <c r="B19" s="454" t="s">
        <v>72</v>
      </c>
      <c r="C19" s="455"/>
      <c r="D19" s="455"/>
      <c r="E19" s="30"/>
    </row>
    <row r="20" spans="1:5" s="22" customFormat="1" ht="12" customHeight="1" x14ac:dyDescent="0.2">
      <c r="A20" s="27" t="s">
        <v>73</v>
      </c>
      <c r="B20" s="454" t="s">
        <v>74</v>
      </c>
      <c r="C20" s="455"/>
      <c r="D20" s="455"/>
      <c r="E20" s="30"/>
    </row>
    <row r="21" spans="1:5" s="22" customFormat="1" ht="12" customHeight="1" x14ac:dyDescent="0.2">
      <c r="A21" s="27" t="s">
        <v>75</v>
      </c>
      <c r="B21" s="454" t="s">
        <v>76</v>
      </c>
      <c r="C21" s="455">
        <v>169260010</v>
      </c>
      <c r="D21" s="455">
        <v>169777301</v>
      </c>
      <c r="E21" s="30">
        <v>114348017</v>
      </c>
    </row>
    <row r="22" spans="1:5" s="22" customFormat="1" ht="12" customHeight="1" thickBot="1" x14ac:dyDescent="0.25">
      <c r="A22" s="32" t="s">
        <v>77</v>
      </c>
      <c r="B22" s="457" t="s">
        <v>78</v>
      </c>
      <c r="C22" s="459">
        <v>84212151</v>
      </c>
      <c r="D22" s="459"/>
      <c r="E22" s="36"/>
    </row>
    <row r="23" spans="1:5" s="22" customFormat="1" ht="12" customHeight="1" thickBot="1" x14ac:dyDescent="0.25">
      <c r="A23" s="18" t="s">
        <v>79</v>
      </c>
      <c r="B23" s="451" t="s">
        <v>80</v>
      </c>
      <c r="C23" s="20">
        <f>+C24+C25+C26+C27+C28</f>
        <v>54561250</v>
      </c>
      <c r="D23" s="20">
        <f>+D24+D25+D26+D27+D28</f>
        <v>195440263</v>
      </c>
      <c r="E23" s="21">
        <f>+E24+E25+E26+E27+E28</f>
        <v>22330266</v>
      </c>
    </row>
    <row r="24" spans="1:5" s="22" customFormat="1" ht="12" customHeight="1" x14ac:dyDescent="0.2">
      <c r="A24" s="23" t="s">
        <v>81</v>
      </c>
      <c r="B24" s="452" t="s">
        <v>82</v>
      </c>
      <c r="C24" s="453"/>
      <c r="D24" s="453"/>
      <c r="E24" s="26"/>
    </row>
    <row r="25" spans="1:5" s="22" customFormat="1" ht="12" customHeight="1" x14ac:dyDescent="0.2">
      <c r="A25" s="27" t="s">
        <v>83</v>
      </c>
      <c r="B25" s="454" t="s">
        <v>84</v>
      </c>
      <c r="C25" s="455"/>
      <c r="D25" s="455"/>
      <c r="E25" s="30"/>
    </row>
    <row r="26" spans="1:5" s="22" customFormat="1" ht="12" customHeight="1" x14ac:dyDescent="0.2">
      <c r="A26" s="27" t="s">
        <v>85</v>
      </c>
      <c r="B26" s="454" t="s">
        <v>86</v>
      </c>
      <c r="C26" s="455"/>
      <c r="D26" s="455"/>
      <c r="E26" s="30"/>
    </row>
    <row r="27" spans="1:5" s="22" customFormat="1" ht="12" customHeight="1" x14ac:dyDescent="0.2">
      <c r="A27" s="27" t="s">
        <v>87</v>
      </c>
      <c r="B27" s="454" t="s">
        <v>88</v>
      </c>
      <c r="C27" s="455"/>
      <c r="D27" s="455"/>
      <c r="E27" s="30"/>
    </row>
    <row r="28" spans="1:5" s="22" customFormat="1" ht="12" customHeight="1" x14ac:dyDescent="0.2">
      <c r="A28" s="27" t="s">
        <v>89</v>
      </c>
      <c r="B28" s="454" t="s">
        <v>90</v>
      </c>
      <c r="C28" s="455">
        <v>54561250</v>
      </c>
      <c r="D28" s="455">
        <v>195440263</v>
      </c>
      <c r="E28" s="30">
        <v>22330266</v>
      </c>
    </row>
    <row r="29" spans="1:5" s="22" customFormat="1" ht="12" customHeight="1" thickBot="1" x14ac:dyDescent="0.25">
      <c r="A29" s="32" t="s">
        <v>91</v>
      </c>
      <c r="B29" s="457" t="s">
        <v>92</v>
      </c>
      <c r="C29" s="459">
        <v>45849939</v>
      </c>
      <c r="D29" s="459"/>
      <c r="E29" s="36"/>
    </row>
    <row r="30" spans="1:5" s="22" customFormat="1" ht="12" customHeight="1" thickBot="1" x14ac:dyDescent="0.25">
      <c r="A30" s="62" t="s">
        <v>93</v>
      </c>
      <c r="B30" s="19" t="s">
        <v>543</v>
      </c>
      <c r="C30" s="38">
        <f>SUM(C31:C36)</f>
        <v>33771998</v>
      </c>
      <c r="D30" s="38">
        <f>SUM(D31:D36)</f>
        <v>40787551</v>
      </c>
      <c r="E30" s="39">
        <f>SUM(E31:E36)</f>
        <v>44847143</v>
      </c>
    </row>
    <row r="31" spans="1:5" s="22" customFormat="1" ht="12" customHeight="1" x14ac:dyDescent="0.2">
      <c r="A31" s="323" t="s">
        <v>95</v>
      </c>
      <c r="B31" s="24" t="s">
        <v>96</v>
      </c>
      <c r="C31" s="453">
        <v>24190</v>
      </c>
      <c r="D31" s="453"/>
      <c r="E31" s="26"/>
    </row>
    <row r="32" spans="1:5" s="22" customFormat="1" ht="12" customHeight="1" x14ac:dyDescent="0.2">
      <c r="A32" s="325" t="s">
        <v>97</v>
      </c>
      <c r="B32" s="28" t="s">
        <v>98</v>
      </c>
      <c r="C32" s="455">
        <v>4678040</v>
      </c>
      <c r="D32" s="455">
        <v>4578816</v>
      </c>
      <c r="E32" s="30">
        <v>4578816</v>
      </c>
    </row>
    <row r="33" spans="1:5" s="22" customFormat="1" ht="12" customHeight="1" x14ac:dyDescent="0.2">
      <c r="A33" s="325" t="s">
        <v>99</v>
      </c>
      <c r="B33" s="28" t="s">
        <v>100</v>
      </c>
      <c r="C33" s="455">
        <v>25018897</v>
      </c>
      <c r="D33" s="455">
        <v>34771361</v>
      </c>
      <c r="E33" s="30">
        <v>34771361</v>
      </c>
    </row>
    <row r="34" spans="1:5" s="22" customFormat="1" ht="12" customHeight="1" x14ac:dyDescent="0.2">
      <c r="A34" s="325" t="s">
        <v>103</v>
      </c>
      <c r="B34" s="28" t="s">
        <v>102</v>
      </c>
      <c r="C34" s="455"/>
      <c r="D34" s="455"/>
      <c r="E34" s="30"/>
    </row>
    <row r="35" spans="1:5" s="22" customFormat="1" ht="12" customHeight="1" x14ac:dyDescent="0.2">
      <c r="A35" s="325" t="s">
        <v>105</v>
      </c>
      <c r="B35" s="28" t="s">
        <v>106</v>
      </c>
      <c r="C35" s="455">
        <v>3832318</v>
      </c>
      <c r="D35" s="455">
        <v>1247448</v>
      </c>
      <c r="E35" s="30">
        <v>5307040</v>
      </c>
    </row>
    <row r="36" spans="1:5" s="22" customFormat="1" ht="12" customHeight="1" thickBot="1" x14ac:dyDescent="0.25">
      <c r="A36" s="327" t="s">
        <v>107</v>
      </c>
      <c r="B36" s="33" t="s">
        <v>108</v>
      </c>
      <c r="C36" s="459">
        <v>218553</v>
      </c>
      <c r="D36" s="459">
        <v>189926</v>
      </c>
      <c r="E36" s="36">
        <v>189926</v>
      </c>
    </row>
    <row r="37" spans="1:5" s="22" customFormat="1" ht="12" customHeight="1" thickBot="1" x14ac:dyDescent="0.25">
      <c r="A37" s="18" t="s">
        <v>109</v>
      </c>
      <c r="B37" s="451" t="s">
        <v>544</v>
      </c>
      <c r="C37" s="20">
        <f>SUM(C38:C47)</f>
        <v>86827194</v>
      </c>
      <c r="D37" s="20">
        <f>SUM(D38:D47)</f>
        <v>115748841</v>
      </c>
      <c r="E37" s="21">
        <f>SUM(E38:E47)</f>
        <v>91986970</v>
      </c>
    </row>
    <row r="38" spans="1:5" s="22" customFormat="1" ht="12" customHeight="1" x14ac:dyDescent="0.2">
      <c r="A38" s="23" t="s">
        <v>111</v>
      </c>
      <c r="B38" s="452" t="s">
        <v>112</v>
      </c>
      <c r="C38" s="453">
        <v>25745848</v>
      </c>
      <c r="D38" s="453">
        <v>28513564</v>
      </c>
      <c r="E38" s="26">
        <v>28502074</v>
      </c>
    </row>
    <row r="39" spans="1:5" s="22" customFormat="1" ht="12" customHeight="1" x14ac:dyDescent="0.2">
      <c r="A39" s="27" t="s">
        <v>113</v>
      </c>
      <c r="B39" s="454" t="s">
        <v>114</v>
      </c>
      <c r="C39" s="455">
        <v>12610649</v>
      </c>
      <c r="D39" s="455">
        <v>17545429</v>
      </c>
      <c r="E39" s="30">
        <v>14968753</v>
      </c>
    </row>
    <row r="40" spans="1:5" s="22" customFormat="1" ht="12" customHeight="1" x14ac:dyDescent="0.2">
      <c r="A40" s="27" t="s">
        <v>115</v>
      </c>
      <c r="B40" s="454" t="s">
        <v>116</v>
      </c>
      <c r="C40" s="455">
        <v>1138104</v>
      </c>
      <c r="D40" s="455">
        <v>2964236</v>
      </c>
      <c r="E40" s="30">
        <v>1752738</v>
      </c>
    </row>
    <row r="41" spans="1:5" s="22" customFormat="1" ht="12" customHeight="1" x14ac:dyDescent="0.2">
      <c r="A41" s="27" t="s">
        <v>117</v>
      </c>
      <c r="B41" s="454" t="s">
        <v>118</v>
      </c>
      <c r="C41" s="455">
        <v>10407990</v>
      </c>
      <c r="D41" s="455">
        <v>17653944</v>
      </c>
      <c r="E41" s="30">
        <v>11650135</v>
      </c>
    </row>
    <row r="42" spans="1:5" s="22" customFormat="1" ht="12" customHeight="1" x14ac:dyDescent="0.2">
      <c r="A42" s="27" t="s">
        <v>119</v>
      </c>
      <c r="B42" s="454" t="s">
        <v>120</v>
      </c>
      <c r="C42" s="455">
        <v>10983498</v>
      </c>
      <c r="D42" s="455">
        <v>11527307</v>
      </c>
      <c r="E42" s="30">
        <v>10118939</v>
      </c>
    </row>
    <row r="43" spans="1:5" s="22" customFormat="1" ht="12" customHeight="1" x14ac:dyDescent="0.2">
      <c r="A43" s="27" t="s">
        <v>121</v>
      </c>
      <c r="B43" s="454" t="s">
        <v>122</v>
      </c>
      <c r="C43" s="455">
        <v>14779073</v>
      </c>
      <c r="D43" s="455">
        <v>17706662</v>
      </c>
      <c r="E43" s="30">
        <v>14825124</v>
      </c>
    </row>
    <row r="44" spans="1:5" s="22" customFormat="1" ht="12" customHeight="1" x14ac:dyDescent="0.2">
      <c r="A44" s="27" t="s">
        <v>123</v>
      </c>
      <c r="B44" s="454" t="s">
        <v>124</v>
      </c>
      <c r="C44" s="455">
        <v>10539000</v>
      </c>
      <c r="D44" s="455">
        <v>18805653</v>
      </c>
      <c r="E44" s="30">
        <v>9326000</v>
      </c>
    </row>
    <row r="45" spans="1:5" s="22" customFormat="1" ht="12" customHeight="1" x14ac:dyDescent="0.2">
      <c r="A45" s="27" t="s">
        <v>125</v>
      </c>
      <c r="B45" s="454" t="s">
        <v>490</v>
      </c>
      <c r="C45" s="455">
        <v>387</v>
      </c>
      <c r="D45" s="455">
        <v>5641</v>
      </c>
      <c r="E45" s="30">
        <v>4642</v>
      </c>
    </row>
    <row r="46" spans="1:5" s="22" customFormat="1" ht="12" customHeight="1" x14ac:dyDescent="0.2">
      <c r="A46" s="27" t="s">
        <v>127</v>
      </c>
      <c r="B46" s="454" t="s">
        <v>128</v>
      </c>
      <c r="C46" s="461"/>
      <c r="D46" s="461">
        <v>7500</v>
      </c>
      <c r="E46" s="42"/>
    </row>
    <row r="47" spans="1:5" s="22" customFormat="1" ht="12" customHeight="1" thickBot="1" x14ac:dyDescent="0.25">
      <c r="A47" s="32" t="s">
        <v>129</v>
      </c>
      <c r="B47" s="457" t="s">
        <v>132</v>
      </c>
      <c r="C47" s="462">
        <v>622645</v>
      </c>
      <c r="D47" s="462">
        <v>1018905</v>
      </c>
      <c r="E47" s="44">
        <v>838565</v>
      </c>
    </row>
    <row r="48" spans="1:5" s="22" customFormat="1" ht="12" customHeight="1" thickBot="1" x14ac:dyDescent="0.25">
      <c r="A48" s="18" t="s">
        <v>133</v>
      </c>
      <c r="B48" s="451" t="s">
        <v>134</v>
      </c>
      <c r="C48" s="20">
        <f>SUM(C49:C53)</f>
        <v>4518906</v>
      </c>
      <c r="D48" s="20">
        <f>SUM(D49:D53)</f>
        <v>2244424</v>
      </c>
      <c r="E48" s="21">
        <f>SUM(E49:E53)</f>
        <v>2244424</v>
      </c>
    </row>
    <row r="49" spans="1:5" s="22" customFormat="1" ht="12" customHeight="1" x14ac:dyDescent="0.2">
      <c r="A49" s="23" t="s">
        <v>135</v>
      </c>
      <c r="B49" s="452" t="s">
        <v>136</v>
      </c>
      <c r="C49" s="463"/>
      <c r="D49" s="463"/>
      <c r="E49" s="46"/>
    </row>
    <row r="50" spans="1:5" s="22" customFormat="1" ht="12" customHeight="1" x14ac:dyDescent="0.2">
      <c r="A50" s="27" t="s">
        <v>137</v>
      </c>
      <c r="B50" s="454" t="s">
        <v>138</v>
      </c>
      <c r="C50" s="461">
        <v>3250000</v>
      </c>
      <c r="D50" s="461">
        <v>1814900</v>
      </c>
      <c r="E50" s="42">
        <v>1814900</v>
      </c>
    </row>
    <row r="51" spans="1:5" s="22" customFormat="1" ht="12" customHeight="1" x14ac:dyDescent="0.2">
      <c r="A51" s="27" t="s">
        <v>139</v>
      </c>
      <c r="B51" s="454" t="s">
        <v>140</v>
      </c>
      <c r="C51" s="461">
        <v>1268906</v>
      </c>
      <c r="D51" s="461">
        <v>429524</v>
      </c>
      <c r="E51" s="42">
        <v>429524</v>
      </c>
    </row>
    <row r="52" spans="1:5" s="22" customFormat="1" ht="12" customHeight="1" x14ac:dyDescent="0.2">
      <c r="A52" s="27" t="s">
        <v>141</v>
      </c>
      <c r="B52" s="454" t="s">
        <v>142</v>
      </c>
      <c r="C52" s="461"/>
      <c r="D52" s="461"/>
      <c r="E52" s="42"/>
    </row>
    <row r="53" spans="1:5" s="22" customFormat="1" ht="12" customHeight="1" thickBot="1" x14ac:dyDescent="0.25">
      <c r="A53" s="32" t="s">
        <v>143</v>
      </c>
      <c r="B53" s="457" t="s">
        <v>144</v>
      </c>
      <c r="C53" s="462"/>
      <c r="D53" s="462"/>
      <c r="E53" s="44"/>
    </row>
    <row r="54" spans="1:5" s="22" customFormat="1" ht="13.5" thickBot="1" x14ac:dyDescent="0.25">
      <c r="A54" s="18" t="s">
        <v>145</v>
      </c>
      <c r="B54" s="451" t="s">
        <v>146</v>
      </c>
      <c r="C54" s="20">
        <f>SUM(C55:C57)</f>
        <v>1300500</v>
      </c>
      <c r="D54" s="20">
        <f>SUM(D55:D57)</f>
        <v>980700</v>
      </c>
      <c r="E54" s="21">
        <f>SUM(E55:E57)</f>
        <v>674500</v>
      </c>
    </row>
    <row r="55" spans="1:5" s="22" customFormat="1" ht="12.75" x14ac:dyDescent="0.2">
      <c r="A55" s="23" t="s">
        <v>147</v>
      </c>
      <c r="B55" s="452" t="s">
        <v>148</v>
      </c>
      <c r="C55" s="453"/>
      <c r="D55" s="453"/>
      <c r="E55" s="26"/>
    </row>
    <row r="56" spans="1:5" s="22" customFormat="1" ht="14.45" customHeight="1" x14ac:dyDescent="0.2">
      <c r="A56" s="27" t="s">
        <v>149</v>
      </c>
      <c r="B56" s="454" t="s">
        <v>545</v>
      </c>
      <c r="C56" s="455">
        <v>302500</v>
      </c>
      <c r="D56" s="455">
        <v>300000</v>
      </c>
      <c r="E56" s="30">
        <v>130500</v>
      </c>
    </row>
    <row r="57" spans="1:5" s="22" customFormat="1" ht="12.75" x14ac:dyDescent="0.2">
      <c r="A57" s="27" t="s">
        <v>151</v>
      </c>
      <c r="B57" s="454" t="s">
        <v>152</v>
      </c>
      <c r="C57" s="455">
        <v>998000</v>
      </c>
      <c r="D57" s="455">
        <v>680700</v>
      </c>
      <c r="E57" s="30">
        <v>544000</v>
      </c>
    </row>
    <row r="58" spans="1:5" s="22" customFormat="1" ht="13.5" thickBot="1" x14ac:dyDescent="0.25">
      <c r="A58" s="32" t="s">
        <v>153</v>
      </c>
      <c r="B58" s="457" t="s">
        <v>154</v>
      </c>
      <c r="C58" s="459"/>
      <c r="D58" s="459"/>
      <c r="E58" s="36"/>
    </row>
    <row r="59" spans="1:5" s="22" customFormat="1" ht="13.5" thickBot="1" x14ac:dyDescent="0.25">
      <c r="A59" s="18" t="s">
        <v>155</v>
      </c>
      <c r="B59" s="460" t="s">
        <v>156</v>
      </c>
      <c r="C59" s="20">
        <f>SUM(C60:C62)</f>
        <v>2659137</v>
      </c>
      <c r="D59" s="20">
        <f>SUM(D60:D62)</f>
        <v>3252851</v>
      </c>
      <c r="E59" s="21">
        <f>SUM(E60:E62)</f>
        <v>1490847</v>
      </c>
    </row>
    <row r="60" spans="1:5" s="22" customFormat="1" ht="12.75" x14ac:dyDescent="0.2">
      <c r="A60" s="27" t="s">
        <v>157</v>
      </c>
      <c r="B60" s="452" t="s">
        <v>158</v>
      </c>
      <c r="C60" s="461"/>
      <c r="D60" s="461"/>
      <c r="E60" s="42"/>
    </row>
    <row r="61" spans="1:5" s="22" customFormat="1" ht="12.75" customHeight="1" x14ac:dyDescent="0.2">
      <c r="A61" s="27" t="s">
        <v>159</v>
      </c>
      <c r="B61" s="454" t="s">
        <v>546</v>
      </c>
      <c r="C61" s="461">
        <v>1037537</v>
      </c>
      <c r="D61" s="461">
        <v>2296570</v>
      </c>
      <c r="E61" s="42">
        <v>923619</v>
      </c>
    </row>
    <row r="62" spans="1:5" s="22" customFormat="1" ht="12.75" x14ac:dyDescent="0.2">
      <c r="A62" s="27" t="s">
        <v>161</v>
      </c>
      <c r="B62" s="454" t="s">
        <v>162</v>
      </c>
      <c r="C62" s="461">
        <v>1621600</v>
      </c>
      <c r="D62" s="461">
        <v>956281</v>
      </c>
      <c r="E62" s="42">
        <v>567228</v>
      </c>
    </row>
    <row r="63" spans="1:5" s="22" customFormat="1" ht="13.5" thickBot="1" x14ac:dyDescent="0.25">
      <c r="A63" s="27" t="s">
        <v>163</v>
      </c>
      <c r="B63" s="457" t="s">
        <v>164</v>
      </c>
      <c r="C63" s="461"/>
      <c r="D63" s="461"/>
      <c r="E63" s="42"/>
    </row>
    <row r="64" spans="1:5" s="22" customFormat="1" ht="13.5" thickBot="1" x14ac:dyDescent="0.25">
      <c r="A64" s="18" t="s">
        <v>302</v>
      </c>
      <c r="B64" s="451" t="s">
        <v>166</v>
      </c>
      <c r="C64" s="38">
        <f>+C9+C16+C23+C30+C37+C48+C54+C59</f>
        <v>576587758</v>
      </c>
      <c r="D64" s="38">
        <f>+D9+D16+D23+D30+D37+D48+D54+D59</f>
        <v>789208026</v>
      </c>
      <c r="E64" s="39">
        <f>+E9+E16+E23+E30+E37+E48+E54+E59</f>
        <v>538898262</v>
      </c>
    </row>
    <row r="65" spans="1:5" s="22" customFormat="1" ht="13.5" thickBot="1" x14ac:dyDescent="0.25">
      <c r="A65" s="48" t="s">
        <v>167</v>
      </c>
      <c r="B65" s="460" t="s">
        <v>547</v>
      </c>
      <c r="C65" s="20">
        <f>SUM(C66:C68)</f>
        <v>108000000</v>
      </c>
      <c r="D65" s="20">
        <f>SUM(D66:D68)</f>
        <v>108000000</v>
      </c>
      <c r="E65" s="21">
        <f>SUM(E66:E68)</f>
        <v>108000000</v>
      </c>
    </row>
    <row r="66" spans="1:5" s="22" customFormat="1" ht="12.75" x14ac:dyDescent="0.2">
      <c r="A66" s="27" t="s">
        <v>169</v>
      </c>
      <c r="B66" s="452" t="s">
        <v>170</v>
      </c>
      <c r="C66" s="461"/>
      <c r="D66" s="461"/>
      <c r="E66" s="42"/>
    </row>
    <row r="67" spans="1:5" s="22" customFormat="1" ht="12.75" x14ac:dyDescent="0.2">
      <c r="A67" s="27" t="s">
        <v>171</v>
      </c>
      <c r="B67" s="454" t="s">
        <v>172</v>
      </c>
      <c r="C67" s="461">
        <v>108000000</v>
      </c>
      <c r="D67" s="461">
        <v>108000000</v>
      </c>
      <c r="E67" s="42">
        <v>108000000</v>
      </c>
    </row>
    <row r="68" spans="1:5" s="22" customFormat="1" ht="13.5" thickBot="1" x14ac:dyDescent="0.25">
      <c r="A68" s="27" t="s">
        <v>173</v>
      </c>
      <c r="B68" s="49" t="s">
        <v>174</v>
      </c>
      <c r="C68" s="461"/>
      <c r="D68" s="461"/>
      <c r="E68" s="42"/>
    </row>
    <row r="69" spans="1:5" s="22" customFormat="1" ht="13.5" thickBot="1" x14ac:dyDescent="0.25">
      <c r="A69" s="48" t="s">
        <v>175</v>
      </c>
      <c r="B69" s="460" t="s">
        <v>176</v>
      </c>
      <c r="C69" s="20">
        <f>SUM(C70:C73)</f>
        <v>0</v>
      </c>
      <c r="D69" s="20">
        <f>SUM(D70:D73)</f>
        <v>0</v>
      </c>
      <c r="E69" s="21">
        <f>SUM(E70:E73)</f>
        <v>0</v>
      </c>
    </row>
    <row r="70" spans="1:5" s="22" customFormat="1" ht="12.75" x14ac:dyDescent="0.2">
      <c r="A70" s="27" t="s">
        <v>177</v>
      </c>
      <c r="B70" s="464" t="s">
        <v>178</v>
      </c>
      <c r="C70" s="461"/>
      <c r="D70" s="461"/>
      <c r="E70" s="42"/>
    </row>
    <row r="71" spans="1:5" s="22" customFormat="1" ht="12.75" x14ac:dyDescent="0.2">
      <c r="A71" s="27" t="s">
        <v>179</v>
      </c>
      <c r="B71" s="464" t="s">
        <v>180</v>
      </c>
      <c r="C71" s="461"/>
      <c r="D71" s="461"/>
      <c r="E71" s="42"/>
    </row>
    <row r="72" spans="1:5" s="22" customFormat="1" ht="12" customHeight="1" x14ac:dyDescent="0.2">
      <c r="A72" s="27" t="s">
        <v>181</v>
      </c>
      <c r="B72" s="464" t="s">
        <v>182</v>
      </c>
      <c r="C72" s="461"/>
      <c r="D72" s="461"/>
      <c r="E72" s="42"/>
    </row>
    <row r="73" spans="1:5" s="22" customFormat="1" ht="12" customHeight="1" thickBot="1" x14ac:dyDescent="0.25">
      <c r="A73" s="27" t="s">
        <v>183</v>
      </c>
      <c r="B73" s="465" t="s">
        <v>184</v>
      </c>
      <c r="C73" s="461"/>
      <c r="D73" s="461"/>
      <c r="E73" s="42"/>
    </row>
    <row r="74" spans="1:5" s="22" customFormat="1" ht="12" customHeight="1" thickBot="1" x14ac:dyDescent="0.25">
      <c r="A74" s="48" t="s">
        <v>185</v>
      </c>
      <c r="B74" s="460" t="s">
        <v>186</v>
      </c>
      <c r="C74" s="20">
        <f>SUM(C75:C76)</f>
        <v>326706101</v>
      </c>
      <c r="D74" s="20">
        <f>SUM(D75:D76)</f>
        <v>374760664</v>
      </c>
      <c r="E74" s="21">
        <f>SUM(E75:E76)</f>
        <v>374760664</v>
      </c>
    </row>
    <row r="75" spans="1:5" s="22" customFormat="1" ht="12" customHeight="1" x14ac:dyDescent="0.2">
      <c r="A75" s="27" t="s">
        <v>187</v>
      </c>
      <c r="B75" s="452" t="s">
        <v>188</v>
      </c>
      <c r="C75" s="461">
        <v>326706101</v>
      </c>
      <c r="D75" s="461">
        <v>374760664</v>
      </c>
      <c r="E75" s="42">
        <v>374760664</v>
      </c>
    </row>
    <row r="76" spans="1:5" s="22" customFormat="1" ht="12" customHeight="1" thickBot="1" x14ac:dyDescent="0.25">
      <c r="A76" s="27" t="s">
        <v>189</v>
      </c>
      <c r="B76" s="457" t="s">
        <v>190</v>
      </c>
      <c r="C76" s="461"/>
      <c r="D76" s="461"/>
      <c r="E76" s="42"/>
    </row>
    <row r="77" spans="1:5" s="22" customFormat="1" ht="12" customHeight="1" thickBot="1" x14ac:dyDescent="0.25">
      <c r="A77" s="48" t="s">
        <v>191</v>
      </c>
      <c r="B77" s="460" t="s">
        <v>192</v>
      </c>
      <c r="C77" s="20">
        <f>SUM(C78:C80)</f>
        <v>8368992</v>
      </c>
      <c r="D77" s="20">
        <f>SUM(D78:D80)</f>
        <v>9642857</v>
      </c>
      <c r="E77" s="21">
        <f>SUM(E78:E80)</f>
        <v>9642857</v>
      </c>
    </row>
    <row r="78" spans="1:5" s="22" customFormat="1" ht="12" customHeight="1" x14ac:dyDescent="0.2">
      <c r="A78" s="27" t="s">
        <v>193</v>
      </c>
      <c r="B78" s="452" t="s">
        <v>194</v>
      </c>
      <c r="C78" s="461">
        <v>8368992</v>
      </c>
      <c r="D78" s="461">
        <v>9642857</v>
      </c>
      <c r="E78" s="42">
        <v>9642857</v>
      </c>
    </row>
    <row r="79" spans="1:5" s="22" customFormat="1" ht="12" customHeight="1" x14ac:dyDescent="0.2">
      <c r="A79" s="27" t="s">
        <v>195</v>
      </c>
      <c r="B79" s="454" t="s">
        <v>196</v>
      </c>
      <c r="C79" s="461"/>
      <c r="D79" s="461"/>
      <c r="E79" s="42"/>
    </row>
    <row r="80" spans="1:5" s="22" customFormat="1" ht="12" customHeight="1" thickBot="1" x14ac:dyDescent="0.25">
      <c r="A80" s="27" t="s">
        <v>197</v>
      </c>
      <c r="B80" s="457" t="s">
        <v>548</v>
      </c>
      <c r="C80" s="461"/>
      <c r="D80" s="461"/>
      <c r="E80" s="42"/>
    </row>
    <row r="81" spans="1:5" s="22" customFormat="1" ht="12" customHeight="1" thickBot="1" x14ac:dyDescent="0.25">
      <c r="A81" s="48" t="s">
        <v>199</v>
      </c>
      <c r="B81" s="460" t="s">
        <v>200</v>
      </c>
      <c r="C81" s="20">
        <f>SUM(C82:C85)</f>
        <v>0</v>
      </c>
      <c r="D81" s="20">
        <f>SUM(D82:D85)</f>
        <v>0</v>
      </c>
      <c r="E81" s="21">
        <f>SUM(E82:E85)</f>
        <v>0</v>
      </c>
    </row>
    <row r="82" spans="1:5" s="22" customFormat="1" ht="12" customHeight="1" x14ac:dyDescent="0.2">
      <c r="A82" s="466" t="s">
        <v>201</v>
      </c>
      <c r="B82" s="452" t="s">
        <v>202</v>
      </c>
      <c r="C82" s="461"/>
      <c r="D82" s="461"/>
      <c r="E82" s="42"/>
    </row>
    <row r="83" spans="1:5" s="22" customFormat="1" ht="12" customHeight="1" x14ac:dyDescent="0.2">
      <c r="A83" s="467" t="s">
        <v>203</v>
      </c>
      <c r="B83" s="454" t="s">
        <v>204</v>
      </c>
      <c r="C83" s="461"/>
      <c r="D83" s="461"/>
      <c r="E83" s="42"/>
    </row>
    <row r="84" spans="1:5" s="22" customFormat="1" ht="12" customHeight="1" x14ac:dyDescent="0.2">
      <c r="A84" s="467" t="s">
        <v>205</v>
      </c>
      <c r="B84" s="454" t="s">
        <v>206</v>
      </c>
      <c r="C84" s="461"/>
      <c r="D84" s="461"/>
      <c r="E84" s="42"/>
    </row>
    <row r="85" spans="1:5" s="22" customFormat="1" ht="12" customHeight="1" thickBot="1" x14ac:dyDescent="0.25">
      <c r="A85" s="468" t="s">
        <v>207</v>
      </c>
      <c r="B85" s="457" t="s">
        <v>208</v>
      </c>
      <c r="C85" s="461"/>
      <c r="D85" s="461"/>
      <c r="E85" s="42"/>
    </row>
    <row r="86" spans="1:5" s="22" customFormat="1" ht="12" customHeight="1" thickBot="1" x14ac:dyDescent="0.25">
      <c r="A86" s="48" t="s">
        <v>209</v>
      </c>
      <c r="B86" s="460" t="s">
        <v>212</v>
      </c>
      <c r="C86" s="469"/>
      <c r="D86" s="469"/>
      <c r="E86" s="54"/>
    </row>
    <row r="87" spans="1:5" s="22" customFormat="1" ht="13.5" customHeight="1" thickBot="1" x14ac:dyDescent="0.25">
      <c r="A87" s="48" t="s">
        <v>211</v>
      </c>
      <c r="B87" s="470" t="s">
        <v>549</v>
      </c>
      <c r="C87" s="38">
        <f>+C65+C69+C74+C77+C81+C86</f>
        <v>443075093</v>
      </c>
      <c r="D87" s="38">
        <f>+D65+D69+D74+D77+D81+D86</f>
        <v>492403521</v>
      </c>
      <c r="E87" s="39">
        <f>+E65+E69+E74+E77+E81+E86</f>
        <v>492403521</v>
      </c>
    </row>
    <row r="88" spans="1:5" s="22" customFormat="1" ht="12" customHeight="1" thickBot="1" x14ac:dyDescent="0.25">
      <c r="A88" s="56" t="s">
        <v>213</v>
      </c>
      <c r="B88" s="471" t="s">
        <v>550</v>
      </c>
      <c r="C88" s="38">
        <f>+C64+C87</f>
        <v>1019662851</v>
      </c>
      <c r="D88" s="38">
        <f>+D64+D87</f>
        <v>1281611547</v>
      </c>
      <c r="E88" s="39">
        <f>+E64+E87</f>
        <v>1031301783</v>
      </c>
    </row>
    <row r="89" spans="1:5" ht="16.5" customHeight="1" x14ac:dyDescent="0.25">
      <c r="A89" s="752" t="s">
        <v>217</v>
      </c>
      <c r="B89" s="752"/>
      <c r="C89" s="752"/>
      <c r="D89" s="752"/>
      <c r="E89" s="752"/>
    </row>
    <row r="90" spans="1:5" ht="16.5" customHeight="1" thickBot="1" x14ac:dyDescent="0.3">
      <c r="A90" s="472" t="s">
        <v>218</v>
      </c>
      <c r="B90" s="472"/>
      <c r="C90" s="472"/>
      <c r="D90" s="61"/>
      <c r="E90" s="61" t="e">
        <f>E5</f>
        <v>#REF!</v>
      </c>
    </row>
    <row r="91" spans="1:5" ht="16.5" customHeight="1" x14ac:dyDescent="0.25">
      <c r="A91" s="823" t="s">
        <v>42</v>
      </c>
      <c r="B91" s="750" t="s">
        <v>219</v>
      </c>
      <c r="C91" s="747" t="str">
        <f>+C6</f>
        <v>2018. évi tény</v>
      </c>
      <c r="D91" s="826" t="str">
        <f>+D6</f>
        <v>2019. évi</v>
      </c>
      <c r="E91" s="827"/>
    </row>
    <row r="92" spans="1:5" ht="38.1" customHeight="1" thickBot="1" x14ac:dyDescent="0.3">
      <c r="A92" s="824"/>
      <c r="B92" s="825"/>
      <c r="C92" s="748"/>
      <c r="D92" s="12" t="s">
        <v>459</v>
      </c>
      <c r="E92" s="473" t="s">
        <v>425</v>
      </c>
    </row>
    <row r="93" spans="1:5" s="17" customFormat="1" ht="12" customHeight="1" thickBot="1" x14ac:dyDescent="0.25">
      <c r="A93" s="62" t="s">
        <v>46</v>
      </c>
      <c r="B93" s="63" t="s">
        <v>47</v>
      </c>
      <c r="C93" s="63" t="s">
        <v>48</v>
      </c>
      <c r="D93" s="63" t="s">
        <v>50</v>
      </c>
      <c r="E93" s="474" t="s">
        <v>376</v>
      </c>
    </row>
    <row r="94" spans="1:5" ht="12" customHeight="1" thickBot="1" x14ac:dyDescent="0.3">
      <c r="A94" s="65" t="s">
        <v>51</v>
      </c>
      <c r="B94" s="66" t="s">
        <v>551</v>
      </c>
      <c r="C94" s="67">
        <f>SUM(C95:C99)</f>
        <v>483238996</v>
      </c>
      <c r="D94" s="67">
        <f>+D95+D96+D97+D98+D99</f>
        <v>617127885</v>
      </c>
      <c r="E94" s="68">
        <f>+E95+E96+E97+E98+E99</f>
        <v>517391175</v>
      </c>
    </row>
    <row r="95" spans="1:5" ht="12" customHeight="1" x14ac:dyDescent="0.25">
      <c r="A95" s="69" t="s">
        <v>53</v>
      </c>
      <c r="B95" s="475" t="s">
        <v>221</v>
      </c>
      <c r="C95" s="476">
        <v>210844908</v>
      </c>
      <c r="D95" s="476">
        <v>247592627</v>
      </c>
      <c r="E95" s="72">
        <v>240039972</v>
      </c>
    </row>
    <row r="96" spans="1:5" ht="12" customHeight="1" x14ac:dyDescent="0.25">
      <c r="A96" s="27" t="s">
        <v>55</v>
      </c>
      <c r="B96" s="477" t="s">
        <v>222</v>
      </c>
      <c r="C96" s="455">
        <v>37099651</v>
      </c>
      <c r="D96" s="455">
        <v>42930428</v>
      </c>
      <c r="E96" s="30">
        <v>41242077</v>
      </c>
    </row>
    <row r="97" spans="1:5" ht="12" customHeight="1" x14ac:dyDescent="0.25">
      <c r="A97" s="27" t="s">
        <v>57</v>
      </c>
      <c r="B97" s="477" t="s">
        <v>223</v>
      </c>
      <c r="C97" s="459">
        <v>215222875</v>
      </c>
      <c r="D97" s="459">
        <v>290006281</v>
      </c>
      <c r="E97" s="36">
        <v>211719362</v>
      </c>
    </row>
    <row r="98" spans="1:5" ht="12" customHeight="1" x14ac:dyDescent="0.25">
      <c r="A98" s="27" t="s">
        <v>59</v>
      </c>
      <c r="B98" s="478" t="s">
        <v>224</v>
      </c>
      <c r="C98" s="459">
        <v>6012602</v>
      </c>
      <c r="D98" s="459">
        <v>20488435</v>
      </c>
      <c r="E98" s="36">
        <v>8659278</v>
      </c>
    </row>
    <row r="99" spans="1:5" ht="12" customHeight="1" x14ac:dyDescent="0.25">
      <c r="A99" s="27" t="s">
        <v>225</v>
      </c>
      <c r="B99" s="479" t="s">
        <v>226</v>
      </c>
      <c r="C99" s="459">
        <v>14058960</v>
      </c>
      <c r="D99" s="459">
        <v>16110114</v>
      </c>
      <c r="E99" s="36">
        <v>15730486</v>
      </c>
    </row>
    <row r="100" spans="1:5" ht="12" customHeight="1" x14ac:dyDescent="0.25">
      <c r="A100" s="27" t="s">
        <v>63</v>
      </c>
      <c r="B100" s="477" t="s">
        <v>552</v>
      </c>
      <c r="C100" s="459"/>
      <c r="D100" s="459">
        <v>572913</v>
      </c>
      <c r="E100" s="36">
        <v>383285</v>
      </c>
    </row>
    <row r="101" spans="1:5" ht="12" customHeight="1" x14ac:dyDescent="0.25">
      <c r="A101" s="27" t="s">
        <v>228</v>
      </c>
      <c r="B101" s="480" t="s">
        <v>233</v>
      </c>
      <c r="C101" s="459"/>
      <c r="D101" s="459"/>
      <c r="E101" s="36"/>
    </row>
    <row r="102" spans="1:5" ht="12" customHeight="1" x14ac:dyDescent="0.25">
      <c r="A102" s="27" t="s">
        <v>230</v>
      </c>
      <c r="B102" s="477" t="s">
        <v>235</v>
      </c>
      <c r="C102" s="459"/>
      <c r="D102" s="459"/>
      <c r="E102" s="36"/>
    </row>
    <row r="103" spans="1:5" ht="12" customHeight="1" x14ac:dyDescent="0.25">
      <c r="A103" s="27" t="s">
        <v>232</v>
      </c>
      <c r="B103" s="477" t="s">
        <v>237</v>
      </c>
      <c r="C103" s="459"/>
      <c r="D103" s="459"/>
      <c r="E103" s="36"/>
    </row>
    <row r="104" spans="1:5" ht="12" customHeight="1" x14ac:dyDescent="0.25">
      <c r="A104" s="27" t="s">
        <v>234</v>
      </c>
      <c r="B104" s="480" t="s">
        <v>239</v>
      </c>
      <c r="C104" s="459">
        <v>303970</v>
      </c>
      <c r="D104" s="459">
        <v>140000</v>
      </c>
      <c r="E104" s="36">
        <v>140000</v>
      </c>
    </row>
    <row r="105" spans="1:5" ht="12" customHeight="1" x14ac:dyDescent="0.25">
      <c r="A105" s="27" t="s">
        <v>236</v>
      </c>
      <c r="B105" s="480" t="s">
        <v>241</v>
      </c>
      <c r="C105" s="459"/>
      <c r="D105" s="459"/>
      <c r="E105" s="36"/>
    </row>
    <row r="106" spans="1:5" ht="12" customHeight="1" x14ac:dyDescent="0.25">
      <c r="A106" s="27" t="s">
        <v>238</v>
      </c>
      <c r="B106" s="477" t="s">
        <v>243</v>
      </c>
      <c r="C106" s="459">
        <v>260000</v>
      </c>
      <c r="D106" s="459">
        <v>300000</v>
      </c>
      <c r="E106" s="36">
        <v>110000</v>
      </c>
    </row>
    <row r="107" spans="1:5" ht="12" customHeight="1" x14ac:dyDescent="0.25">
      <c r="A107" s="79" t="s">
        <v>240</v>
      </c>
      <c r="B107" s="481" t="s">
        <v>245</v>
      </c>
      <c r="C107" s="459"/>
      <c r="D107" s="459"/>
      <c r="E107" s="36"/>
    </row>
    <row r="108" spans="1:5" ht="12" customHeight="1" x14ac:dyDescent="0.25">
      <c r="A108" s="27" t="s">
        <v>242</v>
      </c>
      <c r="B108" s="481" t="s">
        <v>247</v>
      </c>
      <c r="C108" s="459"/>
      <c r="D108" s="459"/>
      <c r="E108" s="36"/>
    </row>
    <row r="109" spans="1:5" ht="12" customHeight="1" thickBot="1" x14ac:dyDescent="0.3">
      <c r="A109" s="80" t="s">
        <v>244</v>
      </c>
      <c r="B109" s="482" t="s">
        <v>249</v>
      </c>
      <c r="C109" s="483">
        <v>13494990</v>
      </c>
      <c r="D109" s="483">
        <v>15097201</v>
      </c>
      <c r="E109" s="83">
        <v>15097201</v>
      </c>
    </row>
    <row r="110" spans="1:5" ht="12" customHeight="1" thickBot="1" x14ac:dyDescent="0.3">
      <c r="A110" s="18" t="s">
        <v>65</v>
      </c>
      <c r="B110" s="113" t="s">
        <v>553</v>
      </c>
      <c r="C110" s="20">
        <f>+C111+C113+C115</f>
        <v>44017258</v>
      </c>
      <c r="D110" s="20">
        <f>+D111+D113+D115</f>
        <v>519249919</v>
      </c>
      <c r="E110" s="21">
        <f>+E111+E113+E115</f>
        <v>62384611</v>
      </c>
    </row>
    <row r="111" spans="1:5" ht="12" customHeight="1" x14ac:dyDescent="0.25">
      <c r="A111" s="23" t="s">
        <v>67</v>
      </c>
      <c r="B111" s="477" t="s">
        <v>257</v>
      </c>
      <c r="C111" s="453">
        <v>18650381</v>
      </c>
      <c r="D111" s="453">
        <v>89557446</v>
      </c>
      <c r="E111" s="26">
        <v>48854094</v>
      </c>
    </row>
    <row r="112" spans="1:5" ht="12" customHeight="1" x14ac:dyDescent="0.25">
      <c r="A112" s="23" t="s">
        <v>69</v>
      </c>
      <c r="B112" s="481" t="s">
        <v>258</v>
      </c>
      <c r="C112" s="453"/>
      <c r="D112" s="453"/>
      <c r="E112" s="26"/>
    </row>
    <row r="113" spans="1:5" x14ac:dyDescent="0.25">
      <c r="A113" s="23" t="s">
        <v>71</v>
      </c>
      <c r="B113" s="481" t="s">
        <v>259</v>
      </c>
      <c r="C113" s="455">
        <v>24131877</v>
      </c>
      <c r="D113" s="455">
        <v>426392473</v>
      </c>
      <c r="E113" s="30">
        <v>10330517</v>
      </c>
    </row>
    <row r="114" spans="1:5" ht="12" customHeight="1" x14ac:dyDescent="0.25">
      <c r="A114" s="23" t="s">
        <v>73</v>
      </c>
      <c r="B114" s="481" t="s">
        <v>260</v>
      </c>
      <c r="C114" s="455">
        <v>24131877</v>
      </c>
      <c r="D114" s="455">
        <v>426392473</v>
      </c>
      <c r="E114" s="30">
        <v>10330517</v>
      </c>
    </row>
    <row r="115" spans="1:5" ht="12" customHeight="1" x14ac:dyDescent="0.25">
      <c r="A115" s="23" t="s">
        <v>75</v>
      </c>
      <c r="B115" s="457" t="s">
        <v>261</v>
      </c>
      <c r="C115" s="455">
        <v>1235000</v>
      </c>
      <c r="D115" s="455">
        <v>3300000</v>
      </c>
      <c r="E115" s="30">
        <v>3200000</v>
      </c>
    </row>
    <row r="116" spans="1:5" x14ac:dyDescent="0.25">
      <c r="A116" s="23" t="s">
        <v>77</v>
      </c>
      <c r="B116" s="454" t="s">
        <v>262</v>
      </c>
      <c r="C116" s="455"/>
      <c r="D116" s="455"/>
      <c r="E116" s="30"/>
    </row>
    <row r="117" spans="1:5" x14ac:dyDescent="0.25">
      <c r="A117" s="23" t="s">
        <v>263</v>
      </c>
      <c r="B117" s="484" t="s">
        <v>264</v>
      </c>
      <c r="C117" s="455"/>
      <c r="D117" s="455"/>
      <c r="E117" s="30"/>
    </row>
    <row r="118" spans="1:5" ht="12" customHeight="1" x14ac:dyDescent="0.25">
      <c r="A118" s="23" t="s">
        <v>265</v>
      </c>
      <c r="B118" s="477" t="s">
        <v>237</v>
      </c>
      <c r="C118" s="455"/>
      <c r="D118" s="455"/>
      <c r="E118" s="30"/>
    </row>
    <row r="119" spans="1:5" ht="12" customHeight="1" x14ac:dyDescent="0.25">
      <c r="A119" s="23" t="s">
        <v>266</v>
      </c>
      <c r="B119" s="477" t="s">
        <v>267</v>
      </c>
      <c r="C119" s="455"/>
      <c r="D119" s="455"/>
      <c r="E119" s="30"/>
    </row>
    <row r="120" spans="1:5" ht="12" customHeight="1" x14ac:dyDescent="0.25">
      <c r="A120" s="23" t="s">
        <v>268</v>
      </c>
      <c r="B120" s="477" t="s">
        <v>269</v>
      </c>
      <c r="C120" s="455"/>
      <c r="D120" s="455"/>
      <c r="E120" s="30"/>
    </row>
    <row r="121" spans="1:5" s="485" customFormat="1" ht="12" customHeight="1" x14ac:dyDescent="0.2">
      <c r="A121" s="23" t="s">
        <v>270</v>
      </c>
      <c r="B121" s="477" t="s">
        <v>243</v>
      </c>
      <c r="C121" s="455"/>
      <c r="D121" s="455">
        <v>1600000</v>
      </c>
      <c r="E121" s="30">
        <v>1600000</v>
      </c>
    </row>
    <row r="122" spans="1:5" ht="12" customHeight="1" x14ac:dyDescent="0.25">
      <c r="A122" s="23" t="s">
        <v>271</v>
      </c>
      <c r="B122" s="477" t="s">
        <v>272</v>
      </c>
      <c r="C122" s="455"/>
      <c r="D122" s="455"/>
      <c r="E122" s="30"/>
    </row>
    <row r="123" spans="1:5" ht="12" customHeight="1" thickBot="1" x14ac:dyDescent="0.3">
      <c r="A123" s="79" t="s">
        <v>273</v>
      </c>
      <c r="B123" s="477" t="s">
        <v>274</v>
      </c>
      <c r="C123" s="459">
        <v>1235000</v>
      </c>
      <c r="D123" s="459">
        <v>1700000</v>
      </c>
      <c r="E123" s="36">
        <v>1600000</v>
      </c>
    </row>
    <row r="124" spans="1:5" ht="12" customHeight="1" thickBot="1" x14ac:dyDescent="0.3">
      <c r="A124" s="18" t="s">
        <v>79</v>
      </c>
      <c r="B124" s="486" t="s">
        <v>554</v>
      </c>
      <c r="C124" s="20">
        <f>+C125+C126</f>
        <v>0</v>
      </c>
      <c r="D124" s="20">
        <f>+D125+D126</f>
        <v>26477845</v>
      </c>
      <c r="E124" s="21">
        <f>+E125+E126</f>
        <v>0</v>
      </c>
    </row>
    <row r="125" spans="1:5" ht="12" customHeight="1" x14ac:dyDescent="0.25">
      <c r="A125" s="23" t="s">
        <v>81</v>
      </c>
      <c r="B125" s="484" t="s">
        <v>555</v>
      </c>
      <c r="C125" s="453"/>
      <c r="D125" s="453"/>
      <c r="E125" s="26"/>
    </row>
    <row r="126" spans="1:5" ht="12" customHeight="1" thickBot="1" x14ac:dyDescent="0.3">
      <c r="A126" s="32" t="s">
        <v>83</v>
      </c>
      <c r="B126" s="481" t="s">
        <v>556</v>
      </c>
      <c r="C126" s="459"/>
      <c r="D126" s="459">
        <v>26477845</v>
      </c>
      <c r="E126" s="36"/>
    </row>
    <row r="127" spans="1:5" ht="12" customHeight="1" thickBot="1" x14ac:dyDescent="0.3">
      <c r="A127" s="18" t="s">
        <v>276</v>
      </c>
      <c r="B127" s="486" t="s">
        <v>557</v>
      </c>
      <c r="C127" s="20">
        <f>+C94+C110+C124</f>
        <v>527256254</v>
      </c>
      <c r="D127" s="20">
        <f>+D94+D110+D124</f>
        <v>1162855649</v>
      </c>
      <c r="E127" s="21">
        <f>+E94+E110+E124</f>
        <v>579775786</v>
      </c>
    </row>
    <row r="128" spans="1:5" ht="12" customHeight="1" thickBot="1" x14ac:dyDescent="0.3">
      <c r="A128" s="18" t="s">
        <v>109</v>
      </c>
      <c r="B128" s="486" t="s">
        <v>558</v>
      </c>
      <c r="C128" s="20">
        <f>+C129+C130+C131</f>
        <v>109620000</v>
      </c>
      <c r="D128" s="20">
        <f>+D129+D130+D131</f>
        <v>109620000</v>
      </c>
      <c r="E128" s="21">
        <f>+E129+E130+E131</f>
        <v>109620000</v>
      </c>
    </row>
    <row r="129" spans="1:9" ht="12" customHeight="1" x14ac:dyDescent="0.25">
      <c r="A129" s="23" t="s">
        <v>111</v>
      </c>
      <c r="B129" s="484" t="s">
        <v>471</v>
      </c>
      <c r="C129" s="455">
        <v>1620000</v>
      </c>
      <c r="D129" s="455">
        <v>1620000</v>
      </c>
      <c r="E129" s="30">
        <v>1620000</v>
      </c>
    </row>
    <row r="130" spans="1:9" ht="12" customHeight="1" x14ac:dyDescent="0.25">
      <c r="A130" s="23" t="s">
        <v>113</v>
      </c>
      <c r="B130" s="484" t="s">
        <v>279</v>
      </c>
      <c r="C130" s="455">
        <v>108000000</v>
      </c>
      <c r="D130" s="455">
        <v>108000000</v>
      </c>
      <c r="E130" s="30">
        <v>108000000</v>
      </c>
    </row>
    <row r="131" spans="1:9" ht="12" customHeight="1" thickBot="1" x14ac:dyDescent="0.3">
      <c r="A131" s="79" t="s">
        <v>115</v>
      </c>
      <c r="B131" s="487" t="s">
        <v>472</v>
      </c>
      <c r="C131" s="455"/>
      <c r="D131" s="455"/>
      <c r="E131" s="30"/>
    </row>
    <row r="132" spans="1:9" ht="12" customHeight="1" thickBot="1" x14ac:dyDescent="0.3">
      <c r="A132" s="18" t="s">
        <v>133</v>
      </c>
      <c r="B132" s="486" t="s">
        <v>559</v>
      </c>
      <c r="C132" s="20">
        <f>+C133+C134+C135+C136</f>
        <v>0</v>
      </c>
      <c r="D132" s="20">
        <f>+D133+D134+D135+D136</f>
        <v>0</v>
      </c>
      <c r="E132" s="21">
        <f>+E133+E134+E135+E136</f>
        <v>0</v>
      </c>
    </row>
    <row r="133" spans="1:9" ht="12" customHeight="1" x14ac:dyDescent="0.25">
      <c r="A133" s="23" t="s">
        <v>135</v>
      </c>
      <c r="B133" s="484" t="s">
        <v>282</v>
      </c>
      <c r="C133" s="455"/>
      <c r="D133" s="455"/>
      <c r="E133" s="30"/>
    </row>
    <row r="134" spans="1:9" ht="12" customHeight="1" x14ac:dyDescent="0.25">
      <c r="A134" s="23" t="s">
        <v>137</v>
      </c>
      <c r="B134" s="484" t="s">
        <v>560</v>
      </c>
      <c r="C134" s="455"/>
      <c r="D134" s="455"/>
      <c r="E134" s="30"/>
    </row>
    <row r="135" spans="1:9" ht="12" customHeight="1" x14ac:dyDescent="0.25">
      <c r="A135" s="23" t="s">
        <v>139</v>
      </c>
      <c r="B135" s="484" t="s">
        <v>283</v>
      </c>
      <c r="C135" s="455"/>
      <c r="D135" s="455"/>
      <c r="E135" s="30"/>
    </row>
    <row r="136" spans="1:9" ht="12" customHeight="1" thickBot="1" x14ac:dyDescent="0.3">
      <c r="A136" s="79" t="s">
        <v>141</v>
      </c>
      <c r="B136" s="487" t="s">
        <v>561</v>
      </c>
      <c r="C136" s="455"/>
      <c r="D136" s="455"/>
      <c r="E136" s="30"/>
    </row>
    <row r="137" spans="1:9" ht="12" customHeight="1" thickBot="1" x14ac:dyDescent="0.3">
      <c r="A137" s="18" t="s">
        <v>293</v>
      </c>
      <c r="B137" s="486" t="s">
        <v>562</v>
      </c>
      <c r="C137" s="38">
        <f>+C138+C139+C140+C141</f>
        <v>8025933</v>
      </c>
      <c r="D137" s="38">
        <f>+D138+D139+D140+D141</f>
        <v>9135898</v>
      </c>
      <c r="E137" s="39">
        <f>+E138+E139+E140+E141</f>
        <v>9135898</v>
      </c>
    </row>
    <row r="138" spans="1:9" ht="12" customHeight="1" x14ac:dyDescent="0.25">
      <c r="A138" s="23" t="s">
        <v>147</v>
      </c>
      <c r="B138" s="484" t="s">
        <v>289</v>
      </c>
      <c r="C138" s="455"/>
      <c r="D138" s="455"/>
      <c r="E138" s="30"/>
    </row>
    <row r="139" spans="1:9" ht="12" customHeight="1" x14ac:dyDescent="0.25">
      <c r="A139" s="23" t="s">
        <v>149</v>
      </c>
      <c r="B139" s="484" t="s">
        <v>290</v>
      </c>
      <c r="C139" s="455">
        <v>7273549</v>
      </c>
      <c r="D139" s="455">
        <v>8368992</v>
      </c>
      <c r="E139" s="30">
        <v>8368992</v>
      </c>
    </row>
    <row r="140" spans="1:9" ht="12" customHeight="1" x14ac:dyDescent="0.25">
      <c r="A140" s="23" t="s">
        <v>151</v>
      </c>
      <c r="B140" s="484" t="s">
        <v>563</v>
      </c>
      <c r="C140" s="455"/>
      <c r="D140" s="455"/>
      <c r="E140" s="30"/>
    </row>
    <row r="141" spans="1:9" ht="12" customHeight="1" thickBot="1" x14ac:dyDescent="0.3">
      <c r="A141" s="79" t="s">
        <v>153</v>
      </c>
      <c r="B141" s="487" t="s">
        <v>292</v>
      </c>
      <c r="C141" s="455">
        <v>752384</v>
      </c>
      <c r="D141" s="455">
        <v>766906</v>
      </c>
      <c r="E141" s="30">
        <v>766906</v>
      </c>
    </row>
    <row r="142" spans="1:9" ht="15.2" customHeight="1" thickBot="1" x14ac:dyDescent="0.3">
      <c r="A142" s="18" t="s">
        <v>155</v>
      </c>
      <c r="B142" s="486" t="s">
        <v>564</v>
      </c>
      <c r="C142" s="100">
        <f>+C143+C144+C145+C146</f>
        <v>0</v>
      </c>
      <c r="D142" s="100">
        <f>+D143+D144+D145+D146</f>
        <v>0</v>
      </c>
      <c r="E142" s="102">
        <f>+E143+E144+E145+E146</f>
        <v>0</v>
      </c>
      <c r="F142" s="107"/>
      <c r="G142" s="108"/>
      <c r="H142" s="108"/>
      <c r="I142" s="108"/>
    </row>
    <row r="143" spans="1:9" s="22" customFormat="1" ht="12.95" customHeight="1" x14ac:dyDescent="0.2">
      <c r="A143" s="23" t="s">
        <v>157</v>
      </c>
      <c r="B143" s="484" t="s">
        <v>565</v>
      </c>
      <c r="C143" s="455"/>
      <c r="D143" s="455"/>
      <c r="E143" s="30"/>
    </row>
    <row r="144" spans="1:9" ht="13.5" customHeight="1" x14ac:dyDescent="0.25">
      <c r="A144" s="23" t="s">
        <v>159</v>
      </c>
      <c r="B144" s="484" t="s">
        <v>566</v>
      </c>
      <c r="C144" s="455"/>
      <c r="D144" s="455"/>
      <c r="E144" s="30"/>
    </row>
    <row r="145" spans="1:5" ht="13.5" customHeight="1" x14ac:dyDescent="0.25">
      <c r="A145" s="23" t="s">
        <v>161</v>
      </c>
      <c r="B145" s="484" t="s">
        <v>567</v>
      </c>
      <c r="C145" s="455"/>
      <c r="D145" s="455"/>
      <c r="E145" s="30"/>
    </row>
    <row r="146" spans="1:5" ht="13.5" customHeight="1" thickBot="1" x14ac:dyDescent="0.3">
      <c r="A146" s="23" t="s">
        <v>163</v>
      </c>
      <c r="B146" s="484" t="s">
        <v>568</v>
      </c>
      <c r="C146" s="455"/>
      <c r="D146" s="455"/>
      <c r="E146" s="30"/>
    </row>
    <row r="147" spans="1:5" ht="12.75" customHeight="1" thickBot="1" x14ac:dyDescent="0.3">
      <c r="A147" s="18" t="s">
        <v>302</v>
      </c>
      <c r="B147" s="486" t="s">
        <v>569</v>
      </c>
      <c r="C147" s="104">
        <f>+C128+C132+C137+C142</f>
        <v>117645933</v>
      </c>
      <c r="D147" s="104">
        <f>+D128+D132+D137+D142</f>
        <v>118755898</v>
      </c>
      <c r="E147" s="106">
        <f>+E128+E132+E137+E142</f>
        <v>118755898</v>
      </c>
    </row>
    <row r="148" spans="1:5" ht="13.5" customHeight="1" thickBot="1" x14ac:dyDescent="0.3">
      <c r="A148" s="109" t="s">
        <v>304</v>
      </c>
      <c r="B148" s="488" t="s">
        <v>570</v>
      </c>
      <c r="C148" s="104">
        <f>+C127+C147</f>
        <v>644902187</v>
      </c>
      <c r="D148" s="104">
        <f>+D127+D147</f>
        <v>1281611547</v>
      </c>
      <c r="E148" s="106">
        <f>+E127+E147</f>
        <v>698531684</v>
      </c>
    </row>
    <row r="149" spans="1:5" ht="13.5" customHeight="1" x14ac:dyDescent="0.25">
      <c r="C149" s="489"/>
      <c r="D149" s="489">
        <f>D88-D148</f>
        <v>0</v>
      </c>
    </row>
    <row r="150" spans="1:5" ht="13.5" customHeight="1" x14ac:dyDescent="0.25"/>
    <row r="151" spans="1:5" ht="7.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</sheetData>
  <mergeCells count="13">
    <mergeCell ref="A1:E1"/>
    <mergeCell ref="A2:E2"/>
    <mergeCell ref="A3:E3"/>
    <mergeCell ref="A4:E4"/>
    <mergeCell ref="A6:A7"/>
    <mergeCell ref="B6:B7"/>
    <mergeCell ref="C6:C7"/>
    <mergeCell ref="D6:E6"/>
    <mergeCell ref="A89:E89"/>
    <mergeCell ref="A91:A92"/>
    <mergeCell ref="B91:B92"/>
    <mergeCell ref="C91:C92"/>
    <mergeCell ref="D91:E91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88" max="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9E10-240E-45F1-B7E5-23AE780AA20C}">
  <sheetPr>
    <tabColor theme="5"/>
  </sheetPr>
  <dimension ref="A1:K50"/>
  <sheetViews>
    <sheetView topLeftCell="A34" zoomScale="120" zoomScaleNormal="120" workbookViewId="0">
      <selection activeCell="E5" sqref="E5:E6"/>
    </sheetView>
  </sheetViews>
  <sheetFormatPr defaultRowHeight="12.75" x14ac:dyDescent="0.2"/>
  <cols>
    <col min="1" max="1" width="6.83203125" style="184" customWidth="1"/>
    <col min="2" max="2" width="32.33203125" style="121" customWidth="1"/>
    <col min="3" max="3" width="17" style="121" customWidth="1"/>
    <col min="4" max="9" width="12.83203125" style="121" customWidth="1"/>
    <col min="10" max="10" width="13.83203125" style="121" customWidth="1"/>
    <col min="11" max="11" width="4" style="121" customWidth="1"/>
    <col min="12" max="256" width="9.33203125" style="121"/>
    <col min="257" max="257" width="6.83203125" style="121" customWidth="1"/>
    <col min="258" max="258" width="32.33203125" style="121" customWidth="1"/>
    <col min="259" max="259" width="17" style="121" customWidth="1"/>
    <col min="260" max="265" width="12.83203125" style="121" customWidth="1"/>
    <col min="266" max="266" width="13.83203125" style="121" customWidth="1"/>
    <col min="267" max="267" width="4" style="121" customWidth="1"/>
    <col min="268" max="512" width="9.33203125" style="121"/>
    <col min="513" max="513" width="6.83203125" style="121" customWidth="1"/>
    <col min="514" max="514" width="32.33203125" style="121" customWidth="1"/>
    <col min="515" max="515" width="17" style="121" customWidth="1"/>
    <col min="516" max="521" width="12.83203125" style="121" customWidth="1"/>
    <col min="522" max="522" width="13.83203125" style="121" customWidth="1"/>
    <col min="523" max="523" width="4" style="121" customWidth="1"/>
    <col min="524" max="768" width="9.33203125" style="121"/>
    <col min="769" max="769" width="6.83203125" style="121" customWidth="1"/>
    <col min="770" max="770" width="32.33203125" style="121" customWidth="1"/>
    <col min="771" max="771" width="17" style="121" customWidth="1"/>
    <col min="772" max="777" width="12.83203125" style="121" customWidth="1"/>
    <col min="778" max="778" width="13.83203125" style="121" customWidth="1"/>
    <col min="779" max="779" width="4" style="121" customWidth="1"/>
    <col min="780" max="1024" width="9.33203125" style="121"/>
    <col min="1025" max="1025" width="6.83203125" style="121" customWidth="1"/>
    <col min="1026" max="1026" width="32.33203125" style="121" customWidth="1"/>
    <col min="1027" max="1027" width="17" style="121" customWidth="1"/>
    <col min="1028" max="1033" width="12.83203125" style="121" customWidth="1"/>
    <col min="1034" max="1034" width="13.83203125" style="121" customWidth="1"/>
    <col min="1035" max="1035" width="4" style="121" customWidth="1"/>
    <col min="1036" max="1280" width="9.33203125" style="121"/>
    <col min="1281" max="1281" width="6.83203125" style="121" customWidth="1"/>
    <col min="1282" max="1282" width="32.33203125" style="121" customWidth="1"/>
    <col min="1283" max="1283" width="17" style="121" customWidth="1"/>
    <col min="1284" max="1289" width="12.83203125" style="121" customWidth="1"/>
    <col min="1290" max="1290" width="13.83203125" style="121" customWidth="1"/>
    <col min="1291" max="1291" width="4" style="121" customWidth="1"/>
    <col min="1292" max="1536" width="9.33203125" style="121"/>
    <col min="1537" max="1537" width="6.83203125" style="121" customWidth="1"/>
    <col min="1538" max="1538" width="32.33203125" style="121" customWidth="1"/>
    <col min="1539" max="1539" width="17" style="121" customWidth="1"/>
    <col min="1540" max="1545" width="12.83203125" style="121" customWidth="1"/>
    <col min="1546" max="1546" width="13.83203125" style="121" customWidth="1"/>
    <col min="1547" max="1547" width="4" style="121" customWidth="1"/>
    <col min="1548" max="1792" width="9.33203125" style="121"/>
    <col min="1793" max="1793" width="6.83203125" style="121" customWidth="1"/>
    <col min="1794" max="1794" width="32.33203125" style="121" customWidth="1"/>
    <col min="1795" max="1795" width="17" style="121" customWidth="1"/>
    <col min="1796" max="1801" width="12.83203125" style="121" customWidth="1"/>
    <col min="1802" max="1802" width="13.83203125" style="121" customWidth="1"/>
    <col min="1803" max="1803" width="4" style="121" customWidth="1"/>
    <col min="1804" max="2048" width="9.33203125" style="121"/>
    <col min="2049" max="2049" width="6.83203125" style="121" customWidth="1"/>
    <col min="2050" max="2050" width="32.33203125" style="121" customWidth="1"/>
    <col min="2051" max="2051" width="17" style="121" customWidth="1"/>
    <col min="2052" max="2057" width="12.83203125" style="121" customWidth="1"/>
    <col min="2058" max="2058" width="13.83203125" style="121" customWidth="1"/>
    <col min="2059" max="2059" width="4" style="121" customWidth="1"/>
    <col min="2060" max="2304" width="9.33203125" style="121"/>
    <col min="2305" max="2305" width="6.83203125" style="121" customWidth="1"/>
    <col min="2306" max="2306" width="32.33203125" style="121" customWidth="1"/>
    <col min="2307" max="2307" width="17" style="121" customWidth="1"/>
    <col min="2308" max="2313" width="12.83203125" style="121" customWidth="1"/>
    <col min="2314" max="2314" width="13.83203125" style="121" customWidth="1"/>
    <col min="2315" max="2315" width="4" style="121" customWidth="1"/>
    <col min="2316" max="2560" width="9.33203125" style="121"/>
    <col min="2561" max="2561" width="6.83203125" style="121" customWidth="1"/>
    <col min="2562" max="2562" width="32.33203125" style="121" customWidth="1"/>
    <col min="2563" max="2563" width="17" style="121" customWidth="1"/>
    <col min="2564" max="2569" width="12.83203125" style="121" customWidth="1"/>
    <col min="2570" max="2570" width="13.83203125" style="121" customWidth="1"/>
    <col min="2571" max="2571" width="4" style="121" customWidth="1"/>
    <col min="2572" max="2816" width="9.33203125" style="121"/>
    <col min="2817" max="2817" width="6.83203125" style="121" customWidth="1"/>
    <col min="2818" max="2818" width="32.33203125" style="121" customWidth="1"/>
    <col min="2819" max="2819" width="17" style="121" customWidth="1"/>
    <col min="2820" max="2825" width="12.83203125" style="121" customWidth="1"/>
    <col min="2826" max="2826" width="13.83203125" style="121" customWidth="1"/>
    <col min="2827" max="2827" width="4" style="121" customWidth="1"/>
    <col min="2828" max="3072" width="9.33203125" style="121"/>
    <col min="3073" max="3073" width="6.83203125" style="121" customWidth="1"/>
    <col min="3074" max="3074" width="32.33203125" style="121" customWidth="1"/>
    <col min="3075" max="3075" width="17" style="121" customWidth="1"/>
    <col min="3076" max="3081" width="12.83203125" style="121" customWidth="1"/>
    <col min="3082" max="3082" width="13.83203125" style="121" customWidth="1"/>
    <col min="3083" max="3083" width="4" style="121" customWidth="1"/>
    <col min="3084" max="3328" width="9.33203125" style="121"/>
    <col min="3329" max="3329" width="6.83203125" style="121" customWidth="1"/>
    <col min="3330" max="3330" width="32.33203125" style="121" customWidth="1"/>
    <col min="3331" max="3331" width="17" style="121" customWidth="1"/>
    <col min="3332" max="3337" width="12.83203125" style="121" customWidth="1"/>
    <col min="3338" max="3338" width="13.83203125" style="121" customWidth="1"/>
    <col min="3339" max="3339" width="4" style="121" customWidth="1"/>
    <col min="3340" max="3584" width="9.33203125" style="121"/>
    <col min="3585" max="3585" width="6.83203125" style="121" customWidth="1"/>
    <col min="3586" max="3586" width="32.33203125" style="121" customWidth="1"/>
    <col min="3587" max="3587" width="17" style="121" customWidth="1"/>
    <col min="3588" max="3593" width="12.83203125" style="121" customWidth="1"/>
    <col min="3594" max="3594" width="13.83203125" style="121" customWidth="1"/>
    <col min="3595" max="3595" width="4" style="121" customWidth="1"/>
    <col min="3596" max="3840" width="9.33203125" style="121"/>
    <col min="3841" max="3841" width="6.83203125" style="121" customWidth="1"/>
    <col min="3842" max="3842" width="32.33203125" style="121" customWidth="1"/>
    <col min="3843" max="3843" width="17" style="121" customWidth="1"/>
    <col min="3844" max="3849" width="12.83203125" style="121" customWidth="1"/>
    <col min="3850" max="3850" width="13.83203125" style="121" customWidth="1"/>
    <col min="3851" max="3851" width="4" style="121" customWidth="1"/>
    <col min="3852" max="4096" width="9.33203125" style="121"/>
    <col min="4097" max="4097" width="6.83203125" style="121" customWidth="1"/>
    <col min="4098" max="4098" width="32.33203125" style="121" customWidth="1"/>
    <col min="4099" max="4099" width="17" style="121" customWidth="1"/>
    <col min="4100" max="4105" width="12.83203125" style="121" customWidth="1"/>
    <col min="4106" max="4106" width="13.83203125" style="121" customWidth="1"/>
    <col min="4107" max="4107" width="4" style="121" customWidth="1"/>
    <col min="4108" max="4352" width="9.33203125" style="121"/>
    <col min="4353" max="4353" width="6.83203125" style="121" customWidth="1"/>
    <col min="4354" max="4354" width="32.33203125" style="121" customWidth="1"/>
    <col min="4355" max="4355" width="17" style="121" customWidth="1"/>
    <col min="4356" max="4361" width="12.83203125" style="121" customWidth="1"/>
    <col min="4362" max="4362" width="13.83203125" style="121" customWidth="1"/>
    <col min="4363" max="4363" width="4" style="121" customWidth="1"/>
    <col min="4364" max="4608" width="9.33203125" style="121"/>
    <col min="4609" max="4609" width="6.83203125" style="121" customWidth="1"/>
    <col min="4610" max="4610" width="32.33203125" style="121" customWidth="1"/>
    <col min="4611" max="4611" width="17" style="121" customWidth="1"/>
    <col min="4612" max="4617" width="12.83203125" style="121" customWidth="1"/>
    <col min="4618" max="4618" width="13.83203125" style="121" customWidth="1"/>
    <col min="4619" max="4619" width="4" style="121" customWidth="1"/>
    <col min="4620" max="4864" width="9.33203125" style="121"/>
    <col min="4865" max="4865" width="6.83203125" style="121" customWidth="1"/>
    <col min="4866" max="4866" width="32.33203125" style="121" customWidth="1"/>
    <col min="4867" max="4867" width="17" style="121" customWidth="1"/>
    <col min="4868" max="4873" width="12.83203125" style="121" customWidth="1"/>
    <col min="4874" max="4874" width="13.83203125" style="121" customWidth="1"/>
    <col min="4875" max="4875" width="4" style="121" customWidth="1"/>
    <col min="4876" max="5120" width="9.33203125" style="121"/>
    <col min="5121" max="5121" width="6.83203125" style="121" customWidth="1"/>
    <col min="5122" max="5122" width="32.33203125" style="121" customWidth="1"/>
    <col min="5123" max="5123" width="17" style="121" customWidth="1"/>
    <col min="5124" max="5129" width="12.83203125" style="121" customWidth="1"/>
    <col min="5130" max="5130" width="13.83203125" style="121" customWidth="1"/>
    <col min="5131" max="5131" width="4" style="121" customWidth="1"/>
    <col min="5132" max="5376" width="9.33203125" style="121"/>
    <col min="5377" max="5377" width="6.83203125" style="121" customWidth="1"/>
    <col min="5378" max="5378" width="32.33203125" style="121" customWidth="1"/>
    <col min="5379" max="5379" width="17" style="121" customWidth="1"/>
    <col min="5380" max="5385" width="12.83203125" style="121" customWidth="1"/>
    <col min="5386" max="5386" width="13.83203125" style="121" customWidth="1"/>
    <col min="5387" max="5387" width="4" style="121" customWidth="1"/>
    <col min="5388" max="5632" width="9.33203125" style="121"/>
    <col min="5633" max="5633" width="6.83203125" style="121" customWidth="1"/>
    <col min="5634" max="5634" width="32.33203125" style="121" customWidth="1"/>
    <col min="5635" max="5635" width="17" style="121" customWidth="1"/>
    <col min="5636" max="5641" width="12.83203125" style="121" customWidth="1"/>
    <col min="5642" max="5642" width="13.83203125" style="121" customWidth="1"/>
    <col min="5643" max="5643" width="4" style="121" customWidth="1"/>
    <col min="5644" max="5888" width="9.33203125" style="121"/>
    <col min="5889" max="5889" width="6.83203125" style="121" customWidth="1"/>
    <col min="5890" max="5890" width="32.33203125" style="121" customWidth="1"/>
    <col min="5891" max="5891" width="17" style="121" customWidth="1"/>
    <col min="5892" max="5897" width="12.83203125" style="121" customWidth="1"/>
    <col min="5898" max="5898" width="13.83203125" style="121" customWidth="1"/>
    <col min="5899" max="5899" width="4" style="121" customWidth="1"/>
    <col min="5900" max="6144" width="9.33203125" style="121"/>
    <col min="6145" max="6145" width="6.83203125" style="121" customWidth="1"/>
    <col min="6146" max="6146" width="32.33203125" style="121" customWidth="1"/>
    <col min="6147" max="6147" width="17" style="121" customWidth="1"/>
    <col min="6148" max="6153" width="12.83203125" style="121" customWidth="1"/>
    <col min="6154" max="6154" width="13.83203125" style="121" customWidth="1"/>
    <col min="6155" max="6155" width="4" style="121" customWidth="1"/>
    <col min="6156" max="6400" width="9.33203125" style="121"/>
    <col min="6401" max="6401" width="6.83203125" style="121" customWidth="1"/>
    <col min="6402" max="6402" width="32.33203125" style="121" customWidth="1"/>
    <col min="6403" max="6403" width="17" style="121" customWidth="1"/>
    <col min="6404" max="6409" width="12.83203125" style="121" customWidth="1"/>
    <col min="6410" max="6410" width="13.83203125" style="121" customWidth="1"/>
    <col min="6411" max="6411" width="4" style="121" customWidth="1"/>
    <col min="6412" max="6656" width="9.33203125" style="121"/>
    <col min="6657" max="6657" width="6.83203125" style="121" customWidth="1"/>
    <col min="6658" max="6658" width="32.33203125" style="121" customWidth="1"/>
    <col min="6659" max="6659" width="17" style="121" customWidth="1"/>
    <col min="6660" max="6665" width="12.83203125" style="121" customWidth="1"/>
    <col min="6666" max="6666" width="13.83203125" style="121" customWidth="1"/>
    <col min="6667" max="6667" width="4" style="121" customWidth="1"/>
    <col min="6668" max="6912" width="9.33203125" style="121"/>
    <col min="6913" max="6913" width="6.83203125" style="121" customWidth="1"/>
    <col min="6914" max="6914" width="32.33203125" style="121" customWidth="1"/>
    <col min="6915" max="6915" width="17" style="121" customWidth="1"/>
    <col min="6916" max="6921" width="12.83203125" style="121" customWidth="1"/>
    <col min="6922" max="6922" width="13.83203125" style="121" customWidth="1"/>
    <col min="6923" max="6923" width="4" style="121" customWidth="1"/>
    <col min="6924" max="7168" width="9.33203125" style="121"/>
    <col min="7169" max="7169" width="6.83203125" style="121" customWidth="1"/>
    <col min="7170" max="7170" width="32.33203125" style="121" customWidth="1"/>
    <col min="7171" max="7171" width="17" style="121" customWidth="1"/>
    <col min="7172" max="7177" width="12.83203125" style="121" customWidth="1"/>
    <col min="7178" max="7178" width="13.83203125" style="121" customWidth="1"/>
    <col min="7179" max="7179" width="4" style="121" customWidth="1"/>
    <col min="7180" max="7424" width="9.33203125" style="121"/>
    <col min="7425" max="7425" width="6.83203125" style="121" customWidth="1"/>
    <col min="7426" max="7426" width="32.33203125" style="121" customWidth="1"/>
    <col min="7427" max="7427" width="17" style="121" customWidth="1"/>
    <col min="7428" max="7433" width="12.83203125" style="121" customWidth="1"/>
    <col min="7434" max="7434" width="13.83203125" style="121" customWidth="1"/>
    <col min="7435" max="7435" width="4" style="121" customWidth="1"/>
    <col min="7436" max="7680" width="9.33203125" style="121"/>
    <col min="7681" max="7681" width="6.83203125" style="121" customWidth="1"/>
    <col min="7682" max="7682" width="32.33203125" style="121" customWidth="1"/>
    <col min="7683" max="7683" width="17" style="121" customWidth="1"/>
    <col min="7684" max="7689" width="12.83203125" style="121" customWidth="1"/>
    <col min="7690" max="7690" width="13.83203125" style="121" customWidth="1"/>
    <col min="7691" max="7691" width="4" style="121" customWidth="1"/>
    <col min="7692" max="7936" width="9.33203125" style="121"/>
    <col min="7937" max="7937" width="6.83203125" style="121" customWidth="1"/>
    <col min="7938" max="7938" width="32.33203125" style="121" customWidth="1"/>
    <col min="7939" max="7939" width="17" style="121" customWidth="1"/>
    <col min="7940" max="7945" width="12.83203125" style="121" customWidth="1"/>
    <col min="7946" max="7946" width="13.83203125" style="121" customWidth="1"/>
    <col min="7947" max="7947" width="4" style="121" customWidth="1"/>
    <col min="7948" max="8192" width="9.33203125" style="121"/>
    <col min="8193" max="8193" width="6.83203125" style="121" customWidth="1"/>
    <col min="8194" max="8194" width="32.33203125" style="121" customWidth="1"/>
    <col min="8195" max="8195" width="17" style="121" customWidth="1"/>
    <col min="8196" max="8201" width="12.83203125" style="121" customWidth="1"/>
    <col min="8202" max="8202" width="13.83203125" style="121" customWidth="1"/>
    <col min="8203" max="8203" width="4" style="121" customWidth="1"/>
    <col min="8204" max="8448" width="9.33203125" style="121"/>
    <col min="8449" max="8449" width="6.83203125" style="121" customWidth="1"/>
    <col min="8450" max="8450" width="32.33203125" style="121" customWidth="1"/>
    <col min="8451" max="8451" width="17" style="121" customWidth="1"/>
    <col min="8452" max="8457" width="12.83203125" style="121" customWidth="1"/>
    <col min="8458" max="8458" width="13.83203125" style="121" customWidth="1"/>
    <col min="8459" max="8459" width="4" style="121" customWidth="1"/>
    <col min="8460" max="8704" width="9.33203125" style="121"/>
    <col min="8705" max="8705" width="6.83203125" style="121" customWidth="1"/>
    <col min="8706" max="8706" width="32.33203125" style="121" customWidth="1"/>
    <col min="8707" max="8707" width="17" style="121" customWidth="1"/>
    <col min="8708" max="8713" width="12.83203125" style="121" customWidth="1"/>
    <col min="8714" max="8714" width="13.83203125" style="121" customWidth="1"/>
    <col min="8715" max="8715" width="4" style="121" customWidth="1"/>
    <col min="8716" max="8960" width="9.33203125" style="121"/>
    <col min="8961" max="8961" width="6.83203125" style="121" customWidth="1"/>
    <col min="8962" max="8962" width="32.33203125" style="121" customWidth="1"/>
    <col min="8963" max="8963" width="17" style="121" customWidth="1"/>
    <col min="8964" max="8969" width="12.83203125" style="121" customWidth="1"/>
    <col min="8970" max="8970" width="13.83203125" style="121" customWidth="1"/>
    <col min="8971" max="8971" width="4" style="121" customWidth="1"/>
    <col min="8972" max="9216" width="9.33203125" style="121"/>
    <col min="9217" max="9217" width="6.83203125" style="121" customWidth="1"/>
    <col min="9218" max="9218" width="32.33203125" style="121" customWidth="1"/>
    <col min="9219" max="9219" width="17" style="121" customWidth="1"/>
    <col min="9220" max="9225" width="12.83203125" style="121" customWidth="1"/>
    <col min="9226" max="9226" width="13.83203125" style="121" customWidth="1"/>
    <col min="9227" max="9227" width="4" style="121" customWidth="1"/>
    <col min="9228" max="9472" width="9.33203125" style="121"/>
    <col min="9473" max="9473" width="6.83203125" style="121" customWidth="1"/>
    <col min="9474" max="9474" width="32.33203125" style="121" customWidth="1"/>
    <col min="9475" max="9475" width="17" style="121" customWidth="1"/>
    <col min="9476" max="9481" width="12.83203125" style="121" customWidth="1"/>
    <col min="9482" max="9482" width="13.83203125" style="121" customWidth="1"/>
    <col min="9483" max="9483" width="4" style="121" customWidth="1"/>
    <col min="9484" max="9728" width="9.33203125" style="121"/>
    <col min="9729" max="9729" width="6.83203125" style="121" customWidth="1"/>
    <col min="9730" max="9730" width="32.33203125" style="121" customWidth="1"/>
    <col min="9731" max="9731" width="17" style="121" customWidth="1"/>
    <col min="9732" max="9737" width="12.83203125" style="121" customWidth="1"/>
    <col min="9738" max="9738" width="13.83203125" style="121" customWidth="1"/>
    <col min="9739" max="9739" width="4" style="121" customWidth="1"/>
    <col min="9740" max="9984" width="9.33203125" style="121"/>
    <col min="9985" max="9985" width="6.83203125" style="121" customWidth="1"/>
    <col min="9986" max="9986" width="32.33203125" style="121" customWidth="1"/>
    <col min="9987" max="9987" width="17" style="121" customWidth="1"/>
    <col min="9988" max="9993" width="12.83203125" style="121" customWidth="1"/>
    <col min="9994" max="9994" width="13.83203125" style="121" customWidth="1"/>
    <col min="9995" max="9995" width="4" style="121" customWidth="1"/>
    <col min="9996" max="10240" width="9.33203125" style="121"/>
    <col min="10241" max="10241" width="6.83203125" style="121" customWidth="1"/>
    <col min="10242" max="10242" width="32.33203125" style="121" customWidth="1"/>
    <col min="10243" max="10243" width="17" style="121" customWidth="1"/>
    <col min="10244" max="10249" width="12.83203125" style="121" customWidth="1"/>
    <col min="10250" max="10250" width="13.83203125" style="121" customWidth="1"/>
    <col min="10251" max="10251" width="4" style="121" customWidth="1"/>
    <col min="10252" max="10496" width="9.33203125" style="121"/>
    <col min="10497" max="10497" width="6.83203125" style="121" customWidth="1"/>
    <col min="10498" max="10498" width="32.33203125" style="121" customWidth="1"/>
    <col min="10499" max="10499" width="17" style="121" customWidth="1"/>
    <col min="10500" max="10505" width="12.83203125" style="121" customWidth="1"/>
    <col min="10506" max="10506" width="13.83203125" style="121" customWidth="1"/>
    <col min="10507" max="10507" width="4" style="121" customWidth="1"/>
    <col min="10508" max="10752" width="9.33203125" style="121"/>
    <col min="10753" max="10753" width="6.83203125" style="121" customWidth="1"/>
    <col min="10754" max="10754" width="32.33203125" style="121" customWidth="1"/>
    <col min="10755" max="10755" width="17" style="121" customWidth="1"/>
    <col min="10756" max="10761" width="12.83203125" style="121" customWidth="1"/>
    <col min="10762" max="10762" width="13.83203125" style="121" customWidth="1"/>
    <col min="10763" max="10763" width="4" style="121" customWidth="1"/>
    <col min="10764" max="11008" width="9.33203125" style="121"/>
    <col min="11009" max="11009" width="6.83203125" style="121" customWidth="1"/>
    <col min="11010" max="11010" width="32.33203125" style="121" customWidth="1"/>
    <col min="11011" max="11011" width="17" style="121" customWidth="1"/>
    <col min="11012" max="11017" width="12.83203125" style="121" customWidth="1"/>
    <col min="11018" max="11018" width="13.83203125" style="121" customWidth="1"/>
    <col min="11019" max="11019" width="4" style="121" customWidth="1"/>
    <col min="11020" max="11264" width="9.33203125" style="121"/>
    <col min="11265" max="11265" width="6.83203125" style="121" customWidth="1"/>
    <col min="11266" max="11266" width="32.33203125" style="121" customWidth="1"/>
    <col min="11267" max="11267" width="17" style="121" customWidth="1"/>
    <col min="11268" max="11273" width="12.83203125" style="121" customWidth="1"/>
    <col min="11274" max="11274" width="13.83203125" style="121" customWidth="1"/>
    <col min="11275" max="11275" width="4" style="121" customWidth="1"/>
    <col min="11276" max="11520" width="9.33203125" style="121"/>
    <col min="11521" max="11521" width="6.83203125" style="121" customWidth="1"/>
    <col min="11522" max="11522" width="32.33203125" style="121" customWidth="1"/>
    <col min="11523" max="11523" width="17" style="121" customWidth="1"/>
    <col min="11524" max="11529" width="12.83203125" style="121" customWidth="1"/>
    <col min="11530" max="11530" width="13.83203125" style="121" customWidth="1"/>
    <col min="11531" max="11531" width="4" style="121" customWidth="1"/>
    <col min="11532" max="11776" width="9.33203125" style="121"/>
    <col min="11777" max="11777" width="6.83203125" style="121" customWidth="1"/>
    <col min="11778" max="11778" width="32.33203125" style="121" customWidth="1"/>
    <col min="11779" max="11779" width="17" style="121" customWidth="1"/>
    <col min="11780" max="11785" width="12.83203125" style="121" customWidth="1"/>
    <col min="11786" max="11786" width="13.83203125" style="121" customWidth="1"/>
    <col min="11787" max="11787" width="4" style="121" customWidth="1"/>
    <col min="11788" max="12032" width="9.33203125" style="121"/>
    <col min="12033" max="12033" width="6.83203125" style="121" customWidth="1"/>
    <col min="12034" max="12034" width="32.33203125" style="121" customWidth="1"/>
    <col min="12035" max="12035" width="17" style="121" customWidth="1"/>
    <col min="12036" max="12041" width="12.83203125" style="121" customWidth="1"/>
    <col min="12042" max="12042" width="13.83203125" style="121" customWidth="1"/>
    <col min="12043" max="12043" width="4" style="121" customWidth="1"/>
    <col min="12044" max="12288" width="9.33203125" style="121"/>
    <col min="12289" max="12289" width="6.83203125" style="121" customWidth="1"/>
    <col min="12290" max="12290" width="32.33203125" style="121" customWidth="1"/>
    <col min="12291" max="12291" width="17" style="121" customWidth="1"/>
    <col min="12292" max="12297" width="12.83203125" style="121" customWidth="1"/>
    <col min="12298" max="12298" width="13.83203125" style="121" customWidth="1"/>
    <col min="12299" max="12299" width="4" style="121" customWidth="1"/>
    <col min="12300" max="12544" width="9.33203125" style="121"/>
    <col min="12545" max="12545" width="6.83203125" style="121" customWidth="1"/>
    <col min="12546" max="12546" width="32.33203125" style="121" customWidth="1"/>
    <col min="12547" max="12547" width="17" style="121" customWidth="1"/>
    <col min="12548" max="12553" width="12.83203125" style="121" customWidth="1"/>
    <col min="12554" max="12554" width="13.83203125" style="121" customWidth="1"/>
    <col min="12555" max="12555" width="4" style="121" customWidth="1"/>
    <col min="12556" max="12800" width="9.33203125" style="121"/>
    <col min="12801" max="12801" width="6.83203125" style="121" customWidth="1"/>
    <col min="12802" max="12802" width="32.33203125" style="121" customWidth="1"/>
    <col min="12803" max="12803" width="17" style="121" customWidth="1"/>
    <col min="12804" max="12809" width="12.83203125" style="121" customWidth="1"/>
    <col min="12810" max="12810" width="13.83203125" style="121" customWidth="1"/>
    <col min="12811" max="12811" width="4" style="121" customWidth="1"/>
    <col min="12812" max="13056" width="9.33203125" style="121"/>
    <col min="13057" max="13057" width="6.83203125" style="121" customWidth="1"/>
    <col min="13058" max="13058" width="32.33203125" style="121" customWidth="1"/>
    <col min="13059" max="13059" width="17" style="121" customWidth="1"/>
    <col min="13060" max="13065" width="12.83203125" style="121" customWidth="1"/>
    <col min="13066" max="13066" width="13.83203125" style="121" customWidth="1"/>
    <col min="13067" max="13067" width="4" style="121" customWidth="1"/>
    <col min="13068" max="13312" width="9.33203125" style="121"/>
    <col min="13313" max="13313" width="6.83203125" style="121" customWidth="1"/>
    <col min="13314" max="13314" width="32.33203125" style="121" customWidth="1"/>
    <col min="13315" max="13315" width="17" style="121" customWidth="1"/>
    <col min="13316" max="13321" width="12.83203125" style="121" customWidth="1"/>
    <col min="13322" max="13322" width="13.83203125" style="121" customWidth="1"/>
    <col min="13323" max="13323" width="4" style="121" customWidth="1"/>
    <col min="13324" max="13568" width="9.33203125" style="121"/>
    <col min="13569" max="13569" width="6.83203125" style="121" customWidth="1"/>
    <col min="13570" max="13570" width="32.33203125" style="121" customWidth="1"/>
    <col min="13571" max="13571" width="17" style="121" customWidth="1"/>
    <col min="13572" max="13577" width="12.83203125" style="121" customWidth="1"/>
    <col min="13578" max="13578" width="13.83203125" style="121" customWidth="1"/>
    <col min="13579" max="13579" width="4" style="121" customWidth="1"/>
    <col min="13580" max="13824" width="9.33203125" style="121"/>
    <col min="13825" max="13825" width="6.83203125" style="121" customWidth="1"/>
    <col min="13826" max="13826" width="32.33203125" style="121" customWidth="1"/>
    <col min="13827" max="13827" width="17" style="121" customWidth="1"/>
    <col min="13828" max="13833" width="12.83203125" style="121" customWidth="1"/>
    <col min="13834" max="13834" width="13.83203125" style="121" customWidth="1"/>
    <col min="13835" max="13835" width="4" style="121" customWidth="1"/>
    <col min="13836" max="14080" width="9.33203125" style="121"/>
    <col min="14081" max="14081" width="6.83203125" style="121" customWidth="1"/>
    <col min="14082" max="14082" width="32.33203125" style="121" customWidth="1"/>
    <col min="14083" max="14083" width="17" style="121" customWidth="1"/>
    <col min="14084" max="14089" width="12.83203125" style="121" customWidth="1"/>
    <col min="14090" max="14090" width="13.83203125" style="121" customWidth="1"/>
    <col min="14091" max="14091" width="4" style="121" customWidth="1"/>
    <col min="14092" max="14336" width="9.33203125" style="121"/>
    <col min="14337" max="14337" width="6.83203125" style="121" customWidth="1"/>
    <col min="14338" max="14338" width="32.33203125" style="121" customWidth="1"/>
    <col min="14339" max="14339" width="17" style="121" customWidth="1"/>
    <col min="14340" max="14345" width="12.83203125" style="121" customWidth="1"/>
    <col min="14346" max="14346" width="13.83203125" style="121" customWidth="1"/>
    <col min="14347" max="14347" width="4" style="121" customWidth="1"/>
    <col min="14348" max="14592" width="9.33203125" style="121"/>
    <col min="14593" max="14593" width="6.83203125" style="121" customWidth="1"/>
    <col min="14594" max="14594" width="32.33203125" style="121" customWidth="1"/>
    <col min="14595" max="14595" width="17" style="121" customWidth="1"/>
    <col min="14596" max="14601" width="12.83203125" style="121" customWidth="1"/>
    <col min="14602" max="14602" width="13.83203125" style="121" customWidth="1"/>
    <col min="14603" max="14603" width="4" style="121" customWidth="1"/>
    <col min="14604" max="14848" width="9.33203125" style="121"/>
    <col min="14849" max="14849" width="6.83203125" style="121" customWidth="1"/>
    <col min="14850" max="14850" width="32.33203125" style="121" customWidth="1"/>
    <col min="14851" max="14851" width="17" style="121" customWidth="1"/>
    <col min="14852" max="14857" width="12.83203125" style="121" customWidth="1"/>
    <col min="14858" max="14858" width="13.83203125" style="121" customWidth="1"/>
    <col min="14859" max="14859" width="4" style="121" customWidth="1"/>
    <col min="14860" max="15104" width="9.33203125" style="121"/>
    <col min="15105" max="15105" width="6.83203125" style="121" customWidth="1"/>
    <col min="15106" max="15106" width="32.33203125" style="121" customWidth="1"/>
    <col min="15107" max="15107" width="17" style="121" customWidth="1"/>
    <col min="15108" max="15113" width="12.83203125" style="121" customWidth="1"/>
    <col min="15114" max="15114" width="13.83203125" style="121" customWidth="1"/>
    <col min="15115" max="15115" width="4" style="121" customWidth="1"/>
    <col min="15116" max="15360" width="9.33203125" style="121"/>
    <col min="15361" max="15361" width="6.83203125" style="121" customWidth="1"/>
    <col min="15362" max="15362" width="32.33203125" style="121" customWidth="1"/>
    <col min="15363" max="15363" width="17" style="121" customWidth="1"/>
    <col min="15364" max="15369" width="12.83203125" style="121" customWidth="1"/>
    <col min="15370" max="15370" width="13.83203125" style="121" customWidth="1"/>
    <col min="15371" max="15371" width="4" style="121" customWidth="1"/>
    <col min="15372" max="15616" width="9.33203125" style="121"/>
    <col min="15617" max="15617" width="6.83203125" style="121" customWidth="1"/>
    <col min="15618" max="15618" width="32.33203125" style="121" customWidth="1"/>
    <col min="15619" max="15619" width="17" style="121" customWidth="1"/>
    <col min="15620" max="15625" width="12.83203125" style="121" customWidth="1"/>
    <col min="15626" max="15626" width="13.83203125" style="121" customWidth="1"/>
    <col min="15627" max="15627" width="4" style="121" customWidth="1"/>
    <col min="15628" max="15872" width="9.33203125" style="121"/>
    <col min="15873" max="15873" width="6.83203125" style="121" customWidth="1"/>
    <col min="15874" max="15874" width="32.33203125" style="121" customWidth="1"/>
    <col min="15875" max="15875" width="17" style="121" customWidth="1"/>
    <col min="15876" max="15881" width="12.83203125" style="121" customWidth="1"/>
    <col min="15882" max="15882" width="13.83203125" style="121" customWidth="1"/>
    <col min="15883" max="15883" width="4" style="121" customWidth="1"/>
    <col min="15884" max="16128" width="9.33203125" style="121"/>
    <col min="16129" max="16129" width="6.83203125" style="121" customWidth="1"/>
    <col min="16130" max="16130" width="32.33203125" style="121" customWidth="1"/>
    <col min="16131" max="16131" width="17" style="121" customWidth="1"/>
    <col min="16132" max="16137" width="12.83203125" style="121" customWidth="1"/>
    <col min="16138" max="16138" width="13.83203125" style="121" customWidth="1"/>
    <col min="16139" max="16139" width="4" style="121" customWidth="1"/>
    <col min="16140" max="16384" width="9.33203125" style="121"/>
  </cols>
  <sheetData>
    <row r="1" spans="1:11" x14ac:dyDescent="0.2">
      <c r="A1" s="122"/>
      <c r="B1" s="118"/>
      <c r="C1" s="118"/>
      <c r="D1" s="118"/>
      <c r="E1" s="118"/>
      <c r="F1" s="118"/>
      <c r="G1" s="118"/>
      <c r="H1" s="118"/>
      <c r="I1" s="118"/>
      <c r="J1" s="118"/>
    </row>
    <row r="2" spans="1:11" ht="15.75" x14ac:dyDescent="0.2">
      <c r="A2" s="768" t="s">
        <v>571</v>
      </c>
      <c r="B2" s="836"/>
      <c r="C2" s="836"/>
      <c r="D2" s="836"/>
      <c r="E2" s="836"/>
      <c r="F2" s="836"/>
      <c r="G2" s="836"/>
      <c r="H2" s="836"/>
      <c r="I2" s="836"/>
      <c r="J2" s="836"/>
    </row>
    <row r="3" spans="1:11" x14ac:dyDescent="0.2">
      <c r="A3" s="122"/>
      <c r="B3" s="118"/>
      <c r="C3" s="118"/>
      <c r="D3" s="118"/>
      <c r="E3" s="118"/>
      <c r="F3" s="118"/>
      <c r="G3" s="118"/>
      <c r="H3" s="118"/>
      <c r="I3" s="118"/>
      <c r="J3" s="118"/>
    </row>
    <row r="4" spans="1:11" ht="14.25" thickBot="1" x14ac:dyDescent="0.25">
      <c r="A4" s="122"/>
      <c r="B4" s="118"/>
      <c r="C4" s="118"/>
      <c r="D4" s="118"/>
      <c r="E4" s="118"/>
      <c r="F4" s="118"/>
      <c r="G4" s="118"/>
      <c r="H4" s="118"/>
      <c r="I4" s="118"/>
      <c r="J4" s="123" t="e">
        <f>'Z_1.tájékoztató_t.'!E5</f>
        <v>#REF!</v>
      </c>
      <c r="K4" s="762" t="str">
        <f>CONCATENATE("2. tájékoztató tábla ",[1]Z_ALAPADATOK!A7," ",[1]Z_ALAPADATOK!B7," ",[1]Z_ALAPADATOK!C7," ",[1]Z_ALAPADATOK!D7," ",[1]Z_ALAPADATOK!E7," ",[1]Z_ALAPADATOK!F7," ",[1]Z_ALAPADATOK!G7," ",[1]Z_ALAPADATOK!H7)</f>
        <v>2. tájékoztató tábla a …. / 2020 ( … ) önkormányzati rendelethez</v>
      </c>
    </row>
    <row r="5" spans="1:11" s="493" customFormat="1" ht="26.45" customHeight="1" x14ac:dyDescent="0.2">
      <c r="A5" s="837" t="s">
        <v>42</v>
      </c>
      <c r="B5" s="839" t="s">
        <v>572</v>
      </c>
      <c r="C5" s="839" t="s">
        <v>573</v>
      </c>
      <c r="D5" s="839" t="s">
        <v>574</v>
      </c>
      <c r="E5" s="839" t="s">
        <v>575</v>
      </c>
      <c r="F5" s="490" t="s">
        <v>576</v>
      </c>
      <c r="G5" s="491"/>
      <c r="H5" s="491"/>
      <c r="I5" s="492"/>
      <c r="J5" s="794" t="s">
        <v>577</v>
      </c>
      <c r="K5" s="762"/>
    </row>
    <row r="6" spans="1:11" s="497" customFormat="1" ht="32.450000000000003" customHeight="1" thickBot="1" x14ac:dyDescent="0.25">
      <c r="A6" s="838"/>
      <c r="B6" s="840"/>
      <c r="C6" s="840"/>
      <c r="D6" s="841"/>
      <c r="E6" s="841"/>
      <c r="F6" s="494" t="s">
        <v>578</v>
      </c>
      <c r="G6" s="495" t="s">
        <v>579</v>
      </c>
      <c r="H6" s="495" t="s">
        <v>580</v>
      </c>
      <c r="I6" s="496" t="s">
        <v>581</v>
      </c>
      <c r="J6" s="842"/>
      <c r="K6" s="762"/>
    </row>
    <row r="7" spans="1:11" s="502" customFormat="1" ht="14.1" customHeight="1" thickBot="1" x14ac:dyDescent="0.25">
      <c r="A7" s="498" t="s">
        <v>46</v>
      </c>
      <c r="B7" s="499" t="s">
        <v>582</v>
      </c>
      <c r="C7" s="500" t="s">
        <v>48</v>
      </c>
      <c r="D7" s="500" t="s">
        <v>49</v>
      </c>
      <c r="E7" s="500" t="s">
        <v>50</v>
      </c>
      <c r="F7" s="500" t="s">
        <v>376</v>
      </c>
      <c r="G7" s="500" t="s">
        <v>321</v>
      </c>
      <c r="H7" s="500" t="s">
        <v>322</v>
      </c>
      <c r="I7" s="500" t="s">
        <v>323</v>
      </c>
      <c r="J7" s="501" t="s">
        <v>583</v>
      </c>
      <c r="K7" s="762"/>
    </row>
    <row r="8" spans="1:11" ht="33.75" customHeight="1" x14ac:dyDescent="0.2">
      <c r="A8" s="503" t="s">
        <v>51</v>
      </c>
      <c r="B8" s="504" t="s">
        <v>584</v>
      </c>
      <c r="C8" s="505"/>
      <c r="D8" s="506">
        <f t="shared" ref="D8:I8" si="0">SUM(D9:D10)</f>
        <v>0</v>
      </c>
      <c r="E8" s="506">
        <f t="shared" si="0"/>
        <v>0</v>
      </c>
      <c r="F8" s="506">
        <f t="shared" si="0"/>
        <v>0</v>
      </c>
      <c r="G8" s="506">
        <f t="shared" si="0"/>
        <v>0</v>
      </c>
      <c r="H8" s="506">
        <f t="shared" si="0"/>
        <v>0</v>
      </c>
      <c r="I8" s="507">
        <f t="shared" si="0"/>
        <v>0</v>
      </c>
      <c r="J8" s="508">
        <f t="shared" ref="J8:J14" si="1">SUM(F8:I8)</f>
        <v>0</v>
      </c>
      <c r="K8" s="762"/>
    </row>
    <row r="9" spans="1:11" ht="21.2" customHeight="1" x14ac:dyDescent="0.2">
      <c r="A9" s="509" t="s">
        <v>65</v>
      </c>
      <c r="B9" s="510" t="s">
        <v>585</v>
      </c>
      <c r="C9" s="511"/>
      <c r="D9" s="221"/>
      <c r="E9" s="221"/>
      <c r="F9" s="221"/>
      <c r="G9" s="221"/>
      <c r="H9" s="221"/>
      <c r="I9" s="512"/>
      <c r="J9" s="513">
        <f t="shared" si="1"/>
        <v>0</v>
      </c>
      <c r="K9" s="762"/>
    </row>
    <row r="10" spans="1:11" ht="21.2" customHeight="1" x14ac:dyDescent="0.2">
      <c r="A10" s="509" t="s">
        <v>79</v>
      </c>
      <c r="B10" s="510" t="s">
        <v>585</v>
      </c>
      <c r="C10" s="511"/>
      <c r="D10" s="221"/>
      <c r="E10" s="221"/>
      <c r="F10" s="221"/>
      <c r="G10" s="221"/>
      <c r="H10" s="221"/>
      <c r="I10" s="512"/>
      <c r="J10" s="513">
        <f t="shared" si="1"/>
        <v>0</v>
      </c>
      <c r="K10" s="762"/>
    </row>
    <row r="11" spans="1:11" ht="36" customHeight="1" x14ac:dyDescent="0.2">
      <c r="A11" s="509" t="s">
        <v>276</v>
      </c>
      <c r="B11" s="514" t="s">
        <v>586</v>
      </c>
      <c r="C11" s="515"/>
      <c r="D11" s="516">
        <f t="shared" ref="D11:I11" si="2">SUM(D12:D13)</f>
        <v>10169938</v>
      </c>
      <c r="E11" s="516">
        <f t="shared" si="2"/>
        <v>2469239</v>
      </c>
      <c r="F11" s="516">
        <f t="shared" si="2"/>
        <v>1642982</v>
      </c>
      <c r="G11" s="516">
        <f t="shared" si="2"/>
        <v>0</v>
      </c>
      <c r="H11" s="516">
        <f t="shared" si="2"/>
        <v>0</v>
      </c>
      <c r="I11" s="517">
        <f t="shared" si="2"/>
        <v>0</v>
      </c>
      <c r="J11" s="518">
        <f t="shared" si="1"/>
        <v>1642982</v>
      </c>
      <c r="K11" s="762"/>
    </row>
    <row r="12" spans="1:11" ht="21.2" customHeight="1" x14ac:dyDescent="0.2">
      <c r="A12" s="509" t="s">
        <v>109</v>
      </c>
      <c r="B12" s="510" t="s">
        <v>587</v>
      </c>
      <c r="C12" s="511">
        <v>2016</v>
      </c>
      <c r="D12" s="221">
        <v>6988674</v>
      </c>
      <c r="E12" s="221">
        <v>1686658</v>
      </c>
      <c r="F12" s="221">
        <v>1251332</v>
      </c>
      <c r="G12" s="221"/>
      <c r="H12" s="221"/>
      <c r="I12" s="512"/>
      <c r="J12" s="513">
        <f t="shared" si="1"/>
        <v>1251332</v>
      </c>
      <c r="K12" s="762"/>
    </row>
    <row r="13" spans="1:11" ht="18" customHeight="1" x14ac:dyDescent="0.2">
      <c r="A13" s="509" t="s">
        <v>133</v>
      </c>
      <c r="B13" s="510" t="s">
        <v>588</v>
      </c>
      <c r="C13" s="511">
        <v>2016</v>
      </c>
      <c r="D13" s="221">
        <v>3181264</v>
      </c>
      <c r="E13" s="221">
        <v>782581</v>
      </c>
      <c r="F13" s="221">
        <v>391650</v>
      </c>
      <c r="G13" s="221"/>
      <c r="H13" s="221"/>
      <c r="I13" s="512"/>
      <c r="J13" s="513">
        <f t="shared" si="1"/>
        <v>391650</v>
      </c>
      <c r="K13" s="762"/>
    </row>
    <row r="14" spans="1:11" ht="21.2" customHeight="1" x14ac:dyDescent="0.2">
      <c r="A14" s="509" t="s">
        <v>293</v>
      </c>
      <c r="B14" s="519" t="s">
        <v>589</v>
      </c>
      <c r="C14" s="515"/>
      <c r="D14" s="516">
        <f>SUM(D15:D34)</f>
        <v>83567069</v>
      </c>
      <c r="E14" s="516">
        <f>SUM(E15:E34)</f>
        <v>48854094</v>
      </c>
      <c r="F14" s="516">
        <f>SUM(F15:F34)</f>
        <v>29471890</v>
      </c>
      <c r="G14" s="516">
        <f>SUM(G34:G34)</f>
        <v>0</v>
      </c>
      <c r="H14" s="516">
        <f>SUM(H34:H34)</f>
        <v>0</v>
      </c>
      <c r="I14" s="517">
        <f>SUM(I34:I34)</f>
        <v>0</v>
      </c>
      <c r="J14" s="518">
        <f t="shared" si="1"/>
        <v>29471890</v>
      </c>
      <c r="K14" s="762"/>
    </row>
    <row r="15" spans="1:11" ht="21.2" customHeight="1" x14ac:dyDescent="0.2">
      <c r="A15" s="509"/>
      <c r="B15" s="519" t="s">
        <v>590</v>
      </c>
      <c r="C15" s="515">
        <v>2019</v>
      </c>
      <c r="D15" s="516">
        <v>946600</v>
      </c>
      <c r="E15" s="516">
        <v>946600</v>
      </c>
      <c r="F15" s="516"/>
      <c r="G15" s="516"/>
      <c r="H15" s="516"/>
      <c r="I15" s="517"/>
      <c r="J15" s="518"/>
      <c r="K15" s="762"/>
    </row>
    <row r="16" spans="1:11" ht="21.2" customHeight="1" x14ac:dyDescent="0.2">
      <c r="A16" s="509"/>
      <c r="B16" s="519" t="s">
        <v>591</v>
      </c>
      <c r="C16" s="515">
        <v>2018</v>
      </c>
      <c r="D16" s="516">
        <v>3450831</v>
      </c>
      <c r="E16" s="516">
        <v>320400</v>
      </c>
      <c r="F16" s="516"/>
      <c r="G16" s="516"/>
      <c r="H16" s="516"/>
      <c r="I16" s="517"/>
      <c r="J16" s="518"/>
      <c r="K16" s="762"/>
    </row>
    <row r="17" spans="1:11" ht="21.2" customHeight="1" x14ac:dyDescent="0.2">
      <c r="A17" s="509"/>
      <c r="B17" s="519" t="s">
        <v>592</v>
      </c>
      <c r="C17" s="515">
        <v>2018</v>
      </c>
      <c r="D17" s="516">
        <v>3638287</v>
      </c>
      <c r="E17" s="516">
        <v>1527633</v>
      </c>
      <c r="F17" s="516"/>
      <c r="G17" s="516"/>
      <c r="H17" s="516"/>
      <c r="I17" s="517"/>
      <c r="J17" s="518"/>
      <c r="K17" s="762"/>
    </row>
    <row r="18" spans="1:11" ht="21.2" customHeight="1" x14ac:dyDescent="0.2">
      <c r="A18" s="509"/>
      <c r="B18" s="519" t="s">
        <v>593</v>
      </c>
      <c r="C18" s="515">
        <v>2018</v>
      </c>
      <c r="D18" s="516">
        <v>700000</v>
      </c>
      <c r="E18" s="516">
        <v>428110</v>
      </c>
      <c r="F18" s="516">
        <f>D18-E18</f>
        <v>271890</v>
      </c>
      <c r="G18" s="516"/>
      <c r="H18" s="516"/>
      <c r="I18" s="517"/>
      <c r="J18" s="518"/>
      <c r="K18" s="762"/>
    </row>
    <row r="19" spans="1:11" ht="21.2" customHeight="1" x14ac:dyDescent="0.2">
      <c r="A19" s="509"/>
      <c r="B19" s="519" t="s">
        <v>594</v>
      </c>
      <c r="C19" s="515">
        <v>2019</v>
      </c>
      <c r="D19" s="516">
        <f>E19</f>
        <v>334387</v>
      </c>
      <c r="E19" s="516">
        <v>334387</v>
      </c>
      <c r="F19" s="516"/>
      <c r="G19" s="516"/>
      <c r="H19" s="516"/>
      <c r="I19" s="517"/>
      <c r="J19" s="518"/>
      <c r="K19" s="762"/>
    </row>
    <row r="20" spans="1:11" ht="21.2" customHeight="1" x14ac:dyDescent="0.2">
      <c r="A20" s="509"/>
      <c r="B20" s="519" t="s">
        <v>595</v>
      </c>
      <c r="C20" s="515">
        <v>2019</v>
      </c>
      <c r="D20" s="516">
        <f t="shared" ref="D20:D33" si="3">E20</f>
        <v>3860247</v>
      </c>
      <c r="E20" s="516">
        <v>3860247</v>
      </c>
      <c r="F20" s="516"/>
      <c r="G20" s="516"/>
      <c r="H20" s="516"/>
      <c r="I20" s="517"/>
      <c r="J20" s="518"/>
      <c r="K20" s="762"/>
    </row>
    <row r="21" spans="1:11" ht="21.2" customHeight="1" x14ac:dyDescent="0.2">
      <c r="A21" s="509"/>
      <c r="B21" s="519" t="s">
        <v>596</v>
      </c>
      <c r="C21" s="515">
        <v>2019</v>
      </c>
      <c r="D21" s="516">
        <f t="shared" si="3"/>
        <v>5149300</v>
      </c>
      <c r="E21" s="516">
        <v>5149300</v>
      </c>
      <c r="F21" s="516"/>
      <c r="G21" s="516"/>
      <c r="H21" s="516"/>
      <c r="I21" s="517"/>
      <c r="J21" s="518"/>
      <c r="K21" s="762"/>
    </row>
    <row r="22" spans="1:11" x14ac:dyDescent="0.2">
      <c r="A22" s="509"/>
      <c r="B22" s="519" t="s">
        <v>597</v>
      </c>
      <c r="C22" s="515">
        <v>2019</v>
      </c>
      <c r="D22" s="516">
        <f t="shared" si="3"/>
        <v>7304913</v>
      </c>
      <c r="E22" s="516">
        <v>7304913</v>
      </c>
      <c r="F22" s="516"/>
      <c r="G22" s="516"/>
      <c r="H22" s="516"/>
      <c r="I22" s="517"/>
      <c r="J22" s="518"/>
    </row>
    <row r="23" spans="1:11" x14ac:dyDescent="0.2">
      <c r="A23" s="509"/>
      <c r="B23" s="519" t="s">
        <v>598</v>
      </c>
      <c r="C23" s="515">
        <v>2019</v>
      </c>
      <c r="D23" s="516">
        <f t="shared" si="3"/>
        <v>1939473</v>
      </c>
      <c r="E23" s="516">
        <v>1939473</v>
      </c>
      <c r="F23" s="516"/>
      <c r="G23" s="516"/>
      <c r="H23" s="516"/>
      <c r="I23" s="517"/>
      <c r="J23" s="518"/>
    </row>
    <row r="24" spans="1:11" ht="21" x14ac:dyDescent="0.2">
      <c r="A24" s="509"/>
      <c r="B24" s="519" t="s">
        <v>599</v>
      </c>
      <c r="C24" s="515">
        <v>2019</v>
      </c>
      <c r="D24" s="516">
        <f t="shared" si="3"/>
        <v>6128605</v>
      </c>
      <c r="E24" s="516">
        <v>6128605</v>
      </c>
      <c r="F24" s="516"/>
      <c r="G24" s="516"/>
      <c r="H24" s="516"/>
      <c r="I24" s="517"/>
      <c r="J24" s="518"/>
    </row>
    <row r="25" spans="1:11" x14ac:dyDescent="0.2">
      <c r="A25" s="509"/>
      <c r="B25" s="519" t="s">
        <v>600</v>
      </c>
      <c r="C25" s="515">
        <v>2019</v>
      </c>
      <c r="D25" s="516">
        <f t="shared" si="3"/>
        <v>840900</v>
      </c>
      <c r="E25" s="516">
        <v>840900</v>
      </c>
      <c r="F25" s="516"/>
      <c r="G25" s="516"/>
      <c r="H25" s="516"/>
      <c r="I25" s="517"/>
      <c r="J25" s="518"/>
    </row>
    <row r="26" spans="1:11" ht="21" x14ac:dyDescent="0.2">
      <c r="A26" s="509"/>
      <c r="B26" s="519" t="s">
        <v>601</v>
      </c>
      <c r="C26" s="515">
        <v>2019</v>
      </c>
      <c r="D26" s="516">
        <f t="shared" si="3"/>
        <v>1883831</v>
      </c>
      <c r="E26" s="516">
        <v>1883831</v>
      </c>
      <c r="F26" s="516"/>
      <c r="G26" s="516"/>
      <c r="H26" s="516"/>
      <c r="I26" s="517"/>
      <c r="J26" s="518"/>
    </row>
    <row r="27" spans="1:11" ht="21" x14ac:dyDescent="0.2">
      <c r="A27" s="509"/>
      <c r="B27" s="519" t="s">
        <v>602</v>
      </c>
      <c r="C27" s="515">
        <v>2019</v>
      </c>
      <c r="D27" s="516">
        <f t="shared" si="3"/>
        <v>10600</v>
      </c>
      <c r="E27" s="516">
        <v>10600</v>
      </c>
      <c r="F27" s="516"/>
      <c r="G27" s="516"/>
      <c r="H27" s="516"/>
      <c r="I27" s="517"/>
      <c r="J27" s="518"/>
    </row>
    <row r="28" spans="1:11" ht="21" x14ac:dyDescent="0.2">
      <c r="A28" s="509"/>
      <c r="B28" s="519" t="s">
        <v>603</v>
      </c>
      <c r="C28" s="515">
        <v>2019</v>
      </c>
      <c r="D28" s="516">
        <f t="shared" si="3"/>
        <v>343455</v>
      </c>
      <c r="E28" s="516">
        <v>343455</v>
      </c>
      <c r="F28" s="516"/>
      <c r="G28" s="516"/>
      <c r="H28" s="516"/>
      <c r="I28" s="517"/>
      <c r="J28" s="518"/>
    </row>
    <row r="29" spans="1:11" x14ac:dyDescent="0.2">
      <c r="A29" s="509"/>
      <c r="B29" s="519" t="s">
        <v>604</v>
      </c>
      <c r="C29" s="515">
        <v>2019</v>
      </c>
      <c r="D29" s="516">
        <f t="shared" si="3"/>
        <v>189238</v>
      </c>
      <c r="E29" s="516">
        <v>189238</v>
      </c>
      <c r="F29" s="516"/>
      <c r="G29" s="516"/>
      <c r="H29" s="516"/>
      <c r="I29" s="517"/>
      <c r="J29" s="518"/>
    </row>
    <row r="30" spans="1:11" x14ac:dyDescent="0.2">
      <c r="A30" s="509"/>
      <c r="B30" s="519" t="s">
        <v>605</v>
      </c>
      <c r="C30" s="515">
        <v>2019</v>
      </c>
      <c r="D30" s="516">
        <f t="shared" si="3"/>
        <v>7434182</v>
      </c>
      <c r="E30" s="516">
        <v>7434182</v>
      </c>
      <c r="F30" s="516"/>
      <c r="G30" s="516"/>
      <c r="H30" s="516"/>
      <c r="I30" s="517"/>
      <c r="J30" s="518"/>
    </row>
    <row r="31" spans="1:11" ht="21" x14ac:dyDescent="0.2">
      <c r="A31" s="509"/>
      <c r="B31" s="519" t="s">
        <v>606</v>
      </c>
      <c r="C31" s="515">
        <v>2019</v>
      </c>
      <c r="D31" s="516">
        <f t="shared" si="3"/>
        <v>1758720</v>
      </c>
      <c r="E31" s="516">
        <v>1758720</v>
      </c>
      <c r="F31" s="516"/>
      <c r="G31" s="516"/>
      <c r="H31" s="516"/>
      <c r="I31" s="517"/>
      <c r="J31" s="518"/>
    </row>
    <row r="32" spans="1:11" x14ac:dyDescent="0.2">
      <c r="A32" s="509"/>
      <c r="B32" s="519" t="s">
        <v>607</v>
      </c>
      <c r="C32" s="515">
        <v>2019</v>
      </c>
      <c r="D32" s="516">
        <f t="shared" si="3"/>
        <v>8333500</v>
      </c>
      <c r="E32" s="516">
        <v>8333500</v>
      </c>
      <c r="F32" s="516"/>
      <c r="G32" s="516"/>
      <c r="H32" s="516"/>
      <c r="I32" s="517"/>
      <c r="J32" s="518"/>
    </row>
    <row r="33" spans="1:10" x14ac:dyDescent="0.2">
      <c r="A33" s="509"/>
      <c r="B33" s="519" t="s">
        <v>608</v>
      </c>
      <c r="C33" s="515">
        <v>2019</v>
      </c>
      <c r="D33" s="516">
        <f t="shared" si="3"/>
        <v>120000</v>
      </c>
      <c r="E33" s="516">
        <v>120000</v>
      </c>
      <c r="F33" s="516"/>
      <c r="G33" s="516"/>
      <c r="H33" s="516"/>
      <c r="I33" s="517"/>
      <c r="J33" s="518"/>
    </row>
    <row r="34" spans="1:10" ht="22.5" x14ac:dyDescent="0.2">
      <c r="A34" s="509"/>
      <c r="B34" s="510" t="s">
        <v>609</v>
      </c>
      <c r="C34" s="511">
        <v>2018</v>
      </c>
      <c r="D34" s="221">
        <v>29200000</v>
      </c>
      <c r="E34" s="221"/>
      <c r="F34" s="221">
        <v>29200000</v>
      </c>
      <c r="G34" s="221"/>
      <c r="H34" s="221"/>
      <c r="I34" s="512"/>
      <c r="J34" s="513">
        <f>SUM(F34:I34)</f>
        <v>29200000</v>
      </c>
    </row>
    <row r="35" spans="1:10" x14ac:dyDescent="0.2">
      <c r="A35" s="509" t="s">
        <v>302</v>
      </c>
      <c r="B35" s="519" t="s">
        <v>610</v>
      </c>
      <c r="C35" s="515"/>
      <c r="D35" s="516">
        <f t="shared" ref="D35:I35" si="4">SUM(D46:D46)</f>
        <v>0</v>
      </c>
      <c r="E35" s="516">
        <f>E36+E37+E38+E39+E40+E41+E42+E43+E44+E45+E46</f>
        <v>10330517</v>
      </c>
      <c r="F35" s="516">
        <f t="shared" si="4"/>
        <v>0</v>
      </c>
      <c r="G35" s="516">
        <f t="shared" si="4"/>
        <v>0</v>
      </c>
      <c r="H35" s="516">
        <f t="shared" si="4"/>
        <v>0</v>
      </c>
      <c r="I35" s="517">
        <f t="shared" si="4"/>
        <v>0</v>
      </c>
      <c r="J35" s="518">
        <f>SUM(F35:I35)</f>
        <v>0</v>
      </c>
    </row>
    <row r="36" spans="1:10" x14ac:dyDescent="0.2">
      <c r="A36" s="509"/>
      <c r="B36" s="519" t="s">
        <v>611</v>
      </c>
      <c r="C36" s="515">
        <v>2019</v>
      </c>
      <c r="D36" s="516">
        <v>46822256</v>
      </c>
      <c r="E36" s="516">
        <v>1125000</v>
      </c>
      <c r="F36" s="516">
        <f>D36-E36</f>
        <v>45697256</v>
      </c>
      <c r="G36" s="516"/>
      <c r="H36" s="516"/>
      <c r="I36" s="517"/>
      <c r="J36" s="518"/>
    </row>
    <row r="37" spans="1:10" ht="21" x14ac:dyDescent="0.2">
      <c r="A37" s="509"/>
      <c r="B37" s="519" t="s">
        <v>612</v>
      </c>
      <c r="C37" s="515">
        <v>2018</v>
      </c>
      <c r="D37" s="516">
        <v>179219096</v>
      </c>
      <c r="E37" s="516">
        <v>2800000</v>
      </c>
      <c r="F37" s="516">
        <f>D37-E37-1524000</f>
        <v>174895096</v>
      </c>
      <c r="G37" s="516"/>
      <c r="H37" s="516"/>
      <c r="I37" s="517"/>
      <c r="J37" s="518"/>
    </row>
    <row r="38" spans="1:10" ht="21" x14ac:dyDescent="0.2">
      <c r="A38" s="509"/>
      <c r="B38" s="519" t="s">
        <v>613</v>
      </c>
      <c r="C38" s="515">
        <v>2019</v>
      </c>
      <c r="D38" s="516">
        <v>1620086</v>
      </c>
      <c r="E38" s="516">
        <v>1620086</v>
      </c>
      <c r="F38" s="516"/>
      <c r="G38" s="516"/>
      <c r="H38" s="516"/>
      <c r="I38" s="517"/>
      <c r="J38" s="518"/>
    </row>
    <row r="39" spans="1:10" ht="21" x14ac:dyDescent="0.2">
      <c r="A39" s="509"/>
      <c r="B39" s="519" t="s">
        <v>614</v>
      </c>
      <c r="C39" s="515">
        <v>2018</v>
      </c>
      <c r="D39" s="516">
        <v>2363719</v>
      </c>
      <c r="E39" s="516">
        <v>2363719</v>
      </c>
      <c r="F39" s="516"/>
      <c r="G39" s="516"/>
      <c r="H39" s="516"/>
      <c r="I39" s="517"/>
      <c r="J39" s="518"/>
    </row>
    <row r="40" spans="1:10" x14ac:dyDescent="0.2">
      <c r="A40" s="509"/>
      <c r="B40" s="519" t="s">
        <v>615</v>
      </c>
      <c r="C40" s="515">
        <v>2019</v>
      </c>
      <c r="D40" s="516">
        <v>132000</v>
      </c>
      <c r="E40" s="516">
        <v>132000</v>
      </c>
      <c r="F40" s="516"/>
      <c r="G40" s="516"/>
      <c r="H40" s="516"/>
      <c r="I40" s="517"/>
      <c r="J40" s="518"/>
    </row>
    <row r="41" spans="1:10" ht="21" x14ac:dyDescent="0.2">
      <c r="A41" s="509"/>
      <c r="B41" s="519" t="s">
        <v>616</v>
      </c>
      <c r="C41" s="515">
        <v>2019</v>
      </c>
      <c r="D41" s="516">
        <v>381550</v>
      </c>
      <c r="E41" s="516">
        <v>381550</v>
      </c>
      <c r="F41" s="516"/>
      <c r="G41" s="516"/>
      <c r="H41" s="516"/>
      <c r="I41" s="517"/>
      <c r="J41" s="518"/>
    </row>
    <row r="42" spans="1:10" x14ac:dyDescent="0.2">
      <c r="A42" s="509"/>
      <c r="B42" s="519" t="s">
        <v>617</v>
      </c>
      <c r="C42" s="515"/>
      <c r="D42" s="516">
        <v>1908162</v>
      </c>
      <c r="E42" s="516">
        <v>1908162</v>
      </c>
      <c r="F42" s="516"/>
      <c r="G42" s="516"/>
      <c r="H42" s="516"/>
      <c r="I42" s="517"/>
      <c r="J42" s="518"/>
    </row>
    <row r="43" spans="1:10" x14ac:dyDescent="0.2">
      <c r="A43" s="509"/>
      <c r="B43" s="519"/>
      <c r="C43" s="515"/>
      <c r="D43" s="516"/>
      <c r="E43" s="516"/>
      <c r="F43" s="516"/>
      <c r="G43" s="516"/>
      <c r="H43" s="516"/>
      <c r="I43" s="517"/>
      <c r="J43" s="518"/>
    </row>
    <row r="44" spans="1:10" x14ac:dyDescent="0.2">
      <c r="A44" s="509"/>
      <c r="B44" s="519"/>
      <c r="C44" s="515"/>
      <c r="D44" s="516"/>
      <c r="E44" s="516"/>
      <c r="F44" s="516"/>
      <c r="G44" s="516"/>
      <c r="H44" s="516"/>
      <c r="I44" s="517"/>
      <c r="J44" s="518"/>
    </row>
    <row r="45" spans="1:10" x14ac:dyDescent="0.2">
      <c r="A45" s="509"/>
      <c r="B45" s="519"/>
      <c r="C45" s="515"/>
      <c r="D45" s="516"/>
      <c r="E45" s="516"/>
      <c r="F45" s="516"/>
      <c r="G45" s="516"/>
      <c r="H45" s="516"/>
      <c r="I45" s="517"/>
      <c r="J45" s="518"/>
    </row>
    <row r="46" spans="1:10" x14ac:dyDescent="0.2">
      <c r="A46" s="509"/>
      <c r="B46" s="510" t="s">
        <v>585</v>
      </c>
      <c r="C46" s="511"/>
      <c r="D46" s="221"/>
      <c r="E46" s="221"/>
      <c r="F46" s="221"/>
      <c r="G46" s="221"/>
      <c r="H46" s="221"/>
      <c r="I46" s="512"/>
      <c r="J46" s="513">
        <f>SUM(F46:I46)</f>
        <v>0</v>
      </c>
    </row>
    <row r="47" spans="1:10" x14ac:dyDescent="0.2">
      <c r="A47" s="520" t="s">
        <v>306</v>
      </c>
      <c r="B47" s="521" t="s">
        <v>359</v>
      </c>
      <c r="C47" s="522"/>
      <c r="D47" s="523">
        <f t="shared" ref="D47:I47" si="5">SUM(D48:D49)</f>
        <v>0</v>
      </c>
      <c r="E47" s="523">
        <f t="shared" si="5"/>
        <v>0</v>
      </c>
      <c r="F47" s="523">
        <f t="shared" si="5"/>
        <v>0</v>
      </c>
      <c r="G47" s="523">
        <f t="shared" si="5"/>
        <v>0</v>
      </c>
      <c r="H47" s="523">
        <f t="shared" si="5"/>
        <v>0</v>
      </c>
      <c r="I47" s="524">
        <f t="shared" si="5"/>
        <v>0</v>
      </c>
      <c r="J47" s="518">
        <f>SUM(F47:I47)</f>
        <v>0</v>
      </c>
    </row>
    <row r="48" spans="1:10" x14ac:dyDescent="0.2">
      <c r="A48" s="520" t="s">
        <v>334</v>
      </c>
      <c r="B48" s="510" t="s">
        <v>585</v>
      </c>
      <c r="C48" s="511"/>
      <c r="D48" s="221"/>
      <c r="E48" s="221"/>
      <c r="F48" s="221"/>
      <c r="G48" s="221"/>
      <c r="H48" s="221"/>
      <c r="I48" s="512"/>
      <c r="J48" s="513">
        <f>SUM(F48:I48)</f>
        <v>0</v>
      </c>
    </row>
    <row r="49" spans="1:10" ht="13.5" thickBot="1" x14ac:dyDescent="0.25">
      <c r="A49" s="520" t="s">
        <v>335</v>
      </c>
      <c r="B49" s="510" t="s">
        <v>585</v>
      </c>
      <c r="C49" s="525"/>
      <c r="D49" s="526"/>
      <c r="E49" s="526"/>
      <c r="F49" s="526"/>
      <c r="G49" s="526"/>
      <c r="H49" s="526"/>
      <c r="I49" s="527"/>
      <c r="J49" s="513">
        <f>SUM(F49:I49)</f>
        <v>0</v>
      </c>
    </row>
    <row r="50" spans="1:10" ht="13.5" thickBot="1" x14ac:dyDescent="0.25">
      <c r="A50" s="528" t="s">
        <v>338</v>
      </c>
      <c r="B50" s="529" t="s">
        <v>618</v>
      </c>
      <c r="C50" s="530"/>
      <c r="D50" s="531">
        <f t="shared" ref="D50:J50" si="6">D8+D11+D14+D35+D47</f>
        <v>93737007</v>
      </c>
      <c r="E50" s="531">
        <f t="shared" si="6"/>
        <v>61653850</v>
      </c>
      <c r="F50" s="531">
        <f t="shared" si="6"/>
        <v>31114872</v>
      </c>
      <c r="G50" s="531">
        <f t="shared" si="6"/>
        <v>0</v>
      </c>
      <c r="H50" s="531">
        <f t="shared" si="6"/>
        <v>0</v>
      </c>
      <c r="I50" s="532">
        <f t="shared" si="6"/>
        <v>0</v>
      </c>
      <c r="J50" s="533">
        <f t="shared" si="6"/>
        <v>31114872</v>
      </c>
    </row>
  </sheetData>
  <mergeCells count="8">
    <mergeCell ref="A2:J2"/>
    <mergeCell ref="K4:K21"/>
    <mergeCell ref="A5:A6"/>
    <mergeCell ref="B5:B6"/>
    <mergeCell ref="C5:C6"/>
    <mergeCell ref="D5:D6"/>
    <mergeCell ref="E5:E6"/>
    <mergeCell ref="J5:J6"/>
  </mergeCells>
  <printOptions horizontalCentered="1"/>
  <pageMargins left="0.78740157480314965" right="0.78740157480314965" top="1.39" bottom="0.98425196850393704" header="0.78740157480314965" footer="0.78740157480314965"/>
  <pageSetup paperSize="9" scale="91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C586-DDEC-41BC-BA32-F201596924FE}">
  <sheetPr>
    <tabColor theme="5"/>
  </sheetPr>
  <dimension ref="A1:I22"/>
  <sheetViews>
    <sheetView topLeftCell="A7" zoomScale="120" zoomScaleNormal="120" workbookViewId="0">
      <selection activeCell="E5" sqref="E5:E6"/>
    </sheetView>
  </sheetViews>
  <sheetFormatPr defaultRowHeight="12.75" x14ac:dyDescent="0.2"/>
  <cols>
    <col min="1" max="1" width="6.83203125" style="184" customWidth="1"/>
    <col min="2" max="2" width="50.33203125" style="121" customWidth="1"/>
    <col min="3" max="4" width="12.83203125" style="121" customWidth="1"/>
    <col min="5" max="5" width="14.83203125" style="121" customWidth="1"/>
    <col min="6" max="6" width="13.83203125" style="121" customWidth="1"/>
    <col min="7" max="7" width="15.5" style="121" customWidth="1"/>
    <col min="8" max="8" width="16.83203125" style="121" customWidth="1"/>
    <col min="9" max="9" width="5.6640625" style="121" customWidth="1"/>
    <col min="10" max="256" width="9.33203125" style="121"/>
    <col min="257" max="257" width="6.83203125" style="121" customWidth="1"/>
    <col min="258" max="258" width="50.33203125" style="121" customWidth="1"/>
    <col min="259" max="260" width="12.83203125" style="121" customWidth="1"/>
    <col min="261" max="261" width="14.83203125" style="121" customWidth="1"/>
    <col min="262" max="262" width="13.83203125" style="121" customWidth="1"/>
    <col min="263" max="263" width="15.5" style="121" customWidth="1"/>
    <col min="264" max="264" width="16.83203125" style="121" customWidth="1"/>
    <col min="265" max="265" width="5.6640625" style="121" customWidth="1"/>
    <col min="266" max="512" width="9.33203125" style="121"/>
    <col min="513" max="513" width="6.83203125" style="121" customWidth="1"/>
    <col min="514" max="514" width="50.33203125" style="121" customWidth="1"/>
    <col min="515" max="516" width="12.83203125" style="121" customWidth="1"/>
    <col min="517" max="517" width="14.83203125" style="121" customWidth="1"/>
    <col min="518" max="518" width="13.83203125" style="121" customWidth="1"/>
    <col min="519" max="519" width="15.5" style="121" customWidth="1"/>
    <col min="520" max="520" width="16.83203125" style="121" customWidth="1"/>
    <col min="521" max="521" width="5.6640625" style="121" customWidth="1"/>
    <col min="522" max="768" width="9.33203125" style="121"/>
    <col min="769" max="769" width="6.83203125" style="121" customWidth="1"/>
    <col min="770" max="770" width="50.33203125" style="121" customWidth="1"/>
    <col min="771" max="772" width="12.83203125" style="121" customWidth="1"/>
    <col min="773" max="773" width="14.83203125" style="121" customWidth="1"/>
    <col min="774" max="774" width="13.83203125" style="121" customWidth="1"/>
    <col min="775" max="775" width="15.5" style="121" customWidth="1"/>
    <col min="776" max="776" width="16.83203125" style="121" customWidth="1"/>
    <col min="777" max="777" width="5.6640625" style="121" customWidth="1"/>
    <col min="778" max="1024" width="9.33203125" style="121"/>
    <col min="1025" max="1025" width="6.83203125" style="121" customWidth="1"/>
    <col min="1026" max="1026" width="50.33203125" style="121" customWidth="1"/>
    <col min="1027" max="1028" width="12.83203125" style="121" customWidth="1"/>
    <col min="1029" max="1029" width="14.83203125" style="121" customWidth="1"/>
    <col min="1030" max="1030" width="13.83203125" style="121" customWidth="1"/>
    <col min="1031" max="1031" width="15.5" style="121" customWidth="1"/>
    <col min="1032" max="1032" width="16.83203125" style="121" customWidth="1"/>
    <col min="1033" max="1033" width="5.6640625" style="121" customWidth="1"/>
    <col min="1034" max="1280" width="9.33203125" style="121"/>
    <col min="1281" max="1281" width="6.83203125" style="121" customWidth="1"/>
    <col min="1282" max="1282" width="50.33203125" style="121" customWidth="1"/>
    <col min="1283" max="1284" width="12.83203125" style="121" customWidth="1"/>
    <col min="1285" max="1285" width="14.83203125" style="121" customWidth="1"/>
    <col min="1286" max="1286" width="13.83203125" style="121" customWidth="1"/>
    <col min="1287" max="1287" width="15.5" style="121" customWidth="1"/>
    <col min="1288" max="1288" width="16.83203125" style="121" customWidth="1"/>
    <col min="1289" max="1289" width="5.6640625" style="121" customWidth="1"/>
    <col min="1290" max="1536" width="9.33203125" style="121"/>
    <col min="1537" max="1537" width="6.83203125" style="121" customWidth="1"/>
    <col min="1538" max="1538" width="50.33203125" style="121" customWidth="1"/>
    <col min="1539" max="1540" width="12.83203125" style="121" customWidth="1"/>
    <col min="1541" max="1541" width="14.83203125" style="121" customWidth="1"/>
    <col min="1542" max="1542" width="13.83203125" style="121" customWidth="1"/>
    <col min="1543" max="1543" width="15.5" style="121" customWidth="1"/>
    <col min="1544" max="1544" width="16.83203125" style="121" customWidth="1"/>
    <col min="1545" max="1545" width="5.6640625" style="121" customWidth="1"/>
    <col min="1546" max="1792" width="9.33203125" style="121"/>
    <col min="1793" max="1793" width="6.83203125" style="121" customWidth="1"/>
    <col min="1794" max="1794" width="50.33203125" style="121" customWidth="1"/>
    <col min="1795" max="1796" width="12.83203125" style="121" customWidth="1"/>
    <col min="1797" max="1797" width="14.83203125" style="121" customWidth="1"/>
    <col min="1798" max="1798" width="13.83203125" style="121" customWidth="1"/>
    <col min="1799" max="1799" width="15.5" style="121" customWidth="1"/>
    <col min="1800" max="1800" width="16.83203125" style="121" customWidth="1"/>
    <col min="1801" max="1801" width="5.6640625" style="121" customWidth="1"/>
    <col min="1802" max="2048" width="9.33203125" style="121"/>
    <col min="2049" max="2049" width="6.83203125" style="121" customWidth="1"/>
    <col min="2050" max="2050" width="50.33203125" style="121" customWidth="1"/>
    <col min="2051" max="2052" width="12.83203125" style="121" customWidth="1"/>
    <col min="2053" max="2053" width="14.83203125" style="121" customWidth="1"/>
    <col min="2054" max="2054" width="13.83203125" style="121" customWidth="1"/>
    <col min="2055" max="2055" width="15.5" style="121" customWidth="1"/>
    <col min="2056" max="2056" width="16.83203125" style="121" customWidth="1"/>
    <col min="2057" max="2057" width="5.6640625" style="121" customWidth="1"/>
    <col min="2058" max="2304" width="9.33203125" style="121"/>
    <col min="2305" max="2305" width="6.83203125" style="121" customWidth="1"/>
    <col min="2306" max="2306" width="50.33203125" style="121" customWidth="1"/>
    <col min="2307" max="2308" width="12.83203125" style="121" customWidth="1"/>
    <col min="2309" max="2309" width="14.83203125" style="121" customWidth="1"/>
    <col min="2310" max="2310" width="13.83203125" style="121" customWidth="1"/>
    <col min="2311" max="2311" width="15.5" style="121" customWidth="1"/>
    <col min="2312" max="2312" width="16.83203125" style="121" customWidth="1"/>
    <col min="2313" max="2313" width="5.6640625" style="121" customWidth="1"/>
    <col min="2314" max="2560" width="9.33203125" style="121"/>
    <col min="2561" max="2561" width="6.83203125" style="121" customWidth="1"/>
    <col min="2562" max="2562" width="50.33203125" style="121" customWidth="1"/>
    <col min="2563" max="2564" width="12.83203125" style="121" customWidth="1"/>
    <col min="2565" max="2565" width="14.83203125" style="121" customWidth="1"/>
    <col min="2566" max="2566" width="13.83203125" style="121" customWidth="1"/>
    <col min="2567" max="2567" width="15.5" style="121" customWidth="1"/>
    <col min="2568" max="2568" width="16.83203125" style="121" customWidth="1"/>
    <col min="2569" max="2569" width="5.6640625" style="121" customWidth="1"/>
    <col min="2570" max="2816" width="9.33203125" style="121"/>
    <col min="2817" max="2817" width="6.83203125" style="121" customWidth="1"/>
    <col min="2818" max="2818" width="50.33203125" style="121" customWidth="1"/>
    <col min="2819" max="2820" width="12.83203125" style="121" customWidth="1"/>
    <col min="2821" max="2821" width="14.83203125" style="121" customWidth="1"/>
    <col min="2822" max="2822" width="13.83203125" style="121" customWidth="1"/>
    <col min="2823" max="2823" width="15.5" style="121" customWidth="1"/>
    <col min="2824" max="2824" width="16.83203125" style="121" customWidth="1"/>
    <col min="2825" max="2825" width="5.6640625" style="121" customWidth="1"/>
    <col min="2826" max="3072" width="9.33203125" style="121"/>
    <col min="3073" max="3073" width="6.83203125" style="121" customWidth="1"/>
    <col min="3074" max="3074" width="50.33203125" style="121" customWidth="1"/>
    <col min="3075" max="3076" width="12.83203125" style="121" customWidth="1"/>
    <col min="3077" max="3077" width="14.83203125" style="121" customWidth="1"/>
    <col min="3078" max="3078" width="13.83203125" style="121" customWidth="1"/>
    <col min="3079" max="3079" width="15.5" style="121" customWidth="1"/>
    <col min="3080" max="3080" width="16.83203125" style="121" customWidth="1"/>
    <col min="3081" max="3081" width="5.6640625" style="121" customWidth="1"/>
    <col min="3082" max="3328" width="9.33203125" style="121"/>
    <col min="3329" max="3329" width="6.83203125" style="121" customWidth="1"/>
    <col min="3330" max="3330" width="50.33203125" style="121" customWidth="1"/>
    <col min="3331" max="3332" width="12.83203125" style="121" customWidth="1"/>
    <col min="3333" max="3333" width="14.83203125" style="121" customWidth="1"/>
    <col min="3334" max="3334" width="13.83203125" style="121" customWidth="1"/>
    <col min="3335" max="3335" width="15.5" style="121" customWidth="1"/>
    <col min="3336" max="3336" width="16.83203125" style="121" customWidth="1"/>
    <col min="3337" max="3337" width="5.6640625" style="121" customWidth="1"/>
    <col min="3338" max="3584" width="9.33203125" style="121"/>
    <col min="3585" max="3585" width="6.83203125" style="121" customWidth="1"/>
    <col min="3586" max="3586" width="50.33203125" style="121" customWidth="1"/>
    <col min="3587" max="3588" width="12.83203125" style="121" customWidth="1"/>
    <col min="3589" max="3589" width="14.83203125" style="121" customWidth="1"/>
    <col min="3590" max="3590" width="13.83203125" style="121" customWidth="1"/>
    <col min="3591" max="3591" width="15.5" style="121" customWidth="1"/>
    <col min="3592" max="3592" width="16.83203125" style="121" customWidth="1"/>
    <col min="3593" max="3593" width="5.6640625" style="121" customWidth="1"/>
    <col min="3594" max="3840" width="9.33203125" style="121"/>
    <col min="3841" max="3841" width="6.83203125" style="121" customWidth="1"/>
    <col min="3842" max="3842" width="50.33203125" style="121" customWidth="1"/>
    <col min="3843" max="3844" width="12.83203125" style="121" customWidth="1"/>
    <col min="3845" max="3845" width="14.83203125" style="121" customWidth="1"/>
    <col min="3846" max="3846" width="13.83203125" style="121" customWidth="1"/>
    <col min="3847" max="3847" width="15.5" style="121" customWidth="1"/>
    <col min="3848" max="3848" width="16.83203125" style="121" customWidth="1"/>
    <col min="3849" max="3849" width="5.6640625" style="121" customWidth="1"/>
    <col min="3850" max="4096" width="9.33203125" style="121"/>
    <col min="4097" max="4097" width="6.83203125" style="121" customWidth="1"/>
    <col min="4098" max="4098" width="50.33203125" style="121" customWidth="1"/>
    <col min="4099" max="4100" width="12.83203125" style="121" customWidth="1"/>
    <col min="4101" max="4101" width="14.83203125" style="121" customWidth="1"/>
    <col min="4102" max="4102" width="13.83203125" style="121" customWidth="1"/>
    <col min="4103" max="4103" width="15.5" style="121" customWidth="1"/>
    <col min="4104" max="4104" width="16.83203125" style="121" customWidth="1"/>
    <col min="4105" max="4105" width="5.6640625" style="121" customWidth="1"/>
    <col min="4106" max="4352" width="9.33203125" style="121"/>
    <col min="4353" max="4353" width="6.83203125" style="121" customWidth="1"/>
    <col min="4354" max="4354" width="50.33203125" style="121" customWidth="1"/>
    <col min="4355" max="4356" width="12.83203125" style="121" customWidth="1"/>
    <col min="4357" max="4357" width="14.83203125" style="121" customWidth="1"/>
    <col min="4358" max="4358" width="13.83203125" style="121" customWidth="1"/>
    <col min="4359" max="4359" width="15.5" style="121" customWidth="1"/>
    <col min="4360" max="4360" width="16.83203125" style="121" customWidth="1"/>
    <col min="4361" max="4361" width="5.6640625" style="121" customWidth="1"/>
    <col min="4362" max="4608" width="9.33203125" style="121"/>
    <col min="4609" max="4609" width="6.83203125" style="121" customWidth="1"/>
    <col min="4610" max="4610" width="50.33203125" style="121" customWidth="1"/>
    <col min="4611" max="4612" width="12.83203125" style="121" customWidth="1"/>
    <col min="4613" max="4613" width="14.83203125" style="121" customWidth="1"/>
    <col min="4614" max="4614" width="13.83203125" style="121" customWidth="1"/>
    <col min="4615" max="4615" width="15.5" style="121" customWidth="1"/>
    <col min="4616" max="4616" width="16.83203125" style="121" customWidth="1"/>
    <col min="4617" max="4617" width="5.6640625" style="121" customWidth="1"/>
    <col min="4618" max="4864" width="9.33203125" style="121"/>
    <col min="4865" max="4865" width="6.83203125" style="121" customWidth="1"/>
    <col min="4866" max="4866" width="50.33203125" style="121" customWidth="1"/>
    <col min="4867" max="4868" width="12.83203125" style="121" customWidth="1"/>
    <col min="4869" max="4869" width="14.83203125" style="121" customWidth="1"/>
    <col min="4870" max="4870" width="13.83203125" style="121" customWidth="1"/>
    <col min="4871" max="4871" width="15.5" style="121" customWidth="1"/>
    <col min="4872" max="4872" width="16.83203125" style="121" customWidth="1"/>
    <col min="4873" max="4873" width="5.6640625" style="121" customWidth="1"/>
    <col min="4874" max="5120" width="9.33203125" style="121"/>
    <col min="5121" max="5121" width="6.83203125" style="121" customWidth="1"/>
    <col min="5122" max="5122" width="50.33203125" style="121" customWidth="1"/>
    <col min="5123" max="5124" width="12.83203125" style="121" customWidth="1"/>
    <col min="5125" max="5125" width="14.83203125" style="121" customWidth="1"/>
    <col min="5126" max="5126" width="13.83203125" style="121" customWidth="1"/>
    <col min="5127" max="5127" width="15.5" style="121" customWidth="1"/>
    <col min="5128" max="5128" width="16.83203125" style="121" customWidth="1"/>
    <col min="5129" max="5129" width="5.6640625" style="121" customWidth="1"/>
    <col min="5130" max="5376" width="9.33203125" style="121"/>
    <col min="5377" max="5377" width="6.83203125" style="121" customWidth="1"/>
    <col min="5378" max="5378" width="50.33203125" style="121" customWidth="1"/>
    <col min="5379" max="5380" width="12.83203125" style="121" customWidth="1"/>
    <col min="5381" max="5381" width="14.83203125" style="121" customWidth="1"/>
    <col min="5382" max="5382" width="13.83203125" style="121" customWidth="1"/>
    <col min="5383" max="5383" width="15.5" style="121" customWidth="1"/>
    <col min="5384" max="5384" width="16.83203125" style="121" customWidth="1"/>
    <col min="5385" max="5385" width="5.6640625" style="121" customWidth="1"/>
    <col min="5386" max="5632" width="9.33203125" style="121"/>
    <col min="5633" max="5633" width="6.83203125" style="121" customWidth="1"/>
    <col min="5634" max="5634" width="50.33203125" style="121" customWidth="1"/>
    <col min="5635" max="5636" width="12.83203125" style="121" customWidth="1"/>
    <col min="5637" max="5637" width="14.83203125" style="121" customWidth="1"/>
    <col min="5638" max="5638" width="13.83203125" style="121" customWidth="1"/>
    <col min="5639" max="5639" width="15.5" style="121" customWidth="1"/>
    <col min="5640" max="5640" width="16.83203125" style="121" customWidth="1"/>
    <col min="5641" max="5641" width="5.6640625" style="121" customWidth="1"/>
    <col min="5642" max="5888" width="9.33203125" style="121"/>
    <col min="5889" max="5889" width="6.83203125" style="121" customWidth="1"/>
    <col min="5890" max="5890" width="50.33203125" style="121" customWidth="1"/>
    <col min="5891" max="5892" width="12.83203125" style="121" customWidth="1"/>
    <col min="5893" max="5893" width="14.83203125" style="121" customWidth="1"/>
    <col min="5894" max="5894" width="13.83203125" style="121" customWidth="1"/>
    <col min="5895" max="5895" width="15.5" style="121" customWidth="1"/>
    <col min="5896" max="5896" width="16.83203125" style="121" customWidth="1"/>
    <col min="5897" max="5897" width="5.6640625" style="121" customWidth="1"/>
    <col min="5898" max="6144" width="9.33203125" style="121"/>
    <col min="6145" max="6145" width="6.83203125" style="121" customWidth="1"/>
    <col min="6146" max="6146" width="50.33203125" style="121" customWidth="1"/>
    <col min="6147" max="6148" width="12.83203125" style="121" customWidth="1"/>
    <col min="6149" max="6149" width="14.83203125" style="121" customWidth="1"/>
    <col min="6150" max="6150" width="13.83203125" style="121" customWidth="1"/>
    <col min="6151" max="6151" width="15.5" style="121" customWidth="1"/>
    <col min="6152" max="6152" width="16.83203125" style="121" customWidth="1"/>
    <col min="6153" max="6153" width="5.6640625" style="121" customWidth="1"/>
    <col min="6154" max="6400" width="9.33203125" style="121"/>
    <col min="6401" max="6401" width="6.83203125" style="121" customWidth="1"/>
    <col min="6402" max="6402" width="50.33203125" style="121" customWidth="1"/>
    <col min="6403" max="6404" width="12.83203125" style="121" customWidth="1"/>
    <col min="6405" max="6405" width="14.83203125" style="121" customWidth="1"/>
    <col min="6406" max="6406" width="13.83203125" style="121" customWidth="1"/>
    <col min="6407" max="6407" width="15.5" style="121" customWidth="1"/>
    <col min="6408" max="6408" width="16.83203125" style="121" customWidth="1"/>
    <col min="6409" max="6409" width="5.6640625" style="121" customWidth="1"/>
    <col min="6410" max="6656" width="9.33203125" style="121"/>
    <col min="6657" max="6657" width="6.83203125" style="121" customWidth="1"/>
    <col min="6658" max="6658" width="50.33203125" style="121" customWidth="1"/>
    <col min="6659" max="6660" width="12.83203125" style="121" customWidth="1"/>
    <col min="6661" max="6661" width="14.83203125" style="121" customWidth="1"/>
    <col min="6662" max="6662" width="13.83203125" style="121" customWidth="1"/>
    <col min="6663" max="6663" width="15.5" style="121" customWidth="1"/>
    <col min="6664" max="6664" width="16.83203125" style="121" customWidth="1"/>
    <col min="6665" max="6665" width="5.6640625" style="121" customWidth="1"/>
    <col min="6666" max="6912" width="9.33203125" style="121"/>
    <col min="6913" max="6913" width="6.83203125" style="121" customWidth="1"/>
    <col min="6914" max="6914" width="50.33203125" style="121" customWidth="1"/>
    <col min="6915" max="6916" width="12.83203125" style="121" customWidth="1"/>
    <col min="6917" max="6917" width="14.83203125" style="121" customWidth="1"/>
    <col min="6918" max="6918" width="13.83203125" style="121" customWidth="1"/>
    <col min="6919" max="6919" width="15.5" style="121" customWidth="1"/>
    <col min="6920" max="6920" width="16.83203125" style="121" customWidth="1"/>
    <col min="6921" max="6921" width="5.6640625" style="121" customWidth="1"/>
    <col min="6922" max="7168" width="9.33203125" style="121"/>
    <col min="7169" max="7169" width="6.83203125" style="121" customWidth="1"/>
    <col min="7170" max="7170" width="50.33203125" style="121" customWidth="1"/>
    <col min="7171" max="7172" width="12.83203125" style="121" customWidth="1"/>
    <col min="7173" max="7173" width="14.83203125" style="121" customWidth="1"/>
    <col min="7174" max="7174" width="13.83203125" style="121" customWidth="1"/>
    <col min="7175" max="7175" width="15.5" style="121" customWidth="1"/>
    <col min="7176" max="7176" width="16.83203125" style="121" customWidth="1"/>
    <col min="7177" max="7177" width="5.6640625" style="121" customWidth="1"/>
    <col min="7178" max="7424" width="9.33203125" style="121"/>
    <col min="7425" max="7425" width="6.83203125" style="121" customWidth="1"/>
    <col min="7426" max="7426" width="50.33203125" style="121" customWidth="1"/>
    <col min="7427" max="7428" width="12.83203125" style="121" customWidth="1"/>
    <col min="7429" max="7429" width="14.83203125" style="121" customWidth="1"/>
    <col min="7430" max="7430" width="13.83203125" style="121" customWidth="1"/>
    <col min="7431" max="7431" width="15.5" style="121" customWidth="1"/>
    <col min="7432" max="7432" width="16.83203125" style="121" customWidth="1"/>
    <col min="7433" max="7433" width="5.6640625" style="121" customWidth="1"/>
    <col min="7434" max="7680" width="9.33203125" style="121"/>
    <col min="7681" max="7681" width="6.83203125" style="121" customWidth="1"/>
    <col min="7682" max="7682" width="50.33203125" style="121" customWidth="1"/>
    <col min="7683" max="7684" width="12.83203125" style="121" customWidth="1"/>
    <col min="7685" max="7685" width="14.83203125" style="121" customWidth="1"/>
    <col min="7686" max="7686" width="13.83203125" style="121" customWidth="1"/>
    <col min="7687" max="7687" width="15.5" style="121" customWidth="1"/>
    <col min="7688" max="7688" width="16.83203125" style="121" customWidth="1"/>
    <col min="7689" max="7689" width="5.6640625" style="121" customWidth="1"/>
    <col min="7690" max="7936" width="9.33203125" style="121"/>
    <col min="7937" max="7937" width="6.83203125" style="121" customWidth="1"/>
    <col min="7938" max="7938" width="50.33203125" style="121" customWidth="1"/>
    <col min="7939" max="7940" width="12.83203125" style="121" customWidth="1"/>
    <col min="7941" max="7941" width="14.83203125" style="121" customWidth="1"/>
    <col min="7942" max="7942" width="13.83203125" style="121" customWidth="1"/>
    <col min="7943" max="7943" width="15.5" style="121" customWidth="1"/>
    <col min="7944" max="7944" width="16.83203125" style="121" customWidth="1"/>
    <col min="7945" max="7945" width="5.6640625" style="121" customWidth="1"/>
    <col min="7946" max="8192" width="9.33203125" style="121"/>
    <col min="8193" max="8193" width="6.83203125" style="121" customWidth="1"/>
    <col min="8194" max="8194" width="50.33203125" style="121" customWidth="1"/>
    <col min="8195" max="8196" width="12.83203125" style="121" customWidth="1"/>
    <col min="8197" max="8197" width="14.83203125" style="121" customWidth="1"/>
    <col min="8198" max="8198" width="13.83203125" style="121" customWidth="1"/>
    <col min="8199" max="8199" width="15.5" style="121" customWidth="1"/>
    <col min="8200" max="8200" width="16.83203125" style="121" customWidth="1"/>
    <col min="8201" max="8201" width="5.6640625" style="121" customWidth="1"/>
    <col min="8202" max="8448" width="9.33203125" style="121"/>
    <col min="8449" max="8449" width="6.83203125" style="121" customWidth="1"/>
    <col min="8450" max="8450" width="50.33203125" style="121" customWidth="1"/>
    <col min="8451" max="8452" width="12.83203125" style="121" customWidth="1"/>
    <col min="8453" max="8453" width="14.83203125" style="121" customWidth="1"/>
    <col min="8454" max="8454" width="13.83203125" style="121" customWidth="1"/>
    <col min="8455" max="8455" width="15.5" style="121" customWidth="1"/>
    <col min="8456" max="8456" width="16.83203125" style="121" customWidth="1"/>
    <col min="8457" max="8457" width="5.6640625" style="121" customWidth="1"/>
    <col min="8458" max="8704" width="9.33203125" style="121"/>
    <col min="8705" max="8705" width="6.83203125" style="121" customWidth="1"/>
    <col min="8706" max="8706" width="50.33203125" style="121" customWidth="1"/>
    <col min="8707" max="8708" width="12.83203125" style="121" customWidth="1"/>
    <col min="8709" max="8709" width="14.83203125" style="121" customWidth="1"/>
    <col min="8710" max="8710" width="13.83203125" style="121" customWidth="1"/>
    <col min="8711" max="8711" width="15.5" style="121" customWidth="1"/>
    <col min="8712" max="8712" width="16.83203125" style="121" customWidth="1"/>
    <col min="8713" max="8713" width="5.6640625" style="121" customWidth="1"/>
    <col min="8714" max="8960" width="9.33203125" style="121"/>
    <col min="8961" max="8961" width="6.83203125" style="121" customWidth="1"/>
    <col min="8962" max="8962" width="50.33203125" style="121" customWidth="1"/>
    <col min="8963" max="8964" width="12.83203125" style="121" customWidth="1"/>
    <col min="8965" max="8965" width="14.83203125" style="121" customWidth="1"/>
    <col min="8966" max="8966" width="13.83203125" style="121" customWidth="1"/>
    <col min="8967" max="8967" width="15.5" style="121" customWidth="1"/>
    <col min="8968" max="8968" width="16.83203125" style="121" customWidth="1"/>
    <col min="8969" max="8969" width="5.6640625" style="121" customWidth="1"/>
    <col min="8970" max="9216" width="9.33203125" style="121"/>
    <col min="9217" max="9217" width="6.83203125" style="121" customWidth="1"/>
    <col min="9218" max="9218" width="50.33203125" style="121" customWidth="1"/>
    <col min="9219" max="9220" width="12.83203125" style="121" customWidth="1"/>
    <col min="9221" max="9221" width="14.83203125" style="121" customWidth="1"/>
    <col min="9222" max="9222" width="13.83203125" style="121" customWidth="1"/>
    <col min="9223" max="9223" width="15.5" style="121" customWidth="1"/>
    <col min="9224" max="9224" width="16.83203125" style="121" customWidth="1"/>
    <col min="9225" max="9225" width="5.6640625" style="121" customWidth="1"/>
    <col min="9226" max="9472" width="9.33203125" style="121"/>
    <col min="9473" max="9473" width="6.83203125" style="121" customWidth="1"/>
    <col min="9474" max="9474" width="50.33203125" style="121" customWidth="1"/>
    <col min="9475" max="9476" width="12.83203125" style="121" customWidth="1"/>
    <col min="9477" max="9477" width="14.83203125" style="121" customWidth="1"/>
    <col min="9478" max="9478" width="13.83203125" style="121" customWidth="1"/>
    <col min="9479" max="9479" width="15.5" style="121" customWidth="1"/>
    <col min="9480" max="9480" width="16.83203125" style="121" customWidth="1"/>
    <col min="9481" max="9481" width="5.6640625" style="121" customWidth="1"/>
    <col min="9482" max="9728" width="9.33203125" style="121"/>
    <col min="9729" max="9729" width="6.83203125" style="121" customWidth="1"/>
    <col min="9730" max="9730" width="50.33203125" style="121" customWidth="1"/>
    <col min="9731" max="9732" width="12.83203125" style="121" customWidth="1"/>
    <col min="9733" max="9733" width="14.83203125" style="121" customWidth="1"/>
    <col min="9734" max="9734" width="13.83203125" style="121" customWidth="1"/>
    <col min="9735" max="9735" width="15.5" style="121" customWidth="1"/>
    <col min="9736" max="9736" width="16.83203125" style="121" customWidth="1"/>
    <col min="9737" max="9737" width="5.6640625" style="121" customWidth="1"/>
    <col min="9738" max="9984" width="9.33203125" style="121"/>
    <col min="9985" max="9985" width="6.83203125" style="121" customWidth="1"/>
    <col min="9986" max="9986" width="50.33203125" style="121" customWidth="1"/>
    <col min="9987" max="9988" width="12.83203125" style="121" customWidth="1"/>
    <col min="9989" max="9989" width="14.83203125" style="121" customWidth="1"/>
    <col min="9990" max="9990" width="13.83203125" style="121" customWidth="1"/>
    <col min="9991" max="9991" width="15.5" style="121" customWidth="1"/>
    <col min="9992" max="9992" width="16.83203125" style="121" customWidth="1"/>
    <col min="9993" max="9993" width="5.6640625" style="121" customWidth="1"/>
    <col min="9994" max="10240" width="9.33203125" style="121"/>
    <col min="10241" max="10241" width="6.83203125" style="121" customWidth="1"/>
    <col min="10242" max="10242" width="50.33203125" style="121" customWidth="1"/>
    <col min="10243" max="10244" width="12.83203125" style="121" customWidth="1"/>
    <col min="10245" max="10245" width="14.83203125" style="121" customWidth="1"/>
    <col min="10246" max="10246" width="13.83203125" style="121" customWidth="1"/>
    <col min="10247" max="10247" width="15.5" style="121" customWidth="1"/>
    <col min="10248" max="10248" width="16.83203125" style="121" customWidth="1"/>
    <col min="10249" max="10249" width="5.6640625" style="121" customWidth="1"/>
    <col min="10250" max="10496" width="9.33203125" style="121"/>
    <col min="10497" max="10497" width="6.83203125" style="121" customWidth="1"/>
    <col min="10498" max="10498" width="50.33203125" style="121" customWidth="1"/>
    <col min="10499" max="10500" width="12.83203125" style="121" customWidth="1"/>
    <col min="10501" max="10501" width="14.83203125" style="121" customWidth="1"/>
    <col min="10502" max="10502" width="13.83203125" style="121" customWidth="1"/>
    <col min="10503" max="10503" width="15.5" style="121" customWidth="1"/>
    <col min="10504" max="10504" width="16.83203125" style="121" customWidth="1"/>
    <col min="10505" max="10505" width="5.6640625" style="121" customWidth="1"/>
    <col min="10506" max="10752" width="9.33203125" style="121"/>
    <col min="10753" max="10753" width="6.83203125" style="121" customWidth="1"/>
    <col min="10754" max="10754" width="50.33203125" style="121" customWidth="1"/>
    <col min="10755" max="10756" width="12.83203125" style="121" customWidth="1"/>
    <col min="10757" max="10757" width="14.83203125" style="121" customWidth="1"/>
    <col min="10758" max="10758" width="13.83203125" style="121" customWidth="1"/>
    <col min="10759" max="10759" width="15.5" style="121" customWidth="1"/>
    <col min="10760" max="10760" width="16.83203125" style="121" customWidth="1"/>
    <col min="10761" max="10761" width="5.6640625" style="121" customWidth="1"/>
    <col min="10762" max="11008" width="9.33203125" style="121"/>
    <col min="11009" max="11009" width="6.83203125" style="121" customWidth="1"/>
    <col min="11010" max="11010" width="50.33203125" style="121" customWidth="1"/>
    <col min="11011" max="11012" width="12.83203125" style="121" customWidth="1"/>
    <col min="11013" max="11013" width="14.83203125" style="121" customWidth="1"/>
    <col min="11014" max="11014" width="13.83203125" style="121" customWidth="1"/>
    <col min="11015" max="11015" width="15.5" style="121" customWidth="1"/>
    <col min="11016" max="11016" width="16.83203125" style="121" customWidth="1"/>
    <col min="11017" max="11017" width="5.6640625" style="121" customWidth="1"/>
    <col min="11018" max="11264" width="9.33203125" style="121"/>
    <col min="11265" max="11265" width="6.83203125" style="121" customWidth="1"/>
    <col min="11266" max="11266" width="50.33203125" style="121" customWidth="1"/>
    <col min="11267" max="11268" width="12.83203125" style="121" customWidth="1"/>
    <col min="11269" max="11269" width="14.83203125" style="121" customWidth="1"/>
    <col min="11270" max="11270" width="13.83203125" style="121" customWidth="1"/>
    <col min="11271" max="11271" width="15.5" style="121" customWidth="1"/>
    <col min="11272" max="11272" width="16.83203125" style="121" customWidth="1"/>
    <col min="11273" max="11273" width="5.6640625" style="121" customWidth="1"/>
    <col min="11274" max="11520" width="9.33203125" style="121"/>
    <col min="11521" max="11521" width="6.83203125" style="121" customWidth="1"/>
    <col min="11522" max="11522" width="50.33203125" style="121" customWidth="1"/>
    <col min="11523" max="11524" width="12.83203125" style="121" customWidth="1"/>
    <col min="11525" max="11525" width="14.83203125" style="121" customWidth="1"/>
    <col min="11526" max="11526" width="13.83203125" style="121" customWidth="1"/>
    <col min="11527" max="11527" width="15.5" style="121" customWidth="1"/>
    <col min="11528" max="11528" width="16.83203125" style="121" customWidth="1"/>
    <col min="11529" max="11529" width="5.6640625" style="121" customWidth="1"/>
    <col min="11530" max="11776" width="9.33203125" style="121"/>
    <col min="11777" max="11777" width="6.83203125" style="121" customWidth="1"/>
    <col min="11778" max="11778" width="50.33203125" style="121" customWidth="1"/>
    <col min="11779" max="11780" width="12.83203125" style="121" customWidth="1"/>
    <col min="11781" max="11781" width="14.83203125" style="121" customWidth="1"/>
    <col min="11782" max="11782" width="13.83203125" style="121" customWidth="1"/>
    <col min="11783" max="11783" width="15.5" style="121" customWidth="1"/>
    <col min="11784" max="11784" width="16.83203125" style="121" customWidth="1"/>
    <col min="11785" max="11785" width="5.6640625" style="121" customWidth="1"/>
    <col min="11786" max="12032" width="9.33203125" style="121"/>
    <col min="12033" max="12033" width="6.83203125" style="121" customWidth="1"/>
    <col min="12034" max="12034" width="50.33203125" style="121" customWidth="1"/>
    <col min="12035" max="12036" width="12.83203125" style="121" customWidth="1"/>
    <col min="12037" max="12037" width="14.83203125" style="121" customWidth="1"/>
    <col min="12038" max="12038" width="13.83203125" style="121" customWidth="1"/>
    <col min="12039" max="12039" width="15.5" style="121" customWidth="1"/>
    <col min="12040" max="12040" width="16.83203125" style="121" customWidth="1"/>
    <col min="12041" max="12041" width="5.6640625" style="121" customWidth="1"/>
    <col min="12042" max="12288" width="9.33203125" style="121"/>
    <col min="12289" max="12289" width="6.83203125" style="121" customWidth="1"/>
    <col min="12290" max="12290" width="50.33203125" style="121" customWidth="1"/>
    <col min="12291" max="12292" width="12.83203125" style="121" customWidth="1"/>
    <col min="12293" max="12293" width="14.83203125" style="121" customWidth="1"/>
    <col min="12294" max="12294" width="13.83203125" style="121" customWidth="1"/>
    <col min="12295" max="12295" width="15.5" style="121" customWidth="1"/>
    <col min="12296" max="12296" width="16.83203125" style="121" customWidth="1"/>
    <col min="12297" max="12297" width="5.6640625" style="121" customWidth="1"/>
    <col min="12298" max="12544" width="9.33203125" style="121"/>
    <col min="12545" max="12545" width="6.83203125" style="121" customWidth="1"/>
    <col min="12546" max="12546" width="50.33203125" style="121" customWidth="1"/>
    <col min="12547" max="12548" width="12.83203125" style="121" customWidth="1"/>
    <col min="12549" max="12549" width="14.83203125" style="121" customWidth="1"/>
    <col min="12550" max="12550" width="13.83203125" style="121" customWidth="1"/>
    <col min="12551" max="12551" width="15.5" style="121" customWidth="1"/>
    <col min="12552" max="12552" width="16.83203125" style="121" customWidth="1"/>
    <col min="12553" max="12553" width="5.6640625" style="121" customWidth="1"/>
    <col min="12554" max="12800" width="9.33203125" style="121"/>
    <col min="12801" max="12801" width="6.83203125" style="121" customWidth="1"/>
    <col min="12802" max="12802" width="50.33203125" style="121" customWidth="1"/>
    <col min="12803" max="12804" width="12.83203125" style="121" customWidth="1"/>
    <col min="12805" max="12805" width="14.83203125" style="121" customWidth="1"/>
    <col min="12806" max="12806" width="13.83203125" style="121" customWidth="1"/>
    <col min="12807" max="12807" width="15.5" style="121" customWidth="1"/>
    <col min="12808" max="12808" width="16.83203125" style="121" customWidth="1"/>
    <col min="12809" max="12809" width="5.6640625" style="121" customWidth="1"/>
    <col min="12810" max="13056" width="9.33203125" style="121"/>
    <col min="13057" max="13057" width="6.83203125" style="121" customWidth="1"/>
    <col min="13058" max="13058" width="50.33203125" style="121" customWidth="1"/>
    <col min="13059" max="13060" width="12.83203125" style="121" customWidth="1"/>
    <col min="13061" max="13061" width="14.83203125" style="121" customWidth="1"/>
    <col min="13062" max="13062" width="13.83203125" style="121" customWidth="1"/>
    <col min="13063" max="13063" width="15.5" style="121" customWidth="1"/>
    <col min="13064" max="13064" width="16.83203125" style="121" customWidth="1"/>
    <col min="13065" max="13065" width="5.6640625" style="121" customWidth="1"/>
    <col min="13066" max="13312" width="9.33203125" style="121"/>
    <col min="13313" max="13313" width="6.83203125" style="121" customWidth="1"/>
    <col min="13314" max="13314" width="50.33203125" style="121" customWidth="1"/>
    <col min="13315" max="13316" width="12.83203125" style="121" customWidth="1"/>
    <col min="13317" max="13317" width="14.83203125" style="121" customWidth="1"/>
    <col min="13318" max="13318" width="13.83203125" style="121" customWidth="1"/>
    <col min="13319" max="13319" width="15.5" style="121" customWidth="1"/>
    <col min="13320" max="13320" width="16.83203125" style="121" customWidth="1"/>
    <col min="13321" max="13321" width="5.6640625" style="121" customWidth="1"/>
    <col min="13322" max="13568" width="9.33203125" style="121"/>
    <col min="13569" max="13569" width="6.83203125" style="121" customWidth="1"/>
    <col min="13570" max="13570" width="50.33203125" style="121" customWidth="1"/>
    <col min="13571" max="13572" width="12.83203125" style="121" customWidth="1"/>
    <col min="13573" max="13573" width="14.83203125" style="121" customWidth="1"/>
    <col min="13574" max="13574" width="13.83203125" style="121" customWidth="1"/>
    <col min="13575" max="13575" width="15.5" style="121" customWidth="1"/>
    <col min="13576" max="13576" width="16.83203125" style="121" customWidth="1"/>
    <col min="13577" max="13577" width="5.6640625" style="121" customWidth="1"/>
    <col min="13578" max="13824" width="9.33203125" style="121"/>
    <col min="13825" max="13825" width="6.83203125" style="121" customWidth="1"/>
    <col min="13826" max="13826" width="50.33203125" style="121" customWidth="1"/>
    <col min="13827" max="13828" width="12.83203125" style="121" customWidth="1"/>
    <col min="13829" max="13829" width="14.83203125" style="121" customWidth="1"/>
    <col min="13830" max="13830" width="13.83203125" style="121" customWidth="1"/>
    <col min="13831" max="13831" width="15.5" style="121" customWidth="1"/>
    <col min="13832" max="13832" width="16.83203125" style="121" customWidth="1"/>
    <col min="13833" max="13833" width="5.6640625" style="121" customWidth="1"/>
    <col min="13834" max="14080" width="9.33203125" style="121"/>
    <col min="14081" max="14081" width="6.83203125" style="121" customWidth="1"/>
    <col min="14082" max="14082" width="50.33203125" style="121" customWidth="1"/>
    <col min="14083" max="14084" width="12.83203125" style="121" customWidth="1"/>
    <col min="14085" max="14085" width="14.83203125" style="121" customWidth="1"/>
    <col min="14086" max="14086" width="13.83203125" style="121" customWidth="1"/>
    <col min="14087" max="14087" width="15.5" style="121" customWidth="1"/>
    <col min="14088" max="14088" width="16.83203125" style="121" customWidth="1"/>
    <col min="14089" max="14089" width="5.6640625" style="121" customWidth="1"/>
    <col min="14090" max="14336" width="9.33203125" style="121"/>
    <col min="14337" max="14337" width="6.83203125" style="121" customWidth="1"/>
    <col min="14338" max="14338" width="50.33203125" style="121" customWidth="1"/>
    <col min="14339" max="14340" width="12.83203125" style="121" customWidth="1"/>
    <col min="14341" max="14341" width="14.83203125" style="121" customWidth="1"/>
    <col min="14342" max="14342" width="13.83203125" style="121" customWidth="1"/>
    <col min="14343" max="14343" width="15.5" style="121" customWidth="1"/>
    <col min="14344" max="14344" width="16.83203125" style="121" customWidth="1"/>
    <col min="14345" max="14345" width="5.6640625" style="121" customWidth="1"/>
    <col min="14346" max="14592" width="9.33203125" style="121"/>
    <col min="14593" max="14593" width="6.83203125" style="121" customWidth="1"/>
    <col min="14594" max="14594" width="50.33203125" style="121" customWidth="1"/>
    <col min="14595" max="14596" width="12.83203125" style="121" customWidth="1"/>
    <col min="14597" max="14597" width="14.83203125" style="121" customWidth="1"/>
    <col min="14598" max="14598" width="13.83203125" style="121" customWidth="1"/>
    <col min="14599" max="14599" width="15.5" style="121" customWidth="1"/>
    <col min="14600" max="14600" width="16.83203125" style="121" customWidth="1"/>
    <col min="14601" max="14601" width="5.6640625" style="121" customWidth="1"/>
    <col min="14602" max="14848" width="9.33203125" style="121"/>
    <col min="14849" max="14849" width="6.83203125" style="121" customWidth="1"/>
    <col min="14850" max="14850" width="50.33203125" style="121" customWidth="1"/>
    <col min="14851" max="14852" width="12.83203125" style="121" customWidth="1"/>
    <col min="14853" max="14853" width="14.83203125" style="121" customWidth="1"/>
    <col min="14854" max="14854" width="13.83203125" style="121" customWidth="1"/>
    <col min="14855" max="14855" width="15.5" style="121" customWidth="1"/>
    <col min="14856" max="14856" width="16.83203125" style="121" customWidth="1"/>
    <col min="14857" max="14857" width="5.6640625" style="121" customWidth="1"/>
    <col min="14858" max="15104" width="9.33203125" style="121"/>
    <col min="15105" max="15105" width="6.83203125" style="121" customWidth="1"/>
    <col min="15106" max="15106" width="50.33203125" style="121" customWidth="1"/>
    <col min="15107" max="15108" width="12.83203125" style="121" customWidth="1"/>
    <col min="15109" max="15109" width="14.83203125" style="121" customWidth="1"/>
    <col min="15110" max="15110" width="13.83203125" style="121" customWidth="1"/>
    <col min="15111" max="15111" width="15.5" style="121" customWidth="1"/>
    <col min="15112" max="15112" width="16.83203125" style="121" customWidth="1"/>
    <col min="15113" max="15113" width="5.6640625" style="121" customWidth="1"/>
    <col min="15114" max="15360" width="9.33203125" style="121"/>
    <col min="15361" max="15361" width="6.83203125" style="121" customWidth="1"/>
    <col min="15362" max="15362" width="50.33203125" style="121" customWidth="1"/>
    <col min="15363" max="15364" width="12.83203125" style="121" customWidth="1"/>
    <col min="15365" max="15365" width="14.83203125" style="121" customWidth="1"/>
    <col min="15366" max="15366" width="13.83203125" style="121" customWidth="1"/>
    <col min="15367" max="15367" width="15.5" style="121" customWidth="1"/>
    <col min="15368" max="15368" width="16.83203125" style="121" customWidth="1"/>
    <col min="15369" max="15369" width="5.6640625" style="121" customWidth="1"/>
    <col min="15370" max="15616" width="9.33203125" style="121"/>
    <col min="15617" max="15617" width="6.83203125" style="121" customWidth="1"/>
    <col min="15618" max="15618" width="50.33203125" style="121" customWidth="1"/>
    <col min="15619" max="15620" width="12.83203125" style="121" customWidth="1"/>
    <col min="15621" max="15621" width="14.83203125" style="121" customWidth="1"/>
    <col min="15622" max="15622" width="13.83203125" style="121" customWidth="1"/>
    <col min="15623" max="15623" width="15.5" style="121" customWidth="1"/>
    <col min="15624" max="15624" width="16.83203125" style="121" customWidth="1"/>
    <col min="15625" max="15625" width="5.6640625" style="121" customWidth="1"/>
    <col min="15626" max="15872" width="9.33203125" style="121"/>
    <col min="15873" max="15873" width="6.83203125" style="121" customWidth="1"/>
    <col min="15874" max="15874" width="50.33203125" style="121" customWidth="1"/>
    <col min="15875" max="15876" width="12.83203125" style="121" customWidth="1"/>
    <col min="15877" max="15877" width="14.83203125" style="121" customWidth="1"/>
    <col min="15878" max="15878" width="13.83203125" style="121" customWidth="1"/>
    <col min="15879" max="15879" width="15.5" style="121" customWidth="1"/>
    <col min="15880" max="15880" width="16.83203125" style="121" customWidth="1"/>
    <col min="15881" max="15881" width="5.6640625" style="121" customWidth="1"/>
    <col min="15882" max="16128" width="9.33203125" style="121"/>
    <col min="16129" max="16129" width="6.83203125" style="121" customWidth="1"/>
    <col min="16130" max="16130" width="50.33203125" style="121" customWidth="1"/>
    <col min="16131" max="16132" width="12.83203125" style="121" customWidth="1"/>
    <col min="16133" max="16133" width="14.83203125" style="121" customWidth="1"/>
    <col min="16134" max="16134" width="13.83203125" style="121" customWidth="1"/>
    <col min="16135" max="16135" width="15.5" style="121" customWidth="1"/>
    <col min="16136" max="16136" width="16.83203125" style="121" customWidth="1"/>
    <col min="16137" max="16137" width="5.6640625" style="121" customWidth="1"/>
    <col min="16138" max="16384" width="9.33203125" style="121"/>
  </cols>
  <sheetData>
    <row r="1" spans="1:9" ht="17.25" customHeight="1" x14ac:dyDescent="0.2">
      <c r="A1" s="768" t="s">
        <v>619</v>
      </c>
      <c r="B1" s="836"/>
      <c r="C1" s="836"/>
      <c r="D1" s="836"/>
      <c r="E1" s="836"/>
      <c r="F1" s="836"/>
      <c r="G1" s="836"/>
      <c r="H1" s="836"/>
    </row>
    <row r="2" spans="1:9" x14ac:dyDescent="0.2">
      <c r="A2" s="122"/>
      <c r="B2" s="118"/>
      <c r="C2" s="118"/>
      <c r="D2" s="118"/>
      <c r="E2" s="118"/>
      <c r="F2" s="118"/>
      <c r="G2" s="118"/>
      <c r="H2" s="118"/>
    </row>
    <row r="3" spans="1:9" s="535" customFormat="1" ht="15.75" thickBot="1" x14ac:dyDescent="0.25">
      <c r="A3" s="534"/>
      <c r="B3" s="241"/>
      <c r="C3" s="241"/>
      <c r="D3" s="241"/>
      <c r="E3" s="241"/>
      <c r="F3" s="241"/>
      <c r="G3" s="241"/>
      <c r="H3" s="123" t="e">
        <f>'Z_2.tájékoztató_t.'!J4</f>
        <v>#REF!</v>
      </c>
      <c r="I3" s="843" t="str">
        <f>CONCATENATE("3. tájékoztató tábla ",[1]Z_ALAPADATOK!A7," ",[1]Z_ALAPADATOK!B7," ",[1]Z_ALAPADATOK!C7," ",[1]Z_ALAPADATOK!D7," ",[1]Z_ALAPADATOK!E7," ",[1]Z_ALAPADATOK!F7," ",[1]Z_ALAPADATOK!G7," ",[1]Z_ALAPADATOK!H7)</f>
        <v>3. tájékoztató tábla a …. / 2020 ( … ) önkormányzati rendelethez</v>
      </c>
    </row>
    <row r="4" spans="1:9" s="493" customFormat="1" ht="26.45" customHeight="1" x14ac:dyDescent="0.2">
      <c r="A4" s="844" t="s">
        <v>42</v>
      </c>
      <c r="B4" s="846" t="s">
        <v>620</v>
      </c>
      <c r="C4" s="844" t="s">
        <v>621</v>
      </c>
      <c r="D4" s="844" t="s">
        <v>622</v>
      </c>
      <c r="E4" s="848" t="s">
        <v>623</v>
      </c>
      <c r="F4" s="850" t="s">
        <v>624</v>
      </c>
      <c r="G4" s="851"/>
      <c r="H4" s="852" t="s">
        <v>625</v>
      </c>
      <c r="I4" s="843"/>
    </row>
    <row r="5" spans="1:9" s="497" customFormat="1" ht="40.5" customHeight="1" thickBot="1" x14ac:dyDescent="0.25">
      <c r="A5" s="845"/>
      <c r="B5" s="847"/>
      <c r="C5" s="847"/>
      <c r="D5" s="845"/>
      <c r="E5" s="849"/>
      <c r="F5" s="536" t="s">
        <v>578</v>
      </c>
      <c r="G5" s="537" t="s">
        <v>579</v>
      </c>
      <c r="H5" s="853"/>
      <c r="I5" s="843"/>
    </row>
    <row r="6" spans="1:9" s="542" customFormat="1" ht="12.95" customHeight="1" thickBot="1" x14ac:dyDescent="0.25">
      <c r="A6" s="538" t="s">
        <v>46</v>
      </c>
      <c r="B6" s="539" t="s">
        <v>47</v>
      </c>
      <c r="C6" s="539" t="s">
        <v>48</v>
      </c>
      <c r="D6" s="540" t="s">
        <v>49</v>
      </c>
      <c r="E6" s="538" t="s">
        <v>50</v>
      </c>
      <c r="F6" s="540" t="s">
        <v>376</v>
      </c>
      <c r="G6" s="540" t="s">
        <v>321</v>
      </c>
      <c r="H6" s="541" t="s">
        <v>322</v>
      </c>
      <c r="I6" s="843"/>
    </row>
    <row r="7" spans="1:9" ht="22.5" customHeight="1" thickBot="1" x14ac:dyDescent="0.25">
      <c r="A7" s="528" t="s">
        <v>51</v>
      </c>
      <c r="B7" s="543" t="s">
        <v>626</v>
      </c>
      <c r="C7" s="544"/>
      <c r="D7" s="545"/>
      <c r="E7" s="546">
        <f>SUM(E8:E13)</f>
        <v>0</v>
      </c>
      <c r="F7" s="229">
        <f>SUM(F8:F13)</f>
        <v>0</v>
      </c>
      <c r="G7" s="229">
        <f>SUM(G8:G13)</f>
        <v>0</v>
      </c>
      <c r="H7" s="231">
        <f>SUM(H8:H13)</f>
        <v>0</v>
      </c>
      <c r="I7" s="843"/>
    </row>
    <row r="8" spans="1:9" ht="22.5" customHeight="1" x14ac:dyDescent="0.2">
      <c r="A8" s="509" t="s">
        <v>65</v>
      </c>
      <c r="B8" s="547" t="s">
        <v>585</v>
      </c>
      <c r="C8" s="548"/>
      <c r="D8" s="549"/>
      <c r="E8" s="550"/>
      <c r="F8" s="221"/>
      <c r="G8" s="221"/>
      <c r="H8" s="416"/>
      <c r="I8" s="843"/>
    </row>
    <row r="9" spans="1:9" ht="22.5" customHeight="1" x14ac:dyDescent="0.2">
      <c r="A9" s="509" t="s">
        <v>79</v>
      </c>
      <c r="B9" s="547" t="s">
        <v>585</v>
      </c>
      <c r="C9" s="548"/>
      <c r="D9" s="549"/>
      <c r="E9" s="550"/>
      <c r="F9" s="221"/>
      <c r="G9" s="221"/>
      <c r="H9" s="416"/>
      <c r="I9" s="843"/>
    </row>
    <row r="10" spans="1:9" ht="22.5" customHeight="1" x14ac:dyDescent="0.2">
      <c r="A10" s="509" t="s">
        <v>276</v>
      </c>
      <c r="B10" s="547" t="s">
        <v>585</v>
      </c>
      <c r="C10" s="548"/>
      <c r="D10" s="549"/>
      <c r="E10" s="550"/>
      <c r="F10" s="221"/>
      <c r="G10" s="221"/>
      <c r="H10" s="416"/>
      <c r="I10" s="843"/>
    </row>
    <row r="11" spans="1:9" ht="22.5" customHeight="1" x14ac:dyDescent="0.2">
      <c r="A11" s="509" t="s">
        <v>109</v>
      </c>
      <c r="B11" s="547" t="s">
        <v>585</v>
      </c>
      <c r="C11" s="548"/>
      <c r="D11" s="549"/>
      <c r="E11" s="550"/>
      <c r="F11" s="221"/>
      <c r="G11" s="221"/>
      <c r="H11" s="416"/>
      <c r="I11" s="843"/>
    </row>
    <row r="12" spans="1:9" ht="22.5" customHeight="1" x14ac:dyDescent="0.2">
      <c r="A12" s="509" t="s">
        <v>133</v>
      </c>
      <c r="B12" s="547" t="s">
        <v>585</v>
      </c>
      <c r="C12" s="548"/>
      <c r="D12" s="549"/>
      <c r="E12" s="550"/>
      <c r="F12" s="221"/>
      <c r="G12" s="221"/>
      <c r="H12" s="416"/>
      <c r="I12" s="843"/>
    </row>
    <row r="13" spans="1:9" ht="22.5" customHeight="1" thickBot="1" x14ac:dyDescent="0.25">
      <c r="A13" s="509" t="s">
        <v>293</v>
      </c>
      <c r="B13" s="547" t="s">
        <v>585</v>
      </c>
      <c r="C13" s="548"/>
      <c r="D13" s="549"/>
      <c r="E13" s="550"/>
      <c r="F13" s="221"/>
      <c r="G13" s="221"/>
      <c r="H13" s="416"/>
      <c r="I13" s="843"/>
    </row>
    <row r="14" spans="1:9" ht="22.5" customHeight="1" thickBot="1" x14ac:dyDescent="0.25">
      <c r="A14" s="528" t="s">
        <v>155</v>
      </c>
      <c r="B14" s="543" t="s">
        <v>627</v>
      </c>
      <c r="C14" s="551"/>
      <c r="D14" s="552"/>
      <c r="E14" s="546">
        <f>SUM(E15:E20)</f>
        <v>5012136</v>
      </c>
      <c r="F14" s="229">
        <f>SUM(F15:F20)</f>
        <v>5000000</v>
      </c>
      <c r="G14" s="229">
        <f>SUM(G15:G20)</f>
        <v>5000000</v>
      </c>
      <c r="H14" s="231">
        <f>SUM(H15:H20)</f>
        <v>5000000</v>
      </c>
      <c r="I14" s="843"/>
    </row>
    <row r="15" spans="1:9" ht="22.5" customHeight="1" x14ac:dyDescent="0.2">
      <c r="A15" s="509" t="s">
        <v>302</v>
      </c>
      <c r="B15" s="547" t="s">
        <v>628</v>
      </c>
      <c r="C15" s="548" t="s">
        <v>629</v>
      </c>
      <c r="D15" s="549">
        <v>2029</v>
      </c>
      <c r="E15" s="550">
        <v>5012136</v>
      </c>
      <c r="F15" s="221">
        <v>5000000</v>
      </c>
      <c r="G15" s="221">
        <v>5000000</v>
      </c>
      <c r="H15" s="416">
        <v>5000000</v>
      </c>
      <c r="I15" s="843"/>
    </row>
    <row r="16" spans="1:9" ht="22.5" customHeight="1" x14ac:dyDescent="0.2">
      <c r="A16" s="509" t="s">
        <v>304</v>
      </c>
      <c r="B16" s="547" t="s">
        <v>585</v>
      </c>
      <c r="C16" s="548"/>
      <c r="D16" s="549"/>
      <c r="E16" s="550"/>
      <c r="F16" s="221"/>
      <c r="G16" s="221"/>
      <c r="H16" s="416"/>
      <c r="I16" s="843"/>
    </row>
    <row r="17" spans="1:9" ht="22.5" customHeight="1" x14ac:dyDescent="0.2">
      <c r="A17" s="509" t="s">
        <v>306</v>
      </c>
      <c r="B17" s="547" t="s">
        <v>585</v>
      </c>
      <c r="C17" s="548"/>
      <c r="D17" s="549"/>
      <c r="E17" s="550"/>
      <c r="F17" s="221"/>
      <c r="G17" s="221"/>
      <c r="H17" s="416"/>
      <c r="I17" s="843"/>
    </row>
    <row r="18" spans="1:9" ht="22.5" customHeight="1" x14ac:dyDescent="0.2">
      <c r="A18" s="509" t="s">
        <v>334</v>
      </c>
      <c r="B18" s="547" t="s">
        <v>585</v>
      </c>
      <c r="C18" s="548"/>
      <c r="D18" s="549"/>
      <c r="E18" s="550"/>
      <c r="F18" s="221"/>
      <c r="G18" s="221"/>
      <c r="H18" s="416"/>
      <c r="I18" s="843"/>
    </row>
    <row r="19" spans="1:9" ht="22.5" customHeight="1" x14ac:dyDescent="0.2">
      <c r="A19" s="509" t="s">
        <v>335</v>
      </c>
      <c r="B19" s="547" t="s">
        <v>585</v>
      </c>
      <c r="C19" s="548"/>
      <c r="D19" s="549"/>
      <c r="E19" s="550"/>
      <c r="F19" s="221"/>
      <c r="G19" s="221"/>
      <c r="H19" s="416"/>
      <c r="I19" s="843"/>
    </row>
    <row r="20" spans="1:9" ht="22.5" customHeight="1" thickBot="1" x14ac:dyDescent="0.25">
      <c r="A20" s="509" t="s">
        <v>338</v>
      </c>
      <c r="B20" s="547" t="s">
        <v>585</v>
      </c>
      <c r="C20" s="548"/>
      <c r="D20" s="549"/>
      <c r="E20" s="550"/>
      <c r="F20" s="221"/>
      <c r="G20" s="221"/>
      <c r="H20" s="416"/>
      <c r="I20" s="843"/>
    </row>
    <row r="21" spans="1:9" ht="22.5" customHeight="1" thickBot="1" x14ac:dyDescent="0.25">
      <c r="A21" s="528" t="s">
        <v>341</v>
      </c>
      <c r="B21" s="543" t="s">
        <v>630</v>
      </c>
      <c r="C21" s="544"/>
      <c r="D21" s="545"/>
      <c r="E21" s="546">
        <f>E7+E14</f>
        <v>5012136</v>
      </c>
      <c r="F21" s="229">
        <f>F7+F14</f>
        <v>5000000</v>
      </c>
      <c r="G21" s="229">
        <f>G7+G14</f>
        <v>5000000</v>
      </c>
      <c r="H21" s="231">
        <f>H7+H14</f>
        <v>5000000</v>
      </c>
      <c r="I21" s="843"/>
    </row>
    <row r="22" spans="1:9" ht="20.100000000000001" customHeight="1" x14ac:dyDescent="0.2"/>
  </sheetData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CFC1-E044-447F-A555-43658DF25A5C}">
  <sheetPr>
    <tabColor theme="5"/>
  </sheetPr>
  <dimension ref="A1:J19"/>
  <sheetViews>
    <sheetView zoomScale="120" zoomScaleNormal="120" workbookViewId="0">
      <selection activeCell="E5" sqref="A5:I6"/>
    </sheetView>
  </sheetViews>
  <sheetFormatPr defaultRowHeight="12.75" x14ac:dyDescent="0.2"/>
  <cols>
    <col min="1" max="1" width="5.5" customWidth="1"/>
    <col min="2" max="2" width="36.83203125" customWidth="1"/>
    <col min="3" max="8" width="13.83203125" customWidth="1"/>
    <col min="9" max="9" width="15.1640625" customWidth="1"/>
    <col min="10" max="10" width="5" customWidth="1"/>
    <col min="257" max="257" width="5.5" customWidth="1"/>
    <col min="258" max="258" width="36.83203125" customWidth="1"/>
    <col min="259" max="264" width="13.83203125" customWidth="1"/>
    <col min="265" max="265" width="15.1640625" customWidth="1"/>
    <col min="266" max="266" width="5" customWidth="1"/>
    <col min="513" max="513" width="5.5" customWidth="1"/>
    <col min="514" max="514" width="36.83203125" customWidth="1"/>
    <col min="515" max="520" width="13.83203125" customWidth="1"/>
    <col min="521" max="521" width="15.1640625" customWidth="1"/>
    <col min="522" max="522" width="5" customWidth="1"/>
    <col min="769" max="769" width="5.5" customWidth="1"/>
    <col min="770" max="770" width="36.83203125" customWidth="1"/>
    <col min="771" max="776" width="13.83203125" customWidth="1"/>
    <col min="777" max="777" width="15.1640625" customWidth="1"/>
    <col min="778" max="778" width="5" customWidth="1"/>
    <col min="1025" max="1025" width="5.5" customWidth="1"/>
    <col min="1026" max="1026" width="36.83203125" customWidth="1"/>
    <col min="1027" max="1032" width="13.83203125" customWidth="1"/>
    <col min="1033" max="1033" width="15.1640625" customWidth="1"/>
    <col min="1034" max="1034" width="5" customWidth="1"/>
    <col min="1281" max="1281" width="5.5" customWidth="1"/>
    <col min="1282" max="1282" width="36.83203125" customWidth="1"/>
    <col min="1283" max="1288" width="13.83203125" customWidth="1"/>
    <col min="1289" max="1289" width="15.1640625" customWidth="1"/>
    <col min="1290" max="1290" width="5" customWidth="1"/>
    <col min="1537" max="1537" width="5.5" customWidth="1"/>
    <col min="1538" max="1538" width="36.83203125" customWidth="1"/>
    <col min="1539" max="1544" width="13.83203125" customWidth="1"/>
    <col min="1545" max="1545" width="15.1640625" customWidth="1"/>
    <col min="1546" max="1546" width="5" customWidth="1"/>
    <col min="1793" max="1793" width="5.5" customWidth="1"/>
    <col min="1794" max="1794" width="36.83203125" customWidth="1"/>
    <col min="1795" max="1800" width="13.83203125" customWidth="1"/>
    <col min="1801" max="1801" width="15.1640625" customWidth="1"/>
    <col min="1802" max="1802" width="5" customWidth="1"/>
    <col min="2049" max="2049" width="5.5" customWidth="1"/>
    <col min="2050" max="2050" width="36.83203125" customWidth="1"/>
    <col min="2051" max="2056" width="13.83203125" customWidth="1"/>
    <col min="2057" max="2057" width="15.1640625" customWidth="1"/>
    <col min="2058" max="2058" width="5" customWidth="1"/>
    <col min="2305" max="2305" width="5.5" customWidth="1"/>
    <col min="2306" max="2306" width="36.83203125" customWidth="1"/>
    <col min="2307" max="2312" width="13.83203125" customWidth="1"/>
    <col min="2313" max="2313" width="15.1640625" customWidth="1"/>
    <col min="2314" max="2314" width="5" customWidth="1"/>
    <col min="2561" max="2561" width="5.5" customWidth="1"/>
    <col min="2562" max="2562" width="36.83203125" customWidth="1"/>
    <col min="2563" max="2568" width="13.83203125" customWidth="1"/>
    <col min="2569" max="2569" width="15.1640625" customWidth="1"/>
    <col min="2570" max="2570" width="5" customWidth="1"/>
    <col min="2817" max="2817" width="5.5" customWidth="1"/>
    <col min="2818" max="2818" width="36.83203125" customWidth="1"/>
    <col min="2819" max="2824" width="13.83203125" customWidth="1"/>
    <col min="2825" max="2825" width="15.1640625" customWidth="1"/>
    <col min="2826" max="2826" width="5" customWidth="1"/>
    <col min="3073" max="3073" width="5.5" customWidth="1"/>
    <col min="3074" max="3074" width="36.83203125" customWidth="1"/>
    <col min="3075" max="3080" width="13.83203125" customWidth="1"/>
    <col min="3081" max="3081" width="15.1640625" customWidth="1"/>
    <col min="3082" max="3082" width="5" customWidth="1"/>
    <col min="3329" max="3329" width="5.5" customWidth="1"/>
    <col min="3330" max="3330" width="36.83203125" customWidth="1"/>
    <col min="3331" max="3336" width="13.83203125" customWidth="1"/>
    <col min="3337" max="3337" width="15.1640625" customWidth="1"/>
    <col min="3338" max="3338" width="5" customWidth="1"/>
    <col min="3585" max="3585" width="5.5" customWidth="1"/>
    <col min="3586" max="3586" width="36.83203125" customWidth="1"/>
    <col min="3587" max="3592" width="13.83203125" customWidth="1"/>
    <col min="3593" max="3593" width="15.1640625" customWidth="1"/>
    <col min="3594" max="3594" width="5" customWidth="1"/>
    <col min="3841" max="3841" width="5.5" customWidth="1"/>
    <col min="3842" max="3842" width="36.83203125" customWidth="1"/>
    <col min="3843" max="3848" width="13.83203125" customWidth="1"/>
    <col min="3849" max="3849" width="15.1640625" customWidth="1"/>
    <col min="3850" max="3850" width="5" customWidth="1"/>
    <col min="4097" max="4097" width="5.5" customWidth="1"/>
    <col min="4098" max="4098" width="36.83203125" customWidth="1"/>
    <col min="4099" max="4104" width="13.83203125" customWidth="1"/>
    <col min="4105" max="4105" width="15.1640625" customWidth="1"/>
    <col min="4106" max="4106" width="5" customWidth="1"/>
    <col min="4353" max="4353" width="5.5" customWidth="1"/>
    <col min="4354" max="4354" width="36.83203125" customWidth="1"/>
    <col min="4355" max="4360" width="13.83203125" customWidth="1"/>
    <col min="4361" max="4361" width="15.1640625" customWidth="1"/>
    <col min="4362" max="4362" width="5" customWidth="1"/>
    <col min="4609" max="4609" width="5.5" customWidth="1"/>
    <col min="4610" max="4610" width="36.83203125" customWidth="1"/>
    <col min="4611" max="4616" width="13.83203125" customWidth="1"/>
    <col min="4617" max="4617" width="15.1640625" customWidth="1"/>
    <col min="4618" max="4618" width="5" customWidth="1"/>
    <col min="4865" max="4865" width="5.5" customWidth="1"/>
    <col min="4866" max="4866" width="36.83203125" customWidth="1"/>
    <col min="4867" max="4872" width="13.83203125" customWidth="1"/>
    <col min="4873" max="4873" width="15.1640625" customWidth="1"/>
    <col min="4874" max="4874" width="5" customWidth="1"/>
    <col min="5121" max="5121" width="5.5" customWidth="1"/>
    <col min="5122" max="5122" width="36.83203125" customWidth="1"/>
    <col min="5123" max="5128" width="13.83203125" customWidth="1"/>
    <col min="5129" max="5129" width="15.1640625" customWidth="1"/>
    <col min="5130" max="5130" width="5" customWidth="1"/>
    <col min="5377" max="5377" width="5.5" customWidth="1"/>
    <col min="5378" max="5378" width="36.83203125" customWidth="1"/>
    <col min="5379" max="5384" width="13.83203125" customWidth="1"/>
    <col min="5385" max="5385" width="15.1640625" customWidth="1"/>
    <col min="5386" max="5386" width="5" customWidth="1"/>
    <col min="5633" max="5633" width="5.5" customWidth="1"/>
    <col min="5634" max="5634" width="36.83203125" customWidth="1"/>
    <col min="5635" max="5640" width="13.83203125" customWidth="1"/>
    <col min="5641" max="5641" width="15.1640625" customWidth="1"/>
    <col min="5642" max="5642" width="5" customWidth="1"/>
    <col min="5889" max="5889" width="5.5" customWidth="1"/>
    <col min="5890" max="5890" width="36.83203125" customWidth="1"/>
    <col min="5891" max="5896" width="13.83203125" customWidth="1"/>
    <col min="5897" max="5897" width="15.1640625" customWidth="1"/>
    <col min="5898" max="5898" width="5" customWidth="1"/>
    <col min="6145" max="6145" width="5.5" customWidth="1"/>
    <col min="6146" max="6146" width="36.83203125" customWidth="1"/>
    <col min="6147" max="6152" width="13.83203125" customWidth="1"/>
    <col min="6153" max="6153" width="15.1640625" customWidth="1"/>
    <col min="6154" max="6154" width="5" customWidth="1"/>
    <col min="6401" max="6401" width="5.5" customWidth="1"/>
    <col min="6402" max="6402" width="36.83203125" customWidth="1"/>
    <col min="6403" max="6408" width="13.83203125" customWidth="1"/>
    <col min="6409" max="6409" width="15.1640625" customWidth="1"/>
    <col min="6410" max="6410" width="5" customWidth="1"/>
    <col min="6657" max="6657" width="5.5" customWidth="1"/>
    <col min="6658" max="6658" width="36.83203125" customWidth="1"/>
    <col min="6659" max="6664" width="13.83203125" customWidth="1"/>
    <col min="6665" max="6665" width="15.1640625" customWidth="1"/>
    <col min="6666" max="6666" width="5" customWidth="1"/>
    <col min="6913" max="6913" width="5.5" customWidth="1"/>
    <col min="6914" max="6914" width="36.83203125" customWidth="1"/>
    <col min="6915" max="6920" width="13.83203125" customWidth="1"/>
    <col min="6921" max="6921" width="15.1640625" customWidth="1"/>
    <col min="6922" max="6922" width="5" customWidth="1"/>
    <col min="7169" max="7169" width="5.5" customWidth="1"/>
    <col min="7170" max="7170" width="36.83203125" customWidth="1"/>
    <col min="7171" max="7176" width="13.83203125" customWidth="1"/>
    <col min="7177" max="7177" width="15.1640625" customWidth="1"/>
    <col min="7178" max="7178" width="5" customWidth="1"/>
    <col min="7425" max="7425" width="5.5" customWidth="1"/>
    <col min="7426" max="7426" width="36.83203125" customWidth="1"/>
    <col min="7427" max="7432" width="13.83203125" customWidth="1"/>
    <col min="7433" max="7433" width="15.1640625" customWidth="1"/>
    <col min="7434" max="7434" width="5" customWidth="1"/>
    <col min="7681" max="7681" width="5.5" customWidth="1"/>
    <col min="7682" max="7682" width="36.83203125" customWidth="1"/>
    <col min="7683" max="7688" width="13.83203125" customWidth="1"/>
    <col min="7689" max="7689" width="15.1640625" customWidth="1"/>
    <col min="7690" max="7690" width="5" customWidth="1"/>
    <col min="7937" max="7937" width="5.5" customWidth="1"/>
    <col min="7938" max="7938" width="36.83203125" customWidth="1"/>
    <col min="7939" max="7944" width="13.83203125" customWidth="1"/>
    <col min="7945" max="7945" width="15.1640625" customWidth="1"/>
    <col min="7946" max="7946" width="5" customWidth="1"/>
    <col min="8193" max="8193" width="5.5" customWidth="1"/>
    <col min="8194" max="8194" width="36.83203125" customWidth="1"/>
    <col min="8195" max="8200" width="13.83203125" customWidth="1"/>
    <col min="8201" max="8201" width="15.1640625" customWidth="1"/>
    <col min="8202" max="8202" width="5" customWidth="1"/>
    <col min="8449" max="8449" width="5.5" customWidth="1"/>
    <col min="8450" max="8450" width="36.83203125" customWidth="1"/>
    <col min="8451" max="8456" width="13.83203125" customWidth="1"/>
    <col min="8457" max="8457" width="15.1640625" customWidth="1"/>
    <col min="8458" max="8458" width="5" customWidth="1"/>
    <col min="8705" max="8705" width="5.5" customWidth="1"/>
    <col min="8706" max="8706" width="36.83203125" customWidth="1"/>
    <col min="8707" max="8712" width="13.83203125" customWidth="1"/>
    <col min="8713" max="8713" width="15.1640625" customWidth="1"/>
    <col min="8714" max="8714" width="5" customWidth="1"/>
    <col min="8961" max="8961" width="5.5" customWidth="1"/>
    <col min="8962" max="8962" width="36.83203125" customWidth="1"/>
    <col min="8963" max="8968" width="13.83203125" customWidth="1"/>
    <col min="8969" max="8969" width="15.1640625" customWidth="1"/>
    <col min="8970" max="8970" width="5" customWidth="1"/>
    <col min="9217" max="9217" width="5.5" customWidth="1"/>
    <col min="9218" max="9218" width="36.83203125" customWidth="1"/>
    <col min="9219" max="9224" width="13.83203125" customWidth="1"/>
    <col min="9225" max="9225" width="15.1640625" customWidth="1"/>
    <col min="9226" max="9226" width="5" customWidth="1"/>
    <col min="9473" max="9473" width="5.5" customWidth="1"/>
    <col min="9474" max="9474" width="36.83203125" customWidth="1"/>
    <col min="9475" max="9480" width="13.83203125" customWidth="1"/>
    <col min="9481" max="9481" width="15.1640625" customWidth="1"/>
    <col min="9482" max="9482" width="5" customWidth="1"/>
    <col min="9729" max="9729" width="5.5" customWidth="1"/>
    <col min="9730" max="9730" width="36.83203125" customWidth="1"/>
    <col min="9731" max="9736" width="13.83203125" customWidth="1"/>
    <col min="9737" max="9737" width="15.1640625" customWidth="1"/>
    <col min="9738" max="9738" width="5" customWidth="1"/>
    <col min="9985" max="9985" width="5.5" customWidth="1"/>
    <col min="9986" max="9986" width="36.83203125" customWidth="1"/>
    <col min="9987" max="9992" width="13.83203125" customWidth="1"/>
    <col min="9993" max="9993" width="15.1640625" customWidth="1"/>
    <col min="9994" max="9994" width="5" customWidth="1"/>
    <col min="10241" max="10241" width="5.5" customWidth="1"/>
    <col min="10242" max="10242" width="36.83203125" customWidth="1"/>
    <col min="10243" max="10248" width="13.83203125" customWidth="1"/>
    <col min="10249" max="10249" width="15.1640625" customWidth="1"/>
    <col min="10250" max="10250" width="5" customWidth="1"/>
    <col min="10497" max="10497" width="5.5" customWidth="1"/>
    <col min="10498" max="10498" width="36.83203125" customWidth="1"/>
    <col min="10499" max="10504" width="13.83203125" customWidth="1"/>
    <col min="10505" max="10505" width="15.1640625" customWidth="1"/>
    <col min="10506" max="10506" width="5" customWidth="1"/>
    <col min="10753" max="10753" width="5.5" customWidth="1"/>
    <col min="10754" max="10754" width="36.83203125" customWidth="1"/>
    <col min="10755" max="10760" width="13.83203125" customWidth="1"/>
    <col min="10761" max="10761" width="15.1640625" customWidth="1"/>
    <col min="10762" max="10762" width="5" customWidth="1"/>
    <col min="11009" max="11009" width="5.5" customWidth="1"/>
    <col min="11010" max="11010" width="36.83203125" customWidth="1"/>
    <col min="11011" max="11016" width="13.83203125" customWidth="1"/>
    <col min="11017" max="11017" width="15.1640625" customWidth="1"/>
    <col min="11018" max="11018" width="5" customWidth="1"/>
    <col min="11265" max="11265" width="5.5" customWidth="1"/>
    <col min="11266" max="11266" width="36.83203125" customWidth="1"/>
    <col min="11267" max="11272" width="13.83203125" customWidth="1"/>
    <col min="11273" max="11273" width="15.1640625" customWidth="1"/>
    <col min="11274" max="11274" width="5" customWidth="1"/>
    <col min="11521" max="11521" width="5.5" customWidth="1"/>
    <col min="11522" max="11522" width="36.83203125" customWidth="1"/>
    <col min="11523" max="11528" width="13.83203125" customWidth="1"/>
    <col min="11529" max="11529" width="15.1640625" customWidth="1"/>
    <col min="11530" max="11530" width="5" customWidth="1"/>
    <col min="11777" max="11777" width="5.5" customWidth="1"/>
    <col min="11778" max="11778" width="36.83203125" customWidth="1"/>
    <col min="11779" max="11784" width="13.83203125" customWidth="1"/>
    <col min="11785" max="11785" width="15.1640625" customWidth="1"/>
    <col min="11786" max="11786" width="5" customWidth="1"/>
    <col min="12033" max="12033" width="5.5" customWidth="1"/>
    <col min="12034" max="12034" width="36.83203125" customWidth="1"/>
    <col min="12035" max="12040" width="13.83203125" customWidth="1"/>
    <col min="12041" max="12041" width="15.1640625" customWidth="1"/>
    <col min="12042" max="12042" width="5" customWidth="1"/>
    <col min="12289" max="12289" width="5.5" customWidth="1"/>
    <col min="12290" max="12290" width="36.83203125" customWidth="1"/>
    <col min="12291" max="12296" width="13.83203125" customWidth="1"/>
    <col min="12297" max="12297" width="15.1640625" customWidth="1"/>
    <col min="12298" max="12298" width="5" customWidth="1"/>
    <col min="12545" max="12545" width="5.5" customWidth="1"/>
    <col min="12546" max="12546" width="36.83203125" customWidth="1"/>
    <col min="12547" max="12552" width="13.83203125" customWidth="1"/>
    <col min="12553" max="12553" width="15.1640625" customWidth="1"/>
    <col min="12554" max="12554" width="5" customWidth="1"/>
    <col min="12801" max="12801" width="5.5" customWidth="1"/>
    <col min="12802" max="12802" width="36.83203125" customWidth="1"/>
    <col min="12803" max="12808" width="13.83203125" customWidth="1"/>
    <col min="12809" max="12809" width="15.1640625" customWidth="1"/>
    <col min="12810" max="12810" width="5" customWidth="1"/>
    <col min="13057" max="13057" width="5.5" customWidth="1"/>
    <col min="13058" max="13058" width="36.83203125" customWidth="1"/>
    <col min="13059" max="13064" width="13.83203125" customWidth="1"/>
    <col min="13065" max="13065" width="15.1640625" customWidth="1"/>
    <col min="13066" max="13066" width="5" customWidth="1"/>
    <col min="13313" max="13313" width="5.5" customWidth="1"/>
    <col min="13314" max="13314" width="36.83203125" customWidth="1"/>
    <col min="13315" max="13320" width="13.83203125" customWidth="1"/>
    <col min="13321" max="13321" width="15.1640625" customWidth="1"/>
    <col min="13322" max="13322" width="5" customWidth="1"/>
    <col min="13569" max="13569" width="5.5" customWidth="1"/>
    <col min="13570" max="13570" width="36.83203125" customWidth="1"/>
    <col min="13571" max="13576" width="13.83203125" customWidth="1"/>
    <col min="13577" max="13577" width="15.1640625" customWidth="1"/>
    <col min="13578" max="13578" width="5" customWidth="1"/>
    <col min="13825" max="13825" width="5.5" customWidth="1"/>
    <col min="13826" max="13826" width="36.83203125" customWidth="1"/>
    <col min="13827" max="13832" width="13.83203125" customWidth="1"/>
    <col min="13833" max="13833" width="15.1640625" customWidth="1"/>
    <col min="13834" max="13834" width="5" customWidth="1"/>
    <col min="14081" max="14081" width="5.5" customWidth="1"/>
    <col min="14082" max="14082" width="36.83203125" customWidth="1"/>
    <col min="14083" max="14088" width="13.83203125" customWidth="1"/>
    <col min="14089" max="14089" width="15.1640625" customWidth="1"/>
    <col min="14090" max="14090" width="5" customWidth="1"/>
    <col min="14337" max="14337" width="5.5" customWidth="1"/>
    <col min="14338" max="14338" width="36.83203125" customWidth="1"/>
    <col min="14339" max="14344" width="13.83203125" customWidth="1"/>
    <col min="14345" max="14345" width="15.1640625" customWidth="1"/>
    <col min="14346" max="14346" width="5" customWidth="1"/>
    <col min="14593" max="14593" width="5.5" customWidth="1"/>
    <col min="14594" max="14594" width="36.83203125" customWidth="1"/>
    <col min="14595" max="14600" width="13.83203125" customWidth="1"/>
    <col min="14601" max="14601" width="15.1640625" customWidth="1"/>
    <col min="14602" max="14602" width="5" customWidth="1"/>
    <col min="14849" max="14849" width="5.5" customWidth="1"/>
    <col min="14850" max="14850" width="36.83203125" customWidth="1"/>
    <col min="14851" max="14856" width="13.83203125" customWidth="1"/>
    <col min="14857" max="14857" width="15.1640625" customWidth="1"/>
    <col min="14858" max="14858" width="5" customWidth="1"/>
    <col min="15105" max="15105" width="5.5" customWidth="1"/>
    <col min="15106" max="15106" width="36.83203125" customWidth="1"/>
    <col min="15107" max="15112" width="13.83203125" customWidth="1"/>
    <col min="15113" max="15113" width="15.1640625" customWidth="1"/>
    <col min="15114" max="15114" width="5" customWidth="1"/>
    <col min="15361" max="15361" width="5.5" customWidth="1"/>
    <col min="15362" max="15362" width="36.83203125" customWidth="1"/>
    <col min="15363" max="15368" width="13.83203125" customWidth="1"/>
    <col min="15369" max="15369" width="15.1640625" customWidth="1"/>
    <col min="15370" max="15370" width="5" customWidth="1"/>
    <col min="15617" max="15617" width="5.5" customWidth="1"/>
    <col min="15618" max="15618" width="36.83203125" customWidth="1"/>
    <col min="15619" max="15624" width="13.83203125" customWidth="1"/>
    <col min="15625" max="15625" width="15.1640625" customWidth="1"/>
    <col min="15626" max="15626" width="5" customWidth="1"/>
    <col min="15873" max="15873" width="5.5" customWidth="1"/>
    <col min="15874" max="15874" width="36.83203125" customWidth="1"/>
    <col min="15875" max="15880" width="13.83203125" customWidth="1"/>
    <col min="15881" max="15881" width="15.1640625" customWidth="1"/>
    <col min="15882" max="15882" width="5" customWidth="1"/>
    <col min="16129" max="16129" width="5.5" customWidth="1"/>
    <col min="16130" max="16130" width="36.83203125" customWidth="1"/>
    <col min="16131" max="16136" width="13.83203125" customWidth="1"/>
    <col min="16137" max="16137" width="15.1640625" customWidth="1"/>
    <col min="16138" max="16138" width="5" customWidth="1"/>
  </cols>
  <sheetData>
    <row r="1" spans="1:10" ht="34.5" customHeight="1" x14ac:dyDescent="0.2">
      <c r="A1" s="861" t="s">
        <v>631</v>
      </c>
      <c r="B1" s="862"/>
      <c r="C1" s="862"/>
      <c r="D1" s="862"/>
      <c r="E1" s="862"/>
      <c r="F1" s="862"/>
      <c r="G1" s="862"/>
      <c r="H1" s="862"/>
      <c r="I1" s="862"/>
      <c r="J1" s="843" t="str">
        <f>CONCATENATE("4. tájékoztató tábla ",[1]Z_ALAPADATOK!A7," ",[1]Z_ALAPADATOK!B7," ",[1]Z_ALAPADATOK!C7," ",[1]Z_ALAPADATOK!D7," ",[1]Z_ALAPADATOK!E7," ",[1]Z_ALAPADATOK!F7," ",[1]Z_ALAPADATOK!G7," ",[1]Z_ALAPADATOK!H7)</f>
        <v>4. tájékoztató tábla a …. / 2020 ( … ) önkormányzati rendelethez</v>
      </c>
    </row>
    <row r="2" spans="1:10" ht="14.25" thickBot="1" x14ac:dyDescent="0.3">
      <c r="A2" s="553"/>
      <c r="B2" s="553"/>
      <c r="C2" s="553"/>
      <c r="D2" s="553"/>
      <c r="E2" s="553"/>
      <c r="F2" s="553"/>
      <c r="G2" s="553"/>
      <c r="H2" s="863" t="e">
        <f>'Z_3.tájékoztató_t.'!H3</f>
        <v>#REF!</v>
      </c>
      <c r="I2" s="863"/>
      <c r="J2" s="843"/>
    </row>
    <row r="3" spans="1:10" ht="13.5" thickBot="1" x14ac:dyDescent="0.25">
      <c r="A3" s="864" t="s">
        <v>523</v>
      </c>
      <c r="B3" s="866" t="s">
        <v>632</v>
      </c>
      <c r="C3" s="868" t="s">
        <v>633</v>
      </c>
      <c r="D3" s="870" t="s">
        <v>634</v>
      </c>
      <c r="E3" s="871"/>
      <c r="F3" s="871"/>
      <c r="G3" s="871"/>
      <c r="H3" s="871"/>
      <c r="I3" s="872" t="s">
        <v>635</v>
      </c>
      <c r="J3" s="843"/>
    </row>
    <row r="4" spans="1:10" s="408" customFormat="1" ht="42" customHeight="1" thickBot="1" x14ac:dyDescent="0.25">
      <c r="A4" s="865"/>
      <c r="B4" s="867"/>
      <c r="C4" s="869"/>
      <c r="D4" s="315" t="s">
        <v>636</v>
      </c>
      <c r="E4" s="315" t="s">
        <v>637</v>
      </c>
      <c r="F4" s="315" t="s">
        <v>638</v>
      </c>
      <c r="G4" s="554" t="s">
        <v>639</v>
      </c>
      <c r="H4" s="554" t="s">
        <v>640</v>
      </c>
      <c r="I4" s="873"/>
      <c r="J4" s="843"/>
    </row>
    <row r="5" spans="1:10" s="408" customFormat="1" ht="12" customHeight="1" thickBot="1" x14ac:dyDescent="0.25">
      <c r="A5" s="370" t="s">
        <v>46</v>
      </c>
      <c r="B5" s="371" t="s">
        <v>47</v>
      </c>
      <c r="C5" s="371" t="s">
        <v>48</v>
      </c>
      <c r="D5" s="371" t="s">
        <v>49</v>
      </c>
      <c r="E5" s="371" t="s">
        <v>50</v>
      </c>
      <c r="F5" s="371" t="s">
        <v>376</v>
      </c>
      <c r="G5" s="371" t="s">
        <v>321</v>
      </c>
      <c r="H5" s="371" t="s">
        <v>641</v>
      </c>
      <c r="I5" s="373" t="s">
        <v>642</v>
      </c>
      <c r="J5" s="843"/>
    </row>
    <row r="6" spans="1:10" s="408" customFormat="1" ht="18" customHeight="1" x14ac:dyDescent="0.2">
      <c r="A6" s="854" t="s">
        <v>643</v>
      </c>
      <c r="B6" s="855"/>
      <c r="C6" s="855"/>
      <c r="D6" s="855"/>
      <c r="E6" s="855"/>
      <c r="F6" s="855"/>
      <c r="G6" s="855"/>
      <c r="H6" s="855"/>
      <c r="I6" s="856"/>
      <c r="J6" s="843"/>
    </row>
    <row r="7" spans="1:10" ht="15.95" customHeight="1" x14ac:dyDescent="0.2">
      <c r="A7" s="555" t="s">
        <v>51</v>
      </c>
      <c r="B7" s="556" t="s">
        <v>644</v>
      </c>
      <c r="C7" s="557"/>
      <c r="D7" s="557"/>
      <c r="E7" s="557"/>
      <c r="F7" s="557"/>
      <c r="G7" s="558"/>
      <c r="H7" s="559">
        <f t="shared" ref="H7:H13" si="0">SUM(D7:G7)</f>
        <v>0</v>
      </c>
      <c r="I7" s="560">
        <f t="shared" ref="I7:I13" si="1">C7+H7</f>
        <v>0</v>
      </c>
      <c r="J7" s="843"/>
    </row>
    <row r="8" spans="1:10" ht="22.5" x14ac:dyDescent="0.2">
      <c r="A8" s="555" t="s">
        <v>65</v>
      </c>
      <c r="B8" s="556" t="s">
        <v>645</v>
      </c>
      <c r="C8" s="557"/>
      <c r="D8" s="557"/>
      <c r="E8" s="557"/>
      <c r="F8" s="557"/>
      <c r="G8" s="558"/>
      <c r="H8" s="559">
        <f t="shared" si="0"/>
        <v>0</v>
      </c>
      <c r="I8" s="560">
        <f t="shared" si="1"/>
        <v>0</v>
      </c>
      <c r="J8" s="843"/>
    </row>
    <row r="9" spans="1:10" ht="22.5" x14ac:dyDescent="0.2">
      <c r="A9" s="555" t="s">
        <v>79</v>
      </c>
      <c r="B9" s="556" t="s">
        <v>646</v>
      </c>
      <c r="C9" s="557"/>
      <c r="D9" s="557"/>
      <c r="E9" s="557"/>
      <c r="F9" s="557"/>
      <c r="G9" s="558"/>
      <c r="H9" s="559">
        <f t="shared" si="0"/>
        <v>0</v>
      </c>
      <c r="I9" s="560">
        <f t="shared" si="1"/>
        <v>0</v>
      </c>
      <c r="J9" s="843"/>
    </row>
    <row r="10" spans="1:10" ht="15.95" customHeight="1" x14ac:dyDescent="0.2">
      <c r="A10" s="555" t="s">
        <v>276</v>
      </c>
      <c r="B10" s="556" t="s">
        <v>647</v>
      </c>
      <c r="C10" s="557"/>
      <c r="D10" s="557"/>
      <c r="E10" s="557"/>
      <c r="F10" s="557"/>
      <c r="G10" s="558"/>
      <c r="H10" s="559">
        <f t="shared" si="0"/>
        <v>0</v>
      </c>
      <c r="I10" s="560">
        <f t="shared" si="1"/>
        <v>0</v>
      </c>
      <c r="J10" s="843"/>
    </row>
    <row r="11" spans="1:10" ht="22.5" x14ac:dyDescent="0.2">
      <c r="A11" s="555" t="s">
        <v>109</v>
      </c>
      <c r="B11" s="556" t="s">
        <v>648</v>
      </c>
      <c r="C11" s="557"/>
      <c r="D11" s="557"/>
      <c r="E11" s="557"/>
      <c r="F11" s="557"/>
      <c r="G11" s="558"/>
      <c r="H11" s="559">
        <f t="shared" si="0"/>
        <v>0</v>
      </c>
      <c r="I11" s="560">
        <f t="shared" si="1"/>
        <v>0</v>
      </c>
      <c r="J11" s="843"/>
    </row>
    <row r="12" spans="1:10" ht="15.95" customHeight="1" x14ac:dyDescent="0.2">
      <c r="A12" s="561" t="s">
        <v>133</v>
      </c>
      <c r="B12" s="562" t="s">
        <v>649</v>
      </c>
      <c r="C12" s="563">
        <v>14459207</v>
      </c>
      <c r="D12" s="563"/>
      <c r="E12" s="563"/>
      <c r="F12" s="563"/>
      <c r="G12" s="564"/>
      <c r="H12" s="559">
        <f t="shared" si="0"/>
        <v>0</v>
      </c>
      <c r="I12" s="560">
        <f t="shared" si="1"/>
        <v>14459207</v>
      </c>
      <c r="J12" s="843"/>
    </row>
    <row r="13" spans="1:10" ht="15.95" customHeight="1" thickBot="1" x14ac:dyDescent="0.25">
      <c r="A13" s="565" t="s">
        <v>293</v>
      </c>
      <c r="B13" s="566" t="s">
        <v>650</v>
      </c>
      <c r="C13" s="567">
        <v>1624124</v>
      </c>
      <c r="D13" s="567"/>
      <c r="E13" s="567"/>
      <c r="F13" s="567"/>
      <c r="G13" s="568"/>
      <c r="H13" s="559">
        <f t="shared" si="0"/>
        <v>0</v>
      </c>
      <c r="I13" s="560">
        <f t="shared" si="1"/>
        <v>1624124</v>
      </c>
      <c r="J13" s="843"/>
    </row>
    <row r="14" spans="1:10" s="572" customFormat="1" ht="18" customHeight="1" thickBot="1" x14ac:dyDescent="0.25">
      <c r="A14" s="857" t="s">
        <v>651</v>
      </c>
      <c r="B14" s="858"/>
      <c r="C14" s="569">
        <f t="shared" ref="C14:I14" si="2">SUM(C7:C13)</f>
        <v>16083331</v>
      </c>
      <c r="D14" s="569">
        <f>SUM(D7:D13)</f>
        <v>0</v>
      </c>
      <c r="E14" s="569">
        <f t="shared" si="2"/>
        <v>0</v>
      </c>
      <c r="F14" s="569">
        <f t="shared" si="2"/>
        <v>0</v>
      </c>
      <c r="G14" s="570">
        <f t="shared" si="2"/>
        <v>0</v>
      </c>
      <c r="H14" s="570">
        <f t="shared" si="2"/>
        <v>0</v>
      </c>
      <c r="I14" s="571">
        <f t="shared" si="2"/>
        <v>16083331</v>
      </c>
      <c r="J14" s="843"/>
    </row>
    <row r="15" spans="1:10" s="553" customFormat="1" ht="18" customHeight="1" x14ac:dyDescent="0.2">
      <c r="A15" s="854" t="s">
        <v>652</v>
      </c>
      <c r="B15" s="855"/>
      <c r="C15" s="855"/>
      <c r="D15" s="855"/>
      <c r="E15" s="855"/>
      <c r="F15" s="855"/>
      <c r="G15" s="855"/>
      <c r="H15" s="855"/>
      <c r="I15" s="856"/>
      <c r="J15" s="843"/>
    </row>
    <row r="16" spans="1:10" s="553" customFormat="1" x14ac:dyDescent="0.2">
      <c r="A16" s="555" t="s">
        <v>51</v>
      </c>
      <c r="B16" s="556" t="s">
        <v>653</v>
      </c>
      <c r="C16" s="557"/>
      <c r="D16" s="557"/>
      <c r="E16" s="557"/>
      <c r="F16" s="557"/>
      <c r="G16" s="558"/>
      <c r="H16" s="559">
        <f>SUM(D16:G16)</f>
        <v>0</v>
      </c>
      <c r="I16" s="560">
        <f>C16+H16</f>
        <v>0</v>
      </c>
      <c r="J16" s="843"/>
    </row>
    <row r="17" spans="1:10" ht="13.5" thickBot="1" x14ac:dyDescent="0.25">
      <c r="A17" s="565" t="s">
        <v>65</v>
      </c>
      <c r="B17" s="566" t="s">
        <v>650</v>
      </c>
      <c r="C17" s="567"/>
      <c r="D17" s="567"/>
      <c r="E17" s="567"/>
      <c r="F17" s="567"/>
      <c r="G17" s="568"/>
      <c r="H17" s="559">
        <f>SUM(D17:G17)</f>
        <v>0</v>
      </c>
      <c r="I17" s="573">
        <f>C17+H17</f>
        <v>0</v>
      </c>
      <c r="J17" s="843"/>
    </row>
    <row r="18" spans="1:10" ht="15.95" customHeight="1" thickBot="1" x14ac:dyDescent="0.25">
      <c r="A18" s="857" t="s">
        <v>654</v>
      </c>
      <c r="B18" s="858"/>
      <c r="C18" s="569">
        <f t="shared" ref="C18:I18" si="3">SUM(C16:C17)</f>
        <v>0</v>
      </c>
      <c r="D18" s="569">
        <f t="shared" si="3"/>
        <v>0</v>
      </c>
      <c r="E18" s="569">
        <f t="shared" si="3"/>
        <v>0</v>
      </c>
      <c r="F18" s="569">
        <f t="shared" si="3"/>
        <v>0</v>
      </c>
      <c r="G18" s="570">
        <f t="shared" si="3"/>
        <v>0</v>
      </c>
      <c r="H18" s="570">
        <f t="shared" si="3"/>
        <v>0</v>
      </c>
      <c r="I18" s="571">
        <f t="shared" si="3"/>
        <v>0</v>
      </c>
      <c r="J18" s="843"/>
    </row>
    <row r="19" spans="1:10" ht="18" customHeight="1" thickBot="1" x14ac:dyDescent="0.25">
      <c r="A19" s="859" t="s">
        <v>655</v>
      </c>
      <c r="B19" s="860"/>
      <c r="C19" s="574">
        <f t="shared" ref="C19:I19" si="4">C14+C18</f>
        <v>16083331</v>
      </c>
      <c r="D19" s="574">
        <f t="shared" si="4"/>
        <v>0</v>
      </c>
      <c r="E19" s="574">
        <f t="shared" si="4"/>
        <v>0</v>
      </c>
      <c r="F19" s="574">
        <f t="shared" si="4"/>
        <v>0</v>
      </c>
      <c r="G19" s="574">
        <f t="shared" si="4"/>
        <v>0</v>
      </c>
      <c r="H19" s="574">
        <f t="shared" si="4"/>
        <v>0</v>
      </c>
      <c r="I19" s="571">
        <f t="shared" si="4"/>
        <v>16083331</v>
      </c>
      <c r="J19" s="843"/>
    </row>
  </sheetData>
  <sheetProtection sheet="1"/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20A4-CC33-4A72-BD63-7988CC30B6A2}">
  <sheetPr>
    <tabColor theme="5"/>
  </sheetPr>
  <dimension ref="A1:D34"/>
  <sheetViews>
    <sheetView topLeftCell="A17" zoomScale="120" zoomScaleNormal="120" workbookViewId="0">
      <selection activeCell="D13" sqref="D13"/>
    </sheetView>
  </sheetViews>
  <sheetFormatPr defaultRowHeight="12.75" x14ac:dyDescent="0.2"/>
  <cols>
    <col min="1" max="1" width="5.83203125" style="404" customWidth="1"/>
    <col min="2" max="2" width="55.83203125" style="317" customWidth="1"/>
    <col min="3" max="4" width="14.83203125" style="317" customWidth="1"/>
    <col min="5" max="256" width="9.33203125" style="317"/>
    <col min="257" max="257" width="5.83203125" style="317" customWidth="1"/>
    <col min="258" max="258" width="55.83203125" style="317" customWidth="1"/>
    <col min="259" max="260" width="14.83203125" style="317" customWidth="1"/>
    <col min="261" max="512" width="9.33203125" style="317"/>
    <col min="513" max="513" width="5.83203125" style="317" customWidth="1"/>
    <col min="514" max="514" width="55.83203125" style="317" customWidth="1"/>
    <col min="515" max="516" width="14.83203125" style="317" customWidth="1"/>
    <col min="517" max="768" width="9.33203125" style="317"/>
    <col min="769" max="769" width="5.83203125" style="317" customWidth="1"/>
    <col min="770" max="770" width="55.83203125" style="317" customWidth="1"/>
    <col min="771" max="772" width="14.83203125" style="317" customWidth="1"/>
    <col min="773" max="1024" width="9.33203125" style="317"/>
    <col min="1025" max="1025" width="5.83203125" style="317" customWidth="1"/>
    <col min="1026" max="1026" width="55.83203125" style="317" customWidth="1"/>
    <col min="1027" max="1028" width="14.83203125" style="317" customWidth="1"/>
    <col min="1029" max="1280" width="9.33203125" style="317"/>
    <col min="1281" max="1281" width="5.83203125" style="317" customWidth="1"/>
    <col min="1282" max="1282" width="55.83203125" style="317" customWidth="1"/>
    <col min="1283" max="1284" width="14.83203125" style="317" customWidth="1"/>
    <col min="1285" max="1536" width="9.33203125" style="317"/>
    <col min="1537" max="1537" width="5.83203125" style="317" customWidth="1"/>
    <col min="1538" max="1538" width="55.83203125" style="317" customWidth="1"/>
    <col min="1539" max="1540" width="14.83203125" style="317" customWidth="1"/>
    <col min="1541" max="1792" width="9.33203125" style="317"/>
    <col min="1793" max="1793" width="5.83203125" style="317" customWidth="1"/>
    <col min="1794" max="1794" width="55.83203125" style="317" customWidth="1"/>
    <col min="1795" max="1796" width="14.83203125" style="317" customWidth="1"/>
    <col min="1797" max="2048" width="9.33203125" style="317"/>
    <col min="2049" max="2049" width="5.83203125" style="317" customWidth="1"/>
    <col min="2050" max="2050" width="55.83203125" style="317" customWidth="1"/>
    <col min="2051" max="2052" width="14.83203125" style="317" customWidth="1"/>
    <col min="2053" max="2304" width="9.33203125" style="317"/>
    <col min="2305" max="2305" width="5.83203125" style="317" customWidth="1"/>
    <col min="2306" max="2306" width="55.83203125" style="317" customWidth="1"/>
    <col min="2307" max="2308" width="14.83203125" style="317" customWidth="1"/>
    <col min="2309" max="2560" width="9.33203125" style="317"/>
    <col min="2561" max="2561" width="5.83203125" style="317" customWidth="1"/>
    <col min="2562" max="2562" width="55.83203125" style="317" customWidth="1"/>
    <col min="2563" max="2564" width="14.83203125" style="317" customWidth="1"/>
    <col min="2565" max="2816" width="9.33203125" style="317"/>
    <col min="2817" max="2817" width="5.83203125" style="317" customWidth="1"/>
    <col min="2818" max="2818" width="55.83203125" style="317" customWidth="1"/>
    <col min="2819" max="2820" width="14.83203125" style="317" customWidth="1"/>
    <col min="2821" max="3072" width="9.33203125" style="317"/>
    <col min="3073" max="3073" width="5.83203125" style="317" customWidth="1"/>
    <col min="3074" max="3074" width="55.83203125" style="317" customWidth="1"/>
    <col min="3075" max="3076" width="14.83203125" style="317" customWidth="1"/>
    <col min="3077" max="3328" width="9.33203125" style="317"/>
    <col min="3329" max="3329" width="5.83203125" style="317" customWidth="1"/>
    <col min="3330" max="3330" width="55.83203125" style="317" customWidth="1"/>
    <col min="3331" max="3332" width="14.83203125" style="317" customWidth="1"/>
    <col min="3333" max="3584" width="9.33203125" style="317"/>
    <col min="3585" max="3585" width="5.83203125" style="317" customWidth="1"/>
    <col min="3586" max="3586" width="55.83203125" style="317" customWidth="1"/>
    <col min="3587" max="3588" width="14.83203125" style="317" customWidth="1"/>
    <col min="3589" max="3840" width="9.33203125" style="317"/>
    <col min="3841" max="3841" width="5.83203125" style="317" customWidth="1"/>
    <col min="3842" max="3842" width="55.83203125" style="317" customWidth="1"/>
    <col min="3843" max="3844" width="14.83203125" style="317" customWidth="1"/>
    <col min="3845" max="4096" width="9.33203125" style="317"/>
    <col min="4097" max="4097" width="5.83203125" style="317" customWidth="1"/>
    <col min="4098" max="4098" width="55.83203125" style="317" customWidth="1"/>
    <col min="4099" max="4100" width="14.83203125" style="317" customWidth="1"/>
    <col min="4101" max="4352" width="9.33203125" style="317"/>
    <col min="4353" max="4353" width="5.83203125" style="317" customWidth="1"/>
    <col min="4354" max="4354" width="55.83203125" style="317" customWidth="1"/>
    <col min="4355" max="4356" width="14.83203125" style="317" customWidth="1"/>
    <col min="4357" max="4608" width="9.33203125" style="317"/>
    <col min="4609" max="4609" width="5.83203125" style="317" customWidth="1"/>
    <col min="4610" max="4610" width="55.83203125" style="317" customWidth="1"/>
    <col min="4611" max="4612" width="14.83203125" style="317" customWidth="1"/>
    <col min="4613" max="4864" width="9.33203125" style="317"/>
    <col min="4865" max="4865" width="5.83203125" style="317" customWidth="1"/>
    <col min="4866" max="4866" width="55.83203125" style="317" customWidth="1"/>
    <col min="4867" max="4868" width="14.83203125" style="317" customWidth="1"/>
    <col min="4869" max="5120" width="9.33203125" style="317"/>
    <col min="5121" max="5121" width="5.83203125" style="317" customWidth="1"/>
    <col min="5122" max="5122" width="55.83203125" style="317" customWidth="1"/>
    <col min="5123" max="5124" width="14.83203125" style="317" customWidth="1"/>
    <col min="5125" max="5376" width="9.33203125" style="317"/>
    <col min="5377" max="5377" width="5.83203125" style="317" customWidth="1"/>
    <col min="5378" max="5378" width="55.83203125" style="317" customWidth="1"/>
    <col min="5379" max="5380" width="14.83203125" style="317" customWidth="1"/>
    <col min="5381" max="5632" width="9.33203125" style="317"/>
    <col min="5633" max="5633" width="5.83203125" style="317" customWidth="1"/>
    <col min="5634" max="5634" width="55.83203125" style="317" customWidth="1"/>
    <col min="5635" max="5636" width="14.83203125" style="317" customWidth="1"/>
    <col min="5637" max="5888" width="9.33203125" style="317"/>
    <col min="5889" max="5889" width="5.83203125" style="317" customWidth="1"/>
    <col min="5890" max="5890" width="55.83203125" style="317" customWidth="1"/>
    <col min="5891" max="5892" width="14.83203125" style="317" customWidth="1"/>
    <col min="5893" max="6144" width="9.33203125" style="317"/>
    <col min="6145" max="6145" width="5.83203125" style="317" customWidth="1"/>
    <col min="6146" max="6146" width="55.83203125" style="317" customWidth="1"/>
    <col min="6147" max="6148" width="14.83203125" style="317" customWidth="1"/>
    <col min="6149" max="6400" width="9.33203125" style="317"/>
    <col min="6401" max="6401" width="5.83203125" style="317" customWidth="1"/>
    <col min="6402" max="6402" width="55.83203125" style="317" customWidth="1"/>
    <col min="6403" max="6404" width="14.83203125" style="317" customWidth="1"/>
    <col min="6405" max="6656" width="9.33203125" style="317"/>
    <col min="6657" max="6657" width="5.83203125" style="317" customWidth="1"/>
    <col min="6658" max="6658" width="55.83203125" style="317" customWidth="1"/>
    <col min="6659" max="6660" width="14.83203125" style="317" customWidth="1"/>
    <col min="6661" max="6912" width="9.33203125" style="317"/>
    <col min="6913" max="6913" width="5.83203125" style="317" customWidth="1"/>
    <col min="6914" max="6914" width="55.83203125" style="317" customWidth="1"/>
    <col min="6915" max="6916" width="14.83203125" style="317" customWidth="1"/>
    <col min="6917" max="7168" width="9.33203125" style="317"/>
    <col min="7169" max="7169" width="5.83203125" style="317" customWidth="1"/>
    <col min="7170" max="7170" width="55.83203125" style="317" customWidth="1"/>
    <col min="7171" max="7172" width="14.83203125" style="317" customWidth="1"/>
    <col min="7173" max="7424" width="9.33203125" style="317"/>
    <col min="7425" max="7425" width="5.83203125" style="317" customWidth="1"/>
    <col min="7426" max="7426" width="55.83203125" style="317" customWidth="1"/>
    <col min="7427" max="7428" width="14.83203125" style="317" customWidth="1"/>
    <col min="7429" max="7680" width="9.33203125" style="317"/>
    <col min="7681" max="7681" width="5.83203125" style="317" customWidth="1"/>
    <col min="7682" max="7682" width="55.83203125" style="317" customWidth="1"/>
    <col min="7683" max="7684" width="14.83203125" style="317" customWidth="1"/>
    <col min="7685" max="7936" width="9.33203125" style="317"/>
    <col min="7937" max="7937" width="5.83203125" style="317" customWidth="1"/>
    <col min="7938" max="7938" width="55.83203125" style="317" customWidth="1"/>
    <col min="7939" max="7940" width="14.83203125" style="317" customWidth="1"/>
    <col min="7941" max="8192" width="9.33203125" style="317"/>
    <col min="8193" max="8193" width="5.83203125" style="317" customWidth="1"/>
    <col min="8194" max="8194" width="55.83203125" style="317" customWidth="1"/>
    <col min="8195" max="8196" width="14.83203125" style="317" customWidth="1"/>
    <col min="8197" max="8448" width="9.33203125" style="317"/>
    <col min="8449" max="8449" width="5.83203125" style="317" customWidth="1"/>
    <col min="8450" max="8450" width="55.83203125" style="317" customWidth="1"/>
    <col min="8451" max="8452" width="14.83203125" style="317" customWidth="1"/>
    <col min="8453" max="8704" width="9.33203125" style="317"/>
    <col min="8705" max="8705" width="5.83203125" style="317" customWidth="1"/>
    <col min="8706" max="8706" width="55.83203125" style="317" customWidth="1"/>
    <col min="8707" max="8708" width="14.83203125" style="317" customWidth="1"/>
    <col min="8709" max="8960" width="9.33203125" style="317"/>
    <col min="8961" max="8961" width="5.83203125" style="317" customWidth="1"/>
    <col min="8962" max="8962" width="55.83203125" style="317" customWidth="1"/>
    <col min="8963" max="8964" width="14.83203125" style="317" customWidth="1"/>
    <col min="8965" max="9216" width="9.33203125" style="317"/>
    <col min="9217" max="9217" width="5.83203125" style="317" customWidth="1"/>
    <col min="9218" max="9218" width="55.83203125" style="317" customWidth="1"/>
    <col min="9219" max="9220" width="14.83203125" style="317" customWidth="1"/>
    <col min="9221" max="9472" width="9.33203125" style="317"/>
    <col min="9473" max="9473" width="5.83203125" style="317" customWidth="1"/>
    <col min="9474" max="9474" width="55.83203125" style="317" customWidth="1"/>
    <col min="9475" max="9476" width="14.83203125" style="317" customWidth="1"/>
    <col min="9477" max="9728" width="9.33203125" style="317"/>
    <col min="9729" max="9729" width="5.83203125" style="317" customWidth="1"/>
    <col min="9730" max="9730" width="55.83203125" style="317" customWidth="1"/>
    <col min="9731" max="9732" width="14.83203125" style="317" customWidth="1"/>
    <col min="9733" max="9984" width="9.33203125" style="317"/>
    <col min="9985" max="9985" width="5.83203125" style="317" customWidth="1"/>
    <col min="9986" max="9986" width="55.83203125" style="317" customWidth="1"/>
    <col min="9987" max="9988" width="14.83203125" style="317" customWidth="1"/>
    <col min="9989" max="10240" width="9.33203125" style="317"/>
    <col min="10241" max="10241" width="5.83203125" style="317" customWidth="1"/>
    <col min="10242" max="10242" width="55.83203125" style="317" customWidth="1"/>
    <col min="10243" max="10244" width="14.83203125" style="317" customWidth="1"/>
    <col min="10245" max="10496" width="9.33203125" style="317"/>
    <col min="10497" max="10497" width="5.83203125" style="317" customWidth="1"/>
    <col min="10498" max="10498" width="55.83203125" style="317" customWidth="1"/>
    <col min="10499" max="10500" width="14.83203125" style="317" customWidth="1"/>
    <col min="10501" max="10752" width="9.33203125" style="317"/>
    <col min="10753" max="10753" width="5.83203125" style="317" customWidth="1"/>
    <col min="10754" max="10754" width="55.83203125" style="317" customWidth="1"/>
    <col min="10755" max="10756" width="14.83203125" style="317" customWidth="1"/>
    <col min="10757" max="11008" width="9.33203125" style="317"/>
    <col min="11009" max="11009" width="5.83203125" style="317" customWidth="1"/>
    <col min="11010" max="11010" width="55.83203125" style="317" customWidth="1"/>
    <col min="11011" max="11012" width="14.83203125" style="317" customWidth="1"/>
    <col min="11013" max="11264" width="9.33203125" style="317"/>
    <col min="11265" max="11265" width="5.83203125" style="317" customWidth="1"/>
    <col min="11266" max="11266" width="55.83203125" style="317" customWidth="1"/>
    <col min="11267" max="11268" width="14.83203125" style="317" customWidth="1"/>
    <col min="11269" max="11520" width="9.33203125" style="317"/>
    <col min="11521" max="11521" width="5.83203125" style="317" customWidth="1"/>
    <col min="11522" max="11522" width="55.83203125" style="317" customWidth="1"/>
    <col min="11523" max="11524" width="14.83203125" style="317" customWidth="1"/>
    <col min="11525" max="11776" width="9.33203125" style="317"/>
    <col min="11777" max="11777" width="5.83203125" style="317" customWidth="1"/>
    <col min="11778" max="11778" width="55.83203125" style="317" customWidth="1"/>
    <col min="11779" max="11780" width="14.83203125" style="317" customWidth="1"/>
    <col min="11781" max="12032" width="9.33203125" style="317"/>
    <col min="12033" max="12033" width="5.83203125" style="317" customWidth="1"/>
    <col min="12034" max="12034" width="55.83203125" style="317" customWidth="1"/>
    <col min="12035" max="12036" width="14.83203125" style="317" customWidth="1"/>
    <col min="12037" max="12288" width="9.33203125" style="317"/>
    <col min="12289" max="12289" width="5.83203125" style="317" customWidth="1"/>
    <col min="12290" max="12290" width="55.83203125" style="317" customWidth="1"/>
    <col min="12291" max="12292" width="14.83203125" style="317" customWidth="1"/>
    <col min="12293" max="12544" width="9.33203125" style="317"/>
    <col min="12545" max="12545" width="5.83203125" style="317" customWidth="1"/>
    <col min="12546" max="12546" width="55.83203125" style="317" customWidth="1"/>
    <col min="12547" max="12548" width="14.83203125" style="317" customWidth="1"/>
    <col min="12549" max="12800" width="9.33203125" style="317"/>
    <col min="12801" max="12801" width="5.83203125" style="317" customWidth="1"/>
    <col min="12802" max="12802" width="55.83203125" style="317" customWidth="1"/>
    <col min="12803" max="12804" width="14.83203125" style="317" customWidth="1"/>
    <col min="12805" max="13056" width="9.33203125" style="317"/>
    <col min="13057" max="13057" width="5.83203125" style="317" customWidth="1"/>
    <col min="13058" max="13058" width="55.83203125" style="317" customWidth="1"/>
    <col min="13059" max="13060" width="14.83203125" style="317" customWidth="1"/>
    <col min="13061" max="13312" width="9.33203125" style="317"/>
    <col min="13313" max="13313" width="5.83203125" style="317" customWidth="1"/>
    <col min="13314" max="13314" width="55.83203125" style="317" customWidth="1"/>
    <col min="13315" max="13316" width="14.83203125" style="317" customWidth="1"/>
    <col min="13317" max="13568" width="9.33203125" style="317"/>
    <col min="13569" max="13569" width="5.83203125" style="317" customWidth="1"/>
    <col min="13570" max="13570" width="55.83203125" style="317" customWidth="1"/>
    <col min="13571" max="13572" width="14.83203125" style="317" customWidth="1"/>
    <col min="13573" max="13824" width="9.33203125" style="317"/>
    <col min="13825" max="13825" width="5.83203125" style="317" customWidth="1"/>
    <col min="13826" max="13826" width="55.83203125" style="317" customWidth="1"/>
    <col min="13827" max="13828" width="14.83203125" style="317" customWidth="1"/>
    <col min="13829" max="14080" width="9.33203125" style="317"/>
    <col min="14081" max="14081" width="5.83203125" style="317" customWidth="1"/>
    <col min="14082" max="14082" width="55.83203125" style="317" customWidth="1"/>
    <col min="14083" max="14084" width="14.83203125" style="317" customWidth="1"/>
    <col min="14085" max="14336" width="9.33203125" style="317"/>
    <col min="14337" max="14337" width="5.83203125" style="317" customWidth="1"/>
    <col min="14338" max="14338" width="55.83203125" style="317" customWidth="1"/>
    <col min="14339" max="14340" width="14.83203125" style="317" customWidth="1"/>
    <col min="14341" max="14592" width="9.33203125" style="317"/>
    <col min="14593" max="14593" width="5.83203125" style="317" customWidth="1"/>
    <col min="14594" max="14594" width="55.83203125" style="317" customWidth="1"/>
    <col min="14595" max="14596" width="14.83203125" style="317" customWidth="1"/>
    <col min="14597" max="14848" width="9.33203125" style="317"/>
    <col min="14849" max="14849" width="5.83203125" style="317" customWidth="1"/>
    <col min="14850" max="14850" width="55.83203125" style="317" customWidth="1"/>
    <col min="14851" max="14852" width="14.83203125" style="317" customWidth="1"/>
    <col min="14853" max="15104" width="9.33203125" style="317"/>
    <col min="15105" max="15105" width="5.83203125" style="317" customWidth="1"/>
    <col min="15106" max="15106" width="55.83203125" style="317" customWidth="1"/>
    <col min="15107" max="15108" width="14.83203125" style="317" customWidth="1"/>
    <col min="15109" max="15360" width="9.33203125" style="317"/>
    <col min="15361" max="15361" width="5.83203125" style="317" customWidth="1"/>
    <col min="15362" max="15362" width="55.83203125" style="317" customWidth="1"/>
    <col min="15363" max="15364" width="14.83203125" style="317" customWidth="1"/>
    <col min="15365" max="15616" width="9.33203125" style="317"/>
    <col min="15617" max="15617" width="5.83203125" style="317" customWidth="1"/>
    <col min="15618" max="15618" width="55.83203125" style="317" customWidth="1"/>
    <col min="15619" max="15620" width="14.83203125" style="317" customWidth="1"/>
    <col min="15621" max="15872" width="9.33203125" style="317"/>
    <col min="15873" max="15873" width="5.83203125" style="317" customWidth="1"/>
    <col min="15874" max="15874" width="55.83203125" style="317" customWidth="1"/>
    <col min="15875" max="15876" width="14.83203125" style="317" customWidth="1"/>
    <col min="15877" max="16128" width="9.33203125" style="317"/>
    <col min="16129" max="16129" width="5.83203125" style="317" customWidth="1"/>
    <col min="16130" max="16130" width="55.83203125" style="317" customWidth="1"/>
    <col min="16131" max="16132" width="14.83203125" style="317" customWidth="1"/>
    <col min="16133" max="16384" width="9.33203125" style="317"/>
  </cols>
  <sheetData>
    <row r="1" spans="1:4" ht="15" x14ac:dyDescent="0.2">
      <c r="A1" s="767" t="str">
        <f>CONCATENATE("5. tájékoztató tábla ",[1]Z_ALAPADATOK!A7," ",[1]Z_ALAPADATOK!B7," ",[1]Z_ALAPADATOK!C7," ",[1]Z_ALAPADATOK!D7," ",[1]Z_ALAPADATOK!E7," ",[1]Z_ALAPADATOK!F7," ",[1]Z_ALAPADATOK!G7," ",[1]Z_ALAPADATOK!H7)</f>
        <v>5. tájékoztató tábla a …. / 2020 ( … ) önkormányzati rendelethez</v>
      </c>
      <c r="B1" s="767"/>
      <c r="C1" s="767"/>
      <c r="D1" s="767"/>
    </row>
    <row r="2" spans="1:4" x14ac:dyDescent="0.2">
      <c r="A2" s="575"/>
      <c r="B2" s="576"/>
      <c r="C2" s="576"/>
      <c r="D2" s="576"/>
    </row>
    <row r="3" spans="1:4" ht="15.75" x14ac:dyDescent="0.2">
      <c r="A3" s="861" t="s">
        <v>656</v>
      </c>
      <c r="B3" s="836"/>
      <c r="C3" s="836"/>
      <c r="D3" s="836"/>
    </row>
    <row r="4" spans="1:4" ht="15.75" x14ac:dyDescent="0.2">
      <c r="A4" s="861" t="s">
        <v>657</v>
      </c>
      <c r="B4" s="836"/>
      <c r="C4" s="836"/>
      <c r="D4" s="836"/>
    </row>
    <row r="5" spans="1:4" s="535" customFormat="1" ht="15.75" thickBot="1" x14ac:dyDescent="0.25">
      <c r="A5" s="534"/>
      <c r="B5" s="241"/>
      <c r="C5" s="241"/>
      <c r="D5" s="123" t="e">
        <f>'Z_3.tájékoztató_t.'!H3</f>
        <v>#REF!</v>
      </c>
    </row>
    <row r="6" spans="1:4" s="408" customFormat="1" ht="48" customHeight="1" thickBot="1" x14ac:dyDescent="0.25">
      <c r="A6" s="368" t="s">
        <v>523</v>
      </c>
      <c r="B6" s="315" t="s">
        <v>43</v>
      </c>
      <c r="C6" s="315" t="s">
        <v>658</v>
      </c>
      <c r="D6" s="577" t="s">
        <v>659</v>
      </c>
    </row>
    <row r="7" spans="1:4" s="408" customFormat="1" ht="14.1" customHeight="1" thickBot="1" x14ac:dyDescent="0.25">
      <c r="A7" s="578" t="s">
        <v>46</v>
      </c>
      <c r="B7" s="579" t="s">
        <v>47</v>
      </c>
      <c r="C7" s="579" t="s">
        <v>48</v>
      </c>
      <c r="D7" s="580" t="s">
        <v>49</v>
      </c>
    </row>
    <row r="8" spans="1:4" ht="18" customHeight="1" x14ac:dyDescent="0.2">
      <c r="A8" s="581" t="s">
        <v>51</v>
      </c>
      <c r="B8" s="582" t="s">
        <v>660</v>
      </c>
      <c r="C8" s="583"/>
      <c r="D8" s="584"/>
    </row>
    <row r="9" spans="1:4" ht="18" customHeight="1" x14ac:dyDescent="0.2">
      <c r="A9" s="585" t="s">
        <v>65</v>
      </c>
      <c r="B9" s="586" t="s">
        <v>661</v>
      </c>
      <c r="C9" s="587"/>
      <c r="D9" s="588"/>
    </row>
    <row r="10" spans="1:4" ht="18" customHeight="1" x14ac:dyDescent="0.2">
      <c r="A10" s="585" t="s">
        <v>79</v>
      </c>
      <c r="B10" s="586" t="s">
        <v>662</v>
      </c>
      <c r="C10" s="587"/>
      <c r="D10" s="588"/>
    </row>
    <row r="11" spans="1:4" ht="18" customHeight="1" x14ac:dyDescent="0.2">
      <c r="A11" s="585" t="s">
        <v>276</v>
      </c>
      <c r="B11" s="586" t="s">
        <v>663</v>
      </c>
      <c r="C11" s="587"/>
      <c r="D11" s="588"/>
    </row>
    <row r="12" spans="1:4" ht="18" customHeight="1" x14ac:dyDescent="0.2">
      <c r="A12" s="585" t="s">
        <v>109</v>
      </c>
      <c r="B12" s="586" t="s">
        <v>664</v>
      </c>
      <c r="C12" s="587"/>
      <c r="D12" s="588">
        <f>SUM(D13:D18)</f>
        <v>55000</v>
      </c>
    </row>
    <row r="13" spans="1:4" ht="18" customHeight="1" x14ac:dyDescent="0.2">
      <c r="A13" s="585" t="s">
        <v>133</v>
      </c>
      <c r="B13" s="586" t="s">
        <v>665</v>
      </c>
      <c r="C13" s="587"/>
      <c r="D13" s="588"/>
    </row>
    <row r="14" spans="1:4" ht="18" customHeight="1" x14ac:dyDescent="0.2">
      <c r="A14" s="585" t="s">
        <v>293</v>
      </c>
      <c r="B14" s="589" t="s">
        <v>666</v>
      </c>
      <c r="C14" s="587"/>
      <c r="D14" s="588"/>
    </row>
    <row r="15" spans="1:4" ht="18" customHeight="1" x14ac:dyDescent="0.2">
      <c r="A15" s="585" t="s">
        <v>155</v>
      </c>
      <c r="B15" s="589" t="s">
        <v>667</v>
      </c>
      <c r="C15" s="587">
        <v>50000</v>
      </c>
      <c r="D15" s="588">
        <v>55000</v>
      </c>
    </row>
    <row r="16" spans="1:4" ht="18" customHeight="1" x14ac:dyDescent="0.2">
      <c r="A16" s="585" t="s">
        <v>302</v>
      </c>
      <c r="B16" s="589" t="s">
        <v>668</v>
      </c>
      <c r="C16" s="587"/>
      <c r="D16" s="588"/>
    </row>
    <row r="17" spans="1:4" ht="18" customHeight="1" x14ac:dyDescent="0.2">
      <c r="A17" s="585" t="s">
        <v>304</v>
      </c>
      <c r="B17" s="589" t="s">
        <v>669</v>
      </c>
      <c r="C17" s="587"/>
      <c r="D17" s="588"/>
    </row>
    <row r="18" spans="1:4" ht="22.5" x14ac:dyDescent="0.2">
      <c r="A18" s="585" t="s">
        <v>306</v>
      </c>
      <c r="B18" s="589" t="s">
        <v>670</v>
      </c>
      <c r="C18" s="587"/>
      <c r="D18" s="588"/>
    </row>
    <row r="19" spans="1:4" ht="18" customHeight="1" x14ac:dyDescent="0.2">
      <c r="A19" s="585" t="s">
        <v>334</v>
      </c>
      <c r="B19" s="586" t="s">
        <v>671</v>
      </c>
      <c r="C19" s="587">
        <v>1793789</v>
      </c>
      <c r="D19" s="588">
        <v>2065773</v>
      </c>
    </row>
    <row r="20" spans="1:4" ht="18" customHeight="1" x14ac:dyDescent="0.2">
      <c r="A20" s="585" t="s">
        <v>335</v>
      </c>
      <c r="B20" s="586" t="s">
        <v>672</v>
      </c>
      <c r="C20" s="587"/>
      <c r="D20" s="588"/>
    </row>
    <row r="21" spans="1:4" ht="18" customHeight="1" x14ac:dyDescent="0.2">
      <c r="A21" s="585" t="s">
        <v>338</v>
      </c>
      <c r="B21" s="586" t="s">
        <v>673</v>
      </c>
      <c r="C21" s="587"/>
      <c r="D21" s="588"/>
    </row>
    <row r="22" spans="1:4" ht="18" customHeight="1" x14ac:dyDescent="0.2">
      <c r="A22" s="585" t="s">
        <v>341</v>
      </c>
      <c r="B22" s="586" t="s">
        <v>674</v>
      </c>
      <c r="C22" s="587"/>
      <c r="D22" s="588"/>
    </row>
    <row r="23" spans="1:4" ht="18" customHeight="1" x14ac:dyDescent="0.2">
      <c r="A23" s="585" t="s">
        <v>344</v>
      </c>
      <c r="B23" s="586" t="s">
        <v>675</v>
      </c>
      <c r="C23" s="587"/>
      <c r="D23" s="588"/>
    </row>
    <row r="24" spans="1:4" ht="18" customHeight="1" x14ac:dyDescent="0.2">
      <c r="A24" s="585" t="s">
        <v>347</v>
      </c>
      <c r="B24" s="590"/>
      <c r="C24" s="587"/>
      <c r="D24" s="588"/>
    </row>
    <row r="25" spans="1:4" ht="18" customHeight="1" x14ac:dyDescent="0.2">
      <c r="A25" s="585" t="s">
        <v>350</v>
      </c>
      <c r="B25" s="590"/>
      <c r="C25" s="587"/>
      <c r="D25" s="588"/>
    </row>
    <row r="26" spans="1:4" ht="18" customHeight="1" x14ac:dyDescent="0.2">
      <c r="A26" s="585" t="s">
        <v>353</v>
      </c>
      <c r="B26" s="590"/>
      <c r="C26" s="587"/>
      <c r="D26" s="588"/>
    </row>
    <row r="27" spans="1:4" ht="18" customHeight="1" x14ac:dyDescent="0.2">
      <c r="A27" s="585" t="s">
        <v>356</v>
      </c>
      <c r="B27" s="590"/>
      <c r="C27" s="587"/>
      <c r="D27" s="588"/>
    </row>
    <row r="28" spans="1:4" ht="18" customHeight="1" x14ac:dyDescent="0.2">
      <c r="A28" s="585" t="s">
        <v>358</v>
      </c>
      <c r="B28" s="590"/>
      <c r="C28" s="587"/>
      <c r="D28" s="588"/>
    </row>
    <row r="29" spans="1:4" ht="18" customHeight="1" x14ac:dyDescent="0.2">
      <c r="A29" s="585" t="s">
        <v>360</v>
      </c>
      <c r="B29" s="590"/>
      <c r="C29" s="587"/>
      <c r="D29" s="588"/>
    </row>
    <row r="30" spans="1:4" ht="18" customHeight="1" x14ac:dyDescent="0.2">
      <c r="A30" s="585" t="s">
        <v>361</v>
      </c>
      <c r="B30" s="590"/>
      <c r="C30" s="587"/>
      <c r="D30" s="588"/>
    </row>
    <row r="31" spans="1:4" ht="18" customHeight="1" x14ac:dyDescent="0.2">
      <c r="A31" s="585" t="s">
        <v>363</v>
      </c>
      <c r="B31" s="590"/>
      <c r="C31" s="587"/>
      <c r="D31" s="588"/>
    </row>
    <row r="32" spans="1:4" ht="18" customHeight="1" thickBot="1" x14ac:dyDescent="0.25">
      <c r="A32" s="591" t="s">
        <v>366</v>
      </c>
      <c r="B32" s="592"/>
      <c r="C32" s="593"/>
      <c r="D32" s="594"/>
    </row>
    <row r="33" spans="1:4" ht="18" customHeight="1" thickBot="1" x14ac:dyDescent="0.25">
      <c r="A33" s="595" t="s">
        <v>369</v>
      </c>
      <c r="B33" s="596" t="s">
        <v>535</v>
      </c>
      <c r="C33" s="229">
        <f>+C8+C9+C10+C11+C12+C19+C20+C21+C22+C23+C24+C25+C26+C27+C28+C29+C30+C31+C32</f>
        <v>1793789</v>
      </c>
      <c r="D33" s="231">
        <f>+D8+D9+D10+D11+D12+D19+D20+D21+D22+D23+D24+D25+D26+D27+D28+D29+D30+D31+D32</f>
        <v>2120773</v>
      </c>
    </row>
    <row r="34" spans="1:4" ht="25.5" customHeight="1" x14ac:dyDescent="0.2">
      <c r="A34" s="597"/>
      <c r="B34" s="874" t="s">
        <v>676</v>
      </c>
      <c r="C34" s="874"/>
      <c r="D34" s="874"/>
    </row>
  </sheetData>
  <mergeCells count="4">
    <mergeCell ref="A1:D1"/>
    <mergeCell ref="A3:D3"/>
    <mergeCell ref="A4:D4"/>
    <mergeCell ref="B34:D3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437F-5F83-4800-8F69-646B442A9D38}">
  <sheetPr>
    <tabColor theme="5"/>
  </sheetPr>
  <dimension ref="A1:E41"/>
  <sheetViews>
    <sheetView topLeftCell="A7" zoomScale="120" zoomScaleNormal="120" workbookViewId="0">
      <selection activeCell="E5" sqref="E5:E6"/>
    </sheetView>
  </sheetViews>
  <sheetFormatPr defaultRowHeight="12.75" x14ac:dyDescent="0.2"/>
  <cols>
    <col min="1" max="1" width="6.6640625" customWidth="1"/>
    <col min="2" max="2" width="40.83203125" customWidth="1"/>
    <col min="3" max="3" width="20.83203125" customWidth="1"/>
    <col min="4" max="5" width="12.83203125" customWidth="1"/>
    <col min="257" max="257" width="6.6640625" customWidth="1"/>
    <col min="258" max="258" width="40.83203125" customWidth="1"/>
    <col min="259" max="259" width="20.83203125" customWidth="1"/>
    <col min="260" max="261" width="12.83203125" customWidth="1"/>
    <col min="513" max="513" width="6.6640625" customWidth="1"/>
    <col min="514" max="514" width="40.83203125" customWidth="1"/>
    <col min="515" max="515" width="20.83203125" customWidth="1"/>
    <col min="516" max="517" width="12.83203125" customWidth="1"/>
    <col min="769" max="769" width="6.6640625" customWidth="1"/>
    <col min="770" max="770" width="40.83203125" customWidth="1"/>
    <col min="771" max="771" width="20.83203125" customWidth="1"/>
    <col min="772" max="773" width="12.83203125" customWidth="1"/>
    <col min="1025" max="1025" width="6.6640625" customWidth="1"/>
    <col min="1026" max="1026" width="40.83203125" customWidth="1"/>
    <col min="1027" max="1027" width="20.83203125" customWidth="1"/>
    <col min="1028" max="1029" width="12.83203125" customWidth="1"/>
    <col min="1281" max="1281" width="6.6640625" customWidth="1"/>
    <col min="1282" max="1282" width="40.83203125" customWidth="1"/>
    <col min="1283" max="1283" width="20.83203125" customWidth="1"/>
    <col min="1284" max="1285" width="12.83203125" customWidth="1"/>
    <col min="1537" max="1537" width="6.6640625" customWidth="1"/>
    <col min="1538" max="1538" width="40.83203125" customWidth="1"/>
    <col min="1539" max="1539" width="20.83203125" customWidth="1"/>
    <col min="1540" max="1541" width="12.83203125" customWidth="1"/>
    <col min="1793" max="1793" width="6.6640625" customWidth="1"/>
    <col min="1794" max="1794" width="40.83203125" customWidth="1"/>
    <col min="1795" max="1795" width="20.83203125" customWidth="1"/>
    <col min="1796" max="1797" width="12.83203125" customWidth="1"/>
    <col min="2049" max="2049" width="6.6640625" customWidth="1"/>
    <col min="2050" max="2050" width="40.83203125" customWidth="1"/>
    <col min="2051" max="2051" width="20.83203125" customWidth="1"/>
    <col min="2052" max="2053" width="12.83203125" customWidth="1"/>
    <col min="2305" max="2305" width="6.6640625" customWidth="1"/>
    <col min="2306" max="2306" width="40.83203125" customWidth="1"/>
    <col min="2307" max="2307" width="20.83203125" customWidth="1"/>
    <col min="2308" max="2309" width="12.83203125" customWidth="1"/>
    <col min="2561" max="2561" width="6.6640625" customWidth="1"/>
    <col min="2562" max="2562" width="40.83203125" customWidth="1"/>
    <col min="2563" max="2563" width="20.83203125" customWidth="1"/>
    <col min="2564" max="2565" width="12.83203125" customWidth="1"/>
    <col min="2817" max="2817" width="6.6640625" customWidth="1"/>
    <col min="2818" max="2818" width="40.83203125" customWidth="1"/>
    <col min="2819" max="2819" width="20.83203125" customWidth="1"/>
    <col min="2820" max="2821" width="12.83203125" customWidth="1"/>
    <col min="3073" max="3073" width="6.6640625" customWidth="1"/>
    <col min="3074" max="3074" width="40.83203125" customWidth="1"/>
    <col min="3075" max="3075" width="20.83203125" customWidth="1"/>
    <col min="3076" max="3077" width="12.83203125" customWidth="1"/>
    <col min="3329" max="3329" width="6.6640625" customWidth="1"/>
    <col min="3330" max="3330" width="40.83203125" customWidth="1"/>
    <col min="3331" max="3331" width="20.83203125" customWidth="1"/>
    <col min="3332" max="3333" width="12.83203125" customWidth="1"/>
    <col min="3585" max="3585" width="6.6640625" customWidth="1"/>
    <col min="3586" max="3586" width="40.83203125" customWidth="1"/>
    <col min="3587" max="3587" width="20.83203125" customWidth="1"/>
    <col min="3588" max="3589" width="12.83203125" customWidth="1"/>
    <col min="3841" max="3841" width="6.6640625" customWidth="1"/>
    <col min="3842" max="3842" width="40.83203125" customWidth="1"/>
    <col min="3843" max="3843" width="20.83203125" customWidth="1"/>
    <col min="3844" max="3845" width="12.83203125" customWidth="1"/>
    <col min="4097" max="4097" width="6.6640625" customWidth="1"/>
    <col min="4098" max="4098" width="40.83203125" customWidth="1"/>
    <col min="4099" max="4099" width="20.83203125" customWidth="1"/>
    <col min="4100" max="4101" width="12.83203125" customWidth="1"/>
    <col min="4353" max="4353" width="6.6640625" customWidth="1"/>
    <col min="4354" max="4354" width="40.83203125" customWidth="1"/>
    <col min="4355" max="4355" width="20.83203125" customWidth="1"/>
    <col min="4356" max="4357" width="12.83203125" customWidth="1"/>
    <col min="4609" max="4609" width="6.6640625" customWidth="1"/>
    <col min="4610" max="4610" width="40.83203125" customWidth="1"/>
    <col min="4611" max="4611" width="20.83203125" customWidth="1"/>
    <col min="4612" max="4613" width="12.83203125" customWidth="1"/>
    <col min="4865" max="4865" width="6.6640625" customWidth="1"/>
    <col min="4866" max="4866" width="40.83203125" customWidth="1"/>
    <col min="4867" max="4867" width="20.83203125" customWidth="1"/>
    <col min="4868" max="4869" width="12.83203125" customWidth="1"/>
    <col min="5121" max="5121" width="6.6640625" customWidth="1"/>
    <col min="5122" max="5122" width="40.83203125" customWidth="1"/>
    <col min="5123" max="5123" width="20.83203125" customWidth="1"/>
    <col min="5124" max="5125" width="12.83203125" customWidth="1"/>
    <col min="5377" max="5377" width="6.6640625" customWidth="1"/>
    <col min="5378" max="5378" width="40.83203125" customWidth="1"/>
    <col min="5379" max="5379" width="20.83203125" customWidth="1"/>
    <col min="5380" max="5381" width="12.83203125" customWidth="1"/>
    <col min="5633" max="5633" width="6.6640625" customWidth="1"/>
    <col min="5634" max="5634" width="40.83203125" customWidth="1"/>
    <col min="5635" max="5635" width="20.83203125" customWidth="1"/>
    <col min="5636" max="5637" width="12.83203125" customWidth="1"/>
    <col min="5889" max="5889" width="6.6640625" customWidth="1"/>
    <col min="5890" max="5890" width="40.83203125" customWidth="1"/>
    <col min="5891" max="5891" width="20.83203125" customWidth="1"/>
    <col min="5892" max="5893" width="12.83203125" customWidth="1"/>
    <col min="6145" max="6145" width="6.6640625" customWidth="1"/>
    <col min="6146" max="6146" width="40.83203125" customWidth="1"/>
    <col min="6147" max="6147" width="20.83203125" customWidth="1"/>
    <col min="6148" max="6149" width="12.83203125" customWidth="1"/>
    <col min="6401" max="6401" width="6.6640625" customWidth="1"/>
    <col min="6402" max="6402" width="40.83203125" customWidth="1"/>
    <col min="6403" max="6403" width="20.83203125" customWidth="1"/>
    <col min="6404" max="6405" width="12.83203125" customWidth="1"/>
    <col min="6657" max="6657" width="6.6640625" customWidth="1"/>
    <col min="6658" max="6658" width="40.83203125" customWidth="1"/>
    <col min="6659" max="6659" width="20.83203125" customWidth="1"/>
    <col min="6660" max="6661" width="12.83203125" customWidth="1"/>
    <col min="6913" max="6913" width="6.6640625" customWidth="1"/>
    <col min="6914" max="6914" width="40.83203125" customWidth="1"/>
    <col min="6915" max="6915" width="20.83203125" customWidth="1"/>
    <col min="6916" max="6917" width="12.83203125" customWidth="1"/>
    <col min="7169" max="7169" width="6.6640625" customWidth="1"/>
    <col min="7170" max="7170" width="40.83203125" customWidth="1"/>
    <col min="7171" max="7171" width="20.83203125" customWidth="1"/>
    <col min="7172" max="7173" width="12.83203125" customWidth="1"/>
    <col min="7425" max="7425" width="6.6640625" customWidth="1"/>
    <col min="7426" max="7426" width="40.83203125" customWidth="1"/>
    <col min="7427" max="7427" width="20.83203125" customWidth="1"/>
    <col min="7428" max="7429" width="12.83203125" customWidth="1"/>
    <col min="7681" max="7681" width="6.6640625" customWidth="1"/>
    <col min="7682" max="7682" width="40.83203125" customWidth="1"/>
    <col min="7683" max="7683" width="20.83203125" customWidth="1"/>
    <col min="7684" max="7685" width="12.83203125" customWidth="1"/>
    <col min="7937" max="7937" width="6.6640625" customWidth="1"/>
    <col min="7938" max="7938" width="40.83203125" customWidth="1"/>
    <col min="7939" max="7939" width="20.83203125" customWidth="1"/>
    <col min="7940" max="7941" width="12.83203125" customWidth="1"/>
    <col min="8193" max="8193" width="6.6640625" customWidth="1"/>
    <col min="8194" max="8194" width="40.83203125" customWidth="1"/>
    <col min="8195" max="8195" width="20.83203125" customWidth="1"/>
    <col min="8196" max="8197" width="12.83203125" customWidth="1"/>
    <col min="8449" max="8449" width="6.6640625" customWidth="1"/>
    <col min="8450" max="8450" width="40.83203125" customWidth="1"/>
    <col min="8451" max="8451" width="20.83203125" customWidth="1"/>
    <col min="8452" max="8453" width="12.83203125" customWidth="1"/>
    <col min="8705" max="8705" width="6.6640625" customWidth="1"/>
    <col min="8706" max="8706" width="40.83203125" customWidth="1"/>
    <col min="8707" max="8707" width="20.83203125" customWidth="1"/>
    <col min="8708" max="8709" width="12.83203125" customWidth="1"/>
    <col min="8961" max="8961" width="6.6640625" customWidth="1"/>
    <col min="8962" max="8962" width="40.83203125" customWidth="1"/>
    <col min="8963" max="8963" width="20.83203125" customWidth="1"/>
    <col min="8964" max="8965" width="12.83203125" customWidth="1"/>
    <col min="9217" max="9217" width="6.6640625" customWidth="1"/>
    <col min="9218" max="9218" width="40.83203125" customWidth="1"/>
    <col min="9219" max="9219" width="20.83203125" customWidth="1"/>
    <col min="9220" max="9221" width="12.83203125" customWidth="1"/>
    <col min="9473" max="9473" width="6.6640625" customWidth="1"/>
    <col min="9474" max="9474" width="40.83203125" customWidth="1"/>
    <col min="9475" max="9475" width="20.83203125" customWidth="1"/>
    <col min="9476" max="9477" width="12.83203125" customWidth="1"/>
    <col min="9729" max="9729" width="6.6640625" customWidth="1"/>
    <col min="9730" max="9730" width="40.83203125" customWidth="1"/>
    <col min="9731" max="9731" width="20.83203125" customWidth="1"/>
    <col min="9732" max="9733" width="12.83203125" customWidth="1"/>
    <col min="9985" max="9985" width="6.6640625" customWidth="1"/>
    <col min="9986" max="9986" width="40.83203125" customWidth="1"/>
    <col min="9987" max="9987" width="20.83203125" customWidth="1"/>
    <col min="9988" max="9989" width="12.83203125" customWidth="1"/>
    <col min="10241" max="10241" width="6.6640625" customWidth="1"/>
    <col min="10242" max="10242" width="40.83203125" customWidth="1"/>
    <col min="10243" max="10243" width="20.83203125" customWidth="1"/>
    <col min="10244" max="10245" width="12.83203125" customWidth="1"/>
    <col min="10497" max="10497" width="6.6640625" customWidth="1"/>
    <col min="10498" max="10498" width="40.83203125" customWidth="1"/>
    <col min="10499" max="10499" width="20.83203125" customWidth="1"/>
    <col min="10500" max="10501" width="12.83203125" customWidth="1"/>
    <col min="10753" max="10753" width="6.6640625" customWidth="1"/>
    <col min="10754" max="10754" width="40.83203125" customWidth="1"/>
    <col min="10755" max="10755" width="20.83203125" customWidth="1"/>
    <col min="10756" max="10757" width="12.83203125" customWidth="1"/>
    <col min="11009" max="11009" width="6.6640625" customWidth="1"/>
    <col min="11010" max="11010" width="40.83203125" customWidth="1"/>
    <col min="11011" max="11011" width="20.83203125" customWidth="1"/>
    <col min="11012" max="11013" width="12.83203125" customWidth="1"/>
    <col min="11265" max="11265" width="6.6640625" customWidth="1"/>
    <col min="11266" max="11266" width="40.83203125" customWidth="1"/>
    <col min="11267" max="11267" width="20.83203125" customWidth="1"/>
    <col min="11268" max="11269" width="12.83203125" customWidth="1"/>
    <col min="11521" max="11521" width="6.6640625" customWidth="1"/>
    <col min="11522" max="11522" width="40.83203125" customWidth="1"/>
    <col min="11523" max="11523" width="20.83203125" customWidth="1"/>
    <col min="11524" max="11525" width="12.83203125" customWidth="1"/>
    <col min="11777" max="11777" width="6.6640625" customWidth="1"/>
    <col min="11778" max="11778" width="40.83203125" customWidth="1"/>
    <col min="11779" max="11779" width="20.83203125" customWidth="1"/>
    <col min="11780" max="11781" width="12.83203125" customWidth="1"/>
    <col min="12033" max="12033" width="6.6640625" customWidth="1"/>
    <col min="12034" max="12034" width="40.83203125" customWidth="1"/>
    <col min="12035" max="12035" width="20.83203125" customWidth="1"/>
    <col min="12036" max="12037" width="12.83203125" customWidth="1"/>
    <col min="12289" max="12289" width="6.6640625" customWidth="1"/>
    <col min="12290" max="12290" width="40.83203125" customWidth="1"/>
    <col min="12291" max="12291" width="20.83203125" customWidth="1"/>
    <col min="12292" max="12293" width="12.83203125" customWidth="1"/>
    <col min="12545" max="12545" width="6.6640625" customWidth="1"/>
    <col min="12546" max="12546" width="40.83203125" customWidth="1"/>
    <col min="12547" max="12547" width="20.83203125" customWidth="1"/>
    <col min="12548" max="12549" width="12.83203125" customWidth="1"/>
    <col min="12801" max="12801" width="6.6640625" customWidth="1"/>
    <col min="12802" max="12802" width="40.83203125" customWidth="1"/>
    <col min="12803" max="12803" width="20.83203125" customWidth="1"/>
    <col min="12804" max="12805" width="12.83203125" customWidth="1"/>
    <col min="13057" max="13057" width="6.6640625" customWidth="1"/>
    <col min="13058" max="13058" width="40.83203125" customWidth="1"/>
    <col min="13059" max="13059" width="20.83203125" customWidth="1"/>
    <col min="13060" max="13061" width="12.83203125" customWidth="1"/>
    <col min="13313" max="13313" width="6.6640625" customWidth="1"/>
    <col min="13314" max="13314" width="40.83203125" customWidth="1"/>
    <col min="13315" max="13315" width="20.83203125" customWidth="1"/>
    <col min="13316" max="13317" width="12.83203125" customWidth="1"/>
    <col min="13569" max="13569" width="6.6640625" customWidth="1"/>
    <col min="13570" max="13570" width="40.83203125" customWidth="1"/>
    <col min="13571" max="13571" width="20.83203125" customWidth="1"/>
    <col min="13572" max="13573" width="12.83203125" customWidth="1"/>
    <col min="13825" max="13825" width="6.6640625" customWidth="1"/>
    <col min="13826" max="13826" width="40.83203125" customWidth="1"/>
    <col min="13827" max="13827" width="20.83203125" customWidth="1"/>
    <col min="13828" max="13829" width="12.83203125" customWidth="1"/>
    <col min="14081" max="14081" width="6.6640625" customWidth="1"/>
    <col min="14082" max="14082" width="40.83203125" customWidth="1"/>
    <col min="14083" max="14083" width="20.83203125" customWidth="1"/>
    <col min="14084" max="14085" width="12.83203125" customWidth="1"/>
    <col min="14337" max="14337" width="6.6640625" customWidth="1"/>
    <col min="14338" max="14338" width="40.83203125" customWidth="1"/>
    <col min="14339" max="14339" width="20.83203125" customWidth="1"/>
    <col min="14340" max="14341" width="12.83203125" customWidth="1"/>
    <col min="14593" max="14593" width="6.6640625" customWidth="1"/>
    <col min="14594" max="14594" width="40.83203125" customWidth="1"/>
    <col min="14595" max="14595" width="20.83203125" customWidth="1"/>
    <col min="14596" max="14597" width="12.83203125" customWidth="1"/>
    <col min="14849" max="14849" width="6.6640625" customWidth="1"/>
    <col min="14850" max="14850" width="40.83203125" customWidth="1"/>
    <col min="14851" max="14851" width="20.83203125" customWidth="1"/>
    <col min="14852" max="14853" width="12.83203125" customWidth="1"/>
    <col min="15105" max="15105" width="6.6640625" customWidth="1"/>
    <col min="15106" max="15106" width="40.83203125" customWidth="1"/>
    <col min="15107" max="15107" width="20.83203125" customWidth="1"/>
    <col min="15108" max="15109" width="12.83203125" customWidth="1"/>
    <col min="15361" max="15361" width="6.6640625" customWidth="1"/>
    <col min="15362" max="15362" width="40.83203125" customWidth="1"/>
    <col min="15363" max="15363" width="20.83203125" customWidth="1"/>
    <col min="15364" max="15365" width="12.83203125" customWidth="1"/>
    <col min="15617" max="15617" width="6.6640625" customWidth="1"/>
    <col min="15618" max="15618" width="40.83203125" customWidth="1"/>
    <col min="15619" max="15619" width="20.83203125" customWidth="1"/>
    <col min="15620" max="15621" width="12.83203125" customWidth="1"/>
    <col min="15873" max="15873" width="6.6640625" customWidth="1"/>
    <col min="15874" max="15874" width="40.83203125" customWidth="1"/>
    <col min="15875" max="15875" width="20.83203125" customWidth="1"/>
    <col min="15876" max="15877" width="12.83203125" customWidth="1"/>
    <col min="16129" max="16129" width="6.6640625" customWidth="1"/>
    <col min="16130" max="16130" width="40.83203125" customWidth="1"/>
    <col min="16131" max="16131" width="20.83203125" customWidth="1"/>
    <col min="16132" max="16133" width="12.83203125" customWidth="1"/>
  </cols>
  <sheetData>
    <row r="1" spans="1:5" ht="15" x14ac:dyDescent="0.25">
      <c r="A1" s="755" t="str">
        <f>CONCATENATE("6. tájékoztató tábla ",[1]Z_ALAPADATOK!A7," ",[1]Z_ALAPADATOK!B7," ",[1]Z_ALAPADATOK!C7," ",[1]Z_ALAPADATOK!D7," ",[1]Z_ALAPADATOK!E7," ",[1]Z_ALAPADATOK!F7," ",[1]Z_ALAPADATOK!G7," ",[1]Z_ALAPADATOK!H7)</f>
        <v>6. tájékoztató tábla a …. / 2020 ( … ) önkormányzati rendelethez</v>
      </c>
      <c r="B1" s="755"/>
      <c r="C1" s="755"/>
      <c r="D1" s="755"/>
      <c r="E1" s="755"/>
    </row>
    <row r="2" spans="1:5" x14ac:dyDescent="0.2">
      <c r="A2" s="553"/>
      <c r="B2" s="553"/>
      <c r="C2" s="553"/>
      <c r="D2" s="553"/>
      <c r="E2" s="553"/>
    </row>
    <row r="3" spans="1:5" ht="15.75" x14ac:dyDescent="0.25">
      <c r="A3" s="761" t="s">
        <v>677</v>
      </c>
      <c r="B3" s="761"/>
      <c r="C3" s="761"/>
      <c r="D3" s="761"/>
      <c r="E3" s="761"/>
    </row>
    <row r="4" spans="1:5" ht="15.75" x14ac:dyDescent="0.25">
      <c r="A4" s="761" t="s">
        <v>678</v>
      </c>
      <c r="B4" s="761"/>
      <c r="C4" s="761"/>
      <c r="D4" s="761"/>
      <c r="E4" s="761"/>
    </row>
    <row r="5" spans="1:5" x14ac:dyDescent="0.2">
      <c r="A5" s="553"/>
      <c r="B5" s="553"/>
      <c r="C5" s="553"/>
      <c r="D5" s="553"/>
      <c r="E5" s="553"/>
    </row>
    <row r="6" spans="1:5" ht="14.25" thickBot="1" x14ac:dyDescent="0.3">
      <c r="A6" s="553"/>
      <c r="B6" s="553"/>
      <c r="C6" s="598"/>
      <c r="D6" s="598"/>
      <c r="E6" s="598" t="e">
        <f>'Z_5.tájékoztató_t.'!D5</f>
        <v>#REF!</v>
      </c>
    </row>
    <row r="7" spans="1:5" ht="42.75" customHeight="1" thickBot="1" x14ac:dyDescent="0.25">
      <c r="A7" s="599" t="s">
        <v>42</v>
      </c>
      <c r="B7" s="600" t="s">
        <v>679</v>
      </c>
      <c r="C7" s="600" t="s">
        <v>680</v>
      </c>
      <c r="D7" s="601" t="s">
        <v>681</v>
      </c>
      <c r="E7" s="602" t="s">
        <v>682</v>
      </c>
    </row>
    <row r="8" spans="1:5" ht="15.95" customHeight="1" x14ac:dyDescent="0.2">
      <c r="A8" s="603" t="s">
        <v>51</v>
      </c>
      <c r="B8" s="604" t="s">
        <v>683</v>
      </c>
      <c r="C8" s="604" t="s">
        <v>684</v>
      </c>
      <c r="D8" s="605"/>
      <c r="E8" s="606">
        <v>396</v>
      </c>
    </row>
    <row r="9" spans="1:5" ht="15.95" customHeight="1" x14ac:dyDescent="0.2">
      <c r="A9" s="607" t="s">
        <v>65</v>
      </c>
      <c r="B9" s="608" t="s">
        <v>685</v>
      </c>
      <c r="C9" s="608" t="s">
        <v>684</v>
      </c>
      <c r="D9" s="609"/>
      <c r="E9" s="610"/>
    </row>
    <row r="10" spans="1:5" ht="15.95" customHeight="1" x14ac:dyDescent="0.2">
      <c r="A10" s="607" t="s">
        <v>79</v>
      </c>
      <c r="B10" s="608" t="s">
        <v>686</v>
      </c>
      <c r="C10" s="608" t="s">
        <v>684</v>
      </c>
      <c r="D10" s="609"/>
      <c r="E10" s="610">
        <v>520</v>
      </c>
    </row>
    <row r="11" spans="1:5" ht="15.95" customHeight="1" x14ac:dyDescent="0.2">
      <c r="A11" s="607" t="s">
        <v>276</v>
      </c>
      <c r="B11" s="608" t="s">
        <v>687</v>
      </c>
      <c r="C11" s="608" t="s">
        <v>684</v>
      </c>
      <c r="D11" s="609"/>
      <c r="E11" s="610">
        <v>6522</v>
      </c>
    </row>
    <row r="12" spans="1:5" ht="15.95" customHeight="1" x14ac:dyDescent="0.2">
      <c r="A12" s="607" t="s">
        <v>109</v>
      </c>
      <c r="B12" s="608" t="s">
        <v>688</v>
      </c>
      <c r="C12" s="608" t="s">
        <v>684</v>
      </c>
      <c r="D12" s="609"/>
      <c r="E12" s="610">
        <v>5576</v>
      </c>
    </row>
    <row r="13" spans="1:5" ht="15.95" customHeight="1" x14ac:dyDescent="0.2">
      <c r="A13" s="607" t="s">
        <v>133</v>
      </c>
      <c r="B13" s="608" t="s">
        <v>689</v>
      </c>
      <c r="C13" s="608" t="s">
        <v>684</v>
      </c>
      <c r="D13" s="609"/>
      <c r="E13" s="610">
        <v>417</v>
      </c>
    </row>
    <row r="14" spans="1:5" ht="15.95" customHeight="1" x14ac:dyDescent="0.2">
      <c r="A14" s="607" t="s">
        <v>293</v>
      </c>
      <c r="B14" s="608" t="s">
        <v>690</v>
      </c>
      <c r="C14" s="608" t="s">
        <v>684</v>
      </c>
      <c r="D14" s="609"/>
      <c r="E14" s="610">
        <v>60</v>
      </c>
    </row>
    <row r="15" spans="1:5" ht="15.95" customHeight="1" x14ac:dyDescent="0.2">
      <c r="A15" s="607" t="s">
        <v>155</v>
      </c>
      <c r="B15" s="608" t="s">
        <v>691</v>
      </c>
      <c r="C15" s="608" t="s">
        <v>684</v>
      </c>
      <c r="D15" s="609"/>
      <c r="E15" s="610">
        <v>500</v>
      </c>
    </row>
    <row r="16" spans="1:5" ht="15.95" customHeight="1" x14ac:dyDescent="0.2">
      <c r="A16" s="607" t="s">
        <v>302</v>
      </c>
      <c r="B16" s="608" t="s">
        <v>692</v>
      </c>
      <c r="C16" s="608" t="s">
        <v>684</v>
      </c>
      <c r="D16" s="609"/>
      <c r="E16" s="610">
        <v>5</v>
      </c>
    </row>
    <row r="17" spans="1:5" ht="15.95" customHeight="1" x14ac:dyDescent="0.2">
      <c r="A17" s="607" t="s">
        <v>304</v>
      </c>
      <c r="B17" s="608" t="s">
        <v>693</v>
      </c>
      <c r="C17" s="608" t="s">
        <v>684</v>
      </c>
      <c r="D17" s="609"/>
      <c r="E17" s="610">
        <v>5</v>
      </c>
    </row>
    <row r="18" spans="1:5" ht="15.95" customHeight="1" x14ac:dyDescent="0.2">
      <c r="A18" s="607" t="s">
        <v>306</v>
      </c>
      <c r="B18" s="553" t="s">
        <v>694</v>
      </c>
      <c r="C18" s="608" t="s">
        <v>684</v>
      </c>
      <c r="D18" s="609"/>
      <c r="E18" s="610">
        <v>1097</v>
      </c>
    </row>
    <row r="19" spans="1:5" ht="15.95" customHeight="1" x14ac:dyDescent="0.2">
      <c r="A19" s="607" t="s">
        <v>334</v>
      </c>
      <c r="B19" s="608"/>
      <c r="C19" s="608"/>
      <c r="D19" s="609"/>
      <c r="E19" s="610"/>
    </row>
    <row r="20" spans="1:5" ht="15.95" customHeight="1" x14ac:dyDescent="0.2">
      <c r="A20" s="607" t="s">
        <v>335</v>
      </c>
      <c r="B20" s="608"/>
      <c r="C20" s="608"/>
      <c r="D20" s="609"/>
      <c r="E20" s="610"/>
    </row>
    <row r="21" spans="1:5" ht="15.95" customHeight="1" x14ac:dyDescent="0.2">
      <c r="A21" s="607" t="s">
        <v>338</v>
      </c>
      <c r="B21" s="608"/>
      <c r="C21" s="608"/>
      <c r="D21" s="609"/>
      <c r="E21" s="610"/>
    </row>
    <row r="22" spans="1:5" ht="15.95" customHeight="1" x14ac:dyDescent="0.2">
      <c r="A22" s="607" t="s">
        <v>341</v>
      </c>
      <c r="B22" s="608"/>
      <c r="C22" s="608"/>
      <c r="D22" s="609"/>
      <c r="E22" s="610"/>
    </row>
    <row r="23" spans="1:5" ht="15.95" customHeight="1" x14ac:dyDescent="0.2">
      <c r="A23" s="607" t="s">
        <v>344</v>
      </c>
      <c r="B23" s="608"/>
      <c r="C23" s="608"/>
      <c r="D23" s="609"/>
      <c r="E23" s="610"/>
    </row>
    <row r="24" spans="1:5" ht="15.95" customHeight="1" x14ac:dyDescent="0.2">
      <c r="A24" s="607" t="s">
        <v>347</v>
      </c>
      <c r="B24" s="608"/>
      <c r="C24" s="608"/>
      <c r="D24" s="609"/>
      <c r="E24" s="610"/>
    </row>
    <row r="25" spans="1:5" ht="15.95" customHeight="1" x14ac:dyDescent="0.2">
      <c r="A25" s="607" t="s">
        <v>350</v>
      </c>
      <c r="B25" s="608"/>
      <c r="C25" s="608"/>
      <c r="D25" s="609"/>
      <c r="E25" s="610"/>
    </row>
    <row r="26" spans="1:5" ht="15.95" customHeight="1" x14ac:dyDescent="0.2">
      <c r="A26" s="607" t="s">
        <v>353</v>
      </c>
      <c r="B26" s="608"/>
      <c r="C26" s="608"/>
      <c r="D26" s="609"/>
      <c r="E26" s="610"/>
    </row>
    <row r="27" spans="1:5" ht="15.95" customHeight="1" x14ac:dyDescent="0.2">
      <c r="A27" s="607" t="s">
        <v>356</v>
      </c>
      <c r="B27" s="608"/>
      <c r="C27" s="608"/>
      <c r="D27" s="609"/>
      <c r="E27" s="610"/>
    </row>
    <row r="28" spans="1:5" ht="15.95" customHeight="1" x14ac:dyDescent="0.2">
      <c r="A28" s="607" t="s">
        <v>358</v>
      </c>
      <c r="B28" s="608"/>
      <c r="C28" s="608"/>
      <c r="D28" s="609"/>
      <c r="E28" s="610"/>
    </row>
    <row r="29" spans="1:5" ht="15.95" customHeight="1" x14ac:dyDescent="0.2">
      <c r="A29" s="607" t="s">
        <v>360</v>
      </c>
      <c r="B29" s="608"/>
      <c r="C29" s="608"/>
      <c r="D29" s="609"/>
      <c r="E29" s="610"/>
    </row>
    <row r="30" spans="1:5" ht="15.95" customHeight="1" x14ac:dyDescent="0.2">
      <c r="A30" s="607" t="s">
        <v>361</v>
      </c>
      <c r="B30" s="608"/>
      <c r="C30" s="608"/>
      <c r="D30" s="609"/>
      <c r="E30" s="610"/>
    </row>
    <row r="31" spans="1:5" ht="15.95" customHeight="1" x14ac:dyDescent="0.2">
      <c r="A31" s="607" t="s">
        <v>363</v>
      </c>
      <c r="B31" s="608"/>
      <c r="C31" s="608"/>
      <c r="D31" s="609"/>
      <c r="E31" s="610"/>
    </row>
    <row r="32" spans="1:5" ht="15.95" customHeight="1" x14ac:dyDescent="0.2">
      <c r="A32" s="607" t="s">
        <v>366</v>
      </c>
      <c r="B32" s="608"/>
      <c r="C32" s="608"/>
      <c r="D32" s="609"/>
      <c r="E32" s="610"/>
    </row>
    <row r="33" spans="1:5" ht="15.95" customHeight="1" x14ac:dyDescent="0.2">
      <c r="A33" s="607" t="s">
        <v>369</v>
      </c>
      <c r="B33" s="608"/>
      <c r="C33" s="608"/>
      <c r="D33" s="609"/>
      <c r="E33" s="610"/>
    </row>
    <row r="34" spans="1:5" ht="15.95" customHeight="1" x14ac:dyDescent="0.2">
      <c r="A34" s="607" t="s">
        <v>372</v>
      </c>
      <c r="B34" s="608"/>
      <c r="C34" s="608"/>
      <c r="D34" s="609"/>
      <c r="E34" s="610"/>
    </row>
    <row r="35" spans="1:5" ht="15.95" customHeight="1" x14ac:dyDescent="0.2">
      <c r="A35" s="607" t="s">
        <v>407</v>
      </c>
      <c r="B35" s="608"/>
      <c r="C35" s="608"/>
      <c r="D35" s="609"/>
      <c r="E35" s="610"/>
    </row>
    <row r="36" spans="1:5" ht="15.95" customHeight="1" x14ac:dyDescent="0.2">
      <c r="A36" s="607" t="s">
        <v>532</v>
      </c>
      <c r="B36" s="608"/>
      <c r="C36" s="608"/>
      <c r="D36" s="609"/>
      <c r="E36" s="610"/>
    </row>
    <row r="37" spans="1:5" ht="15.95" customHeight="1" x14ac:dyDescent="0.2">
      <c r="A37" s="607" t="s">
        <v>533</v>
      </c>
      <c r="B37" s="608"/>
      <c r="C37" s="608"/>
      <c r="D37" s="609"/>
      <c r="E37" s="610"/>
    </row>
    <row r="38" spans="1:5" ht="15.95" customHeight="1" x14ac:dyDescent="0.2">
      <c r="A38" s="607" t="s">
        <v>534</v>
      </c>
      <c r="B38" s="608"/>
      <c r="C38" s="608"/>
      <c r="D38" s="609"/>
      <c r="E38" s="610"/>
    </row>
    <row r="39" spans="1:5" ht="15.95" customHeight="1" x14ac:dyDescent="0.2">
      <c r="A39" s="607" t="s">
        <v>695</v>
      </c>
      <c r="B39" s="608"/>
      <c r="C39" s="608"/>
      <c r="D39" s="609"/>
      <c r="E39" s="610"/>
    </row>
    <row r="40" spans="1:5" ht="15.95" customHeight="1" thickBot="1" x14ac:dyDescent="0.25">
      <c r="A40" s="611" t="s">
        <v>696</v>
      </c>
      <c r="B40" s="612"/>
      <c r="C40" s="612"/>
      <c r="D40" s="613"/>
      <c r="E40" s="614"/>
    </row>
    <row r="41" spans="1:5" ht="15.95" customHeight="1" thickBot="1" x14ac:dyDescent="0.25">
      <c r="A41" s="875" t="s">
        <v>535</v>
      </c>
      <c r="B41" s="876"/>
      <c r="C41" s="615"/>
      <c r="D41" s="531">
        <f>SUM(D8:D40)</f>
        <v>0</v>
      </c>
      <c r="E41" s="616">
        <f>SUM(E8:E40)</f>
        <v>15098</v>
      </c>
    </row>
  </sheetData>
  <mergeCells count="4">
    <mergeCell ref="A1:E1"/>
    <mergeCell ref="A3:E3"/>
    <mergeCell ref="A4:E4"/>
    <mergeCell ref="A41:B41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258D-CA58-4340-B633-B104F9D49445}">
  <sheetPr>
    <tabColor theme="5"/>
  </sheetPr>
  <dimension ref="A1:E76"/>
  <sheetViews>
    <sheetView topLeftCell="A49" zoomScale="120" zoomScaleNormal="120" zoomScaleSheetLayoutView="120" workbookViewId="0">
      <selection activeCell="D11" sqref="D11"/>
    </sheetView>
  </sheetViews>
  <sheetFormatPr defaultColWidth="12" defaultRowHeight="15.75" x14ac:dyDescent="0.25"/>
  <cols>
    <col min="1" max="1" width="67.1640625" style="617" customWidth="1"/>
    <col min="2" max="2" width="6.1640625" style="646" customWidth="1"/>
    <col min="3" max="4" width="12.1640625" style="617" customWidth="1"/>
    <col min="5" max="5" width="12.1640625" style="649" customWidth="1"/>
    <col min="6" max="256" width="12" style="617"/>
    <col min="257" max="257" width="67.1640625" style="617" customWidth="1"/>
    <col min="258" max="258" width="6.1640625" style="617" customWidth="1"/>
    <col min="259" max="261" width="12.1640625" style="617" customWidth="1"/>
    <col min="262" max="512" width="12" style="617"/>
    <col min="513" max="513" width="67.1640625" style="617" customWidth="1"/>
    <col min="514" max="514" width="6.1640625" style="617" customWidth="1"/>
    <col min="515" max="517" width="12.1640625" style="617" customWidth="1"/>
    <col min="518" max="768" width="12" style="617"/>
    <col min="769" max="769" width="67.1640625" style="617" customWidth="1"/>
    <col min="770" max="770" width="6.1640625" style="617" customWidth="1"/>
    <col min="771" max="773" width="12.1640625" style="617" customWidth="1"/>
    <col min="774" max="1024" width="12" style="617"/>
    <col min="1025" max="1025" width="67.1640625" style="617" customWidth="1"/>
    <col min="1026" max="1026" width="6.1640625" style="617" customWidth="1"/>
    <col min="1027" max="1029" width="12.1640625" style="617" customWidth="1"/>
    <col min="1030" max="1280" width="12" style="617"/>
    <col min="1281" max="1281" width="67.1640625" style="617" customWidth="1"/>
    <col min="1282" max="1282" width="6.1640625" style="617" customWidth="1"/>
    <col min="1283" max="1285" width="12.1640625" style="617" customWidth="1"/>
    <col min="1286" max="1536" width="12" style="617"/>
    <col min="1537" max="1537" width="67.1640625" style="617" customWidth="1"/>
    <col min="1538" max="1538" width="6.1640625" style="617" customWidth="1"/>
    <col min="1539" max="1541" width="12.1640625" style="617" customWidth="1"/>
    <col min="1542" max="1792" width="12" style="617"/>
    <col min="1793" max="1793" width="67.1640625" style="617" customWidth="1"/>
    <col min="1794" max="1794" width="6.1640625" style="617" customWidth="1"/>
    <col min="1795" max="1797" width="12.1640625" style="617" customWidth="1"/>
    <col min="1798" max="2048" width="12" style="617"/>
    <col min="2049" max="2049" width="67.1640625" style="617" customWidth="1"/>
    <col min="2050" max="2050" width="6.1640625" style="617" customWidth="1"/>
    <col min="2051" max="2053" width="12.1640625" style="617" customWidth="1"/>
    <col min="2054" max="2304" width="12" style="617"/>
    <col min="2305" max="2305" width="67.1640625" style="617" customWidth="1"/>
    <col min="2306" max="2306" width="6.1640625" style="617" customWidth="1"/>
    <col min="2307" max="2309" width="12.1640625" style="617" customWidth="1"/>
    <col min="2310" max="2560" width="12" style="617"/>
    <col min="2561" max="2561" width="67.1640625" style="617" customWidth="1"/>
    <col min="2562" max="2562" width="6.1640625" style="617" customWidth="1"/>
    <col min="2563" max="2565" width="12.1640625" style="617" customWidth="1"/>
    <col min="2566" max="2816" width="12" style="617"/>
    <col min="2817" max="2817" width="67.1640625" style="617" customWidth="1"/>
    <col min="2818" max="2818" width="6.1640625" style="617" customWidth="1"/>
    <col min="2819" max="2821" width="12.1640625" style="617" customWidth="1"/>
    <col min="2822" max="3072" width="12" style="617"/>
    <col min="3073" max="3073" width="67.1640625" style="617" customWidth="1"/>
    <col min="3074" max="3074" width="6.1640625" style="617" customWidth="1"/>
    <col min="3075" max="3077" width="12.1640625" style="617" customWidth="1"/>
    <col min="3078" max="3328" width="12" style="617"/>
    <col min="3329" max="3329" width="67.1640625" style="617" customWidth="1"/>
    <col min="3330" max="3330" width="6.1640625" style="617" customWidth="1"/>
    <col min="3331" max="3333" width="12.1640625" style="617" customWidth="1"/>
    <col min="3334" max="3584" width="12" style="617"/>
    <col min="3585" max="3585" width="67.1640625" style="617" customWidth="1"/>
    <col min="3586" max="3586" width="6.1640625" style="617" customWidth="1"/>
    <col min="3587" max="3589" width="12.1640625" style="617" customWidth="1"/>
    <col min="3590" max="3840" width="12" style="617"/>
    <col min="3841" max="3841" width="67.1640625" style="617" customWidth="1"/>
    <col min="3842" max="3842" width="6.1640625" style="617" customWidth="1"/>
    <col min="3843" max="3845" width="12.1640625" style="617" customWidth="1"/>
    <col min="3846" max="4096" width="12" style="617"/>
    <col min="4097" max="4097" width="67.1640625" style="617" customWidth="1"/>
    <col min="4098" max="4098" width="6.1640625" style="617" customWidth="1"/>
    <col min="4099" max="4101" width="12.1640625" style="617" customWidth="1"/>
    <col min="4102" max="4352" width="12" style="617"/>
    <col min="4353" max="4353" width="67.1640625" style="617" customWidth="1"/>
    <col min="4354" max="4354" width="6.1640625" style="617" customWidth="1"/>
    <col min="4355" max="4357" width="12.1640625" style="617" customWidth="1"/>
    <col min="4358" max="4608" width="12" style="617"/>
    <col min="4609" max="4609" width="67.1640625" style="617" customWidth="1"/>
    <col min="4610" max="4610" width="6.1640625" style="617" customWidth="1"/>
    <col min="4611" max="4613" width="12.1640625" style="617" customWidth="1"/>
    <col min="4614" max="4864" width="12" style="617"/>
    <col min="4865" max="4865" width="67.1640625" style="617" customWidth="1"/>
    <col min="4866" max="4866" width="6.1640625" style="617" customWidth="1"/>
    <col min="4867" max="4869" width="12.1640625" style="617" customWidth="1"/>
    <col min="4870" max="5120" width="12" style="617"/>
    <col min="5121" max="5121" width="67.1640625" style="617" customWidth="1"/>
    <col min="5122" max="5122" width="6.1640625" style="617" customWidth="1"/>
    <col min="5123" max="5125" width="12.1640625" style="617" customWidth="1"/>
    <col min="5126" max="5376" width="12" style="617"/>
    <col min="5377" max="5377" width="67.1640625" style="617" customWidth="1"/>
    <col min="5378" max="5378" width="6.1640625" style="617" customWidth="1"/>
    <col min="5379" max="5381" width="12.1640625" style="617" customWidth="1"/>
    <col min="5382" max="5632" width="12" style="617"/>
    <col min="5633" max="5633" width="67.1640625" style="617" customWidth="1"/>
    <col min="5634" max="5634" width="6.1640625" style="617" customWidth="1"/>
    <col min="5635" max="5637" width="12.1640625" style="617" customWidth="1"/>
    <col min="5638" max="5888" width="12" style="617"/>
    <col min="5889" max="5889" width="67.1640625" style="617" customWidth="1"/>
    <col min="5890" max="5890" width="6.1640625" style="617" customWidth="1"/>
    <col min="5891" max="5893" width="12.1640625" style="617" customWidth="1"/>
    <col min="5894" max="6144" width="12" style="617"/>
    <col min="6145" max="6145" width="67.1640625" style="617" customWidth="1"/>
    <col min="6146" max="6146" width="6.1640625" style="617" customWidth="1"/>
    <col min="6147" max="6149" width="12.1640625" style="617" customWidth="1"/>
    <col min="6150" max="6400" width="12" style="617"/>
    <col min="6401" max="6401" width="67.1640625" style="617" customWidth="1"/>
    <col min="6402" max="6402" width="6.1640625" style="617" customWidth="1"/>
    <col min="6403" max="6405" width="12.1640625" style="617" customWidth="1"/>
    <col min="6406" max="6656" width="12" style="617"/>
    <col min="6657" max="6657" width="67.1640625" style="617" customWidth="1"/>
    <col min="6658" max="6658" width="6.1640625" style="617" customWidth="1"/>
    <col min="6659" max="6661" width="12.1640625" style="617" customWidth="1"/>
    <col min="6662" max="6912" width="12" style="617"/>
    <col min="6913" max="6913" width="67.1640625" style="617" customWidth="1"/>
    <col min="6914" max="6914" width="6.1640625" style="617" customWidth="1"/>
    <col min="6915" max="6917" width="12.1640625" style="617" customWidth="1"/>
    <col min="6918" max="7168" width="12" style="617"/>
    <col min="7169" max="7169" width="67.1640625" style="617" customWidth="1"/>
    <col min="7170" max="7170" width="6.1640625" style="617" customWidth="1"/>
    <col min="7171" max="7173" width="12.1640625" style="617" customWidth="1"/>
    <col min="7174" max="7424" width="12" style="617"/>
    <col min="7425" max="7425" width="67.1640625" style="617" customWidth="1"/>
    <col min="7426" max="7426" width="6.1640625" style="617" customWidth="1"/>
    <col min="7427" max="7429" width="12.1640625" style="617" customWidth="1"/>
    <col min="7430" max="7680" width="12" style="617"/>
    <col min="7681" max="7681" width="67.1640625" style="617" customWidth="1"/>
    <col min="7682" max="7682" width="6.1640625" style="617" customWidth="1"/>
    <col min="7683" max="7685" width="12.1640625" style="617" customWidth="1"/>
    <col min="7686" max="7936" width="12" style="617"/>
    <col min="7937" max="7937" width="67.1640625" style="617" customWidth="1"/>
    <col min="7938" max="7938" width="6.1640625" style="617" customWidth="1"/>
    <col min="7939" max="7941" width="12.1640625" style="617" customWidth="1"/>
    <col min="7942" max="8192" width="12" style="617"/>
    <col min="8193" max="8193" width="67.1640625" style="617" customWidth="1"/>
    <col min="8194" max="8194" width="6.1640625" style="617" customWidth="1"/>
    <col min="8195" max="8197" width="12.1640625" style="617" customWidth="1"/>
    <col min="8198" max="8448" width="12" style="617"/>
    <col min="8449" max="8449" width="67.1640625" style="617" customWidth="1"/>
    <col min="8450" max="8450" width="6.1640625" style="617" customWidth="1"/>
    <col min="8451" max="8453" width="12.1640625" style="617" customWidth="1"/>
    <col min="8454" max="8704" width="12" style="617"/>
    <col min="8705" max="8705" width="67.1640625" style="617" customWidth="1"/>
    <col min="8706" max="8706" width="6.1640625" style="617" customWidth="1"/>
    <col min="8707" max="8709" width="12.1640625" style="617" customWidth="1"/>
    <col min="8710" max="8960" width="12" style="617"/>
    <col min="8961" max="8961" width="67.1640625" style="617" customWidth="1"/>
    <col min="8962" max="8962" width="6.1640625" style="617" customWidth="1"/>
    <col min="8963" max="8965" width="12.1640625" style="617" customWidth="1"/>
    <col min="8966" max="9216" width="12" style="617"/>
    <col min="9217" max="9217" width="67.1640625" style="617" customWidth="1"/>
    <col min="9218" max="9218" width="6.1640625" style="617" customWidth="1"/>
    <col min="9219" max="9221" width="12.1640625" style="617" customWidth="1"/>
    <col min="9222" max="9472" width="12" style="617"/>
    <col min="9473" max="9473" width="67.1640625" style="617" customWidth="1"/>
    <col min="9474" max="9474" width="6.1640625" style="617" customWidth="1"/>
    <col min="9475" max="9477" width="12.1640625" style="617" customWidth="1"/>
    <col min="9478" max="9728" width="12" style="617"/>
    <col min="9729" max="9729" width="67.1640625" style="617" customWidth="1"/>
    <col min="9730" max="9730" width="6.1640625" style="617" customWidth="1"/>
    <col min="9731" max="9733" width="12.1640625" style="617" customWidth="1"/>
    <col min="9734" max="9984" width="12" style="617"/>
    <col min="9985" max="9985" width="67.1640625" style="617" customWidth="1"/>
    <col min="9986" max="9986" width="6.1640625" style="617" customWidth="1"/>
    <col min="9987" max="9989" width="12.1640625" style="617" customWidth="1"/>
    <col min="9990" max="10240" width="12" style="617"/>
    <col min="10241" max="10241" width="67.1640625" style="617" customWidth="1"/>
    <col min="10242" max="10242" width="6.1640625" style="617" customWidth="1"/>
    <col min="10243" max="10245" width="12.1640625" style="617" customWidth="1"/>
    <col min="10246" max="10496" width="12" style="617"/>
    <col min="10497" max="10497" width="67.1640625" style="617" customWidth="1"/>
    <col min="10498" max="10498" width="6.1640625" style="617" customWidth="1"/>
    <col min="10499" max="10501" width="12.1640625" style="617" customWidth="1"/>
    <col min="10502" max="10752" width="12" style="617"/>
    <col min="10753" max="10753" width="67.1640625" style="617" customWidth="1"/>
    <col min="10754" max="10754" width="6.1640625" style="617" customWidth="1"/>
    <col min="10755" max="10757" width="12.1640625" style="617" customWidth="1"/>
    <col min="10758" max="11008" width="12" style="617"/>
    <col min="11009" max="11009" width="67.1640625" style="617" customWidth="1"/>
    <col min="11010" max="11010" width="6.1640625" style="617" customWidth="1"/>
    <col min="11011" max="11013" width="12.1640625" style="617" customWidth="1"/>
    <col min="11014" max="11264" width="12" style="617"/>
    <col min="11265" max="11265" width="67.1640625" style="617" customWidth="1"/>
    <col min="11266" max="11266" width="6.1640625" style="617" customWidth="1"/>
    <col min="11267" max="11269" width="12.1640625" style="617" customWidth="1"/>
    <col min="11270" max="11520" width="12" style="617"/>
    <col min="11521" max="11521" width="67.1640625" style="617" customWidth="1"/>
    <col min="11522" max="11522" width="6.1640625" style="617" customWidth="1"/>
    <col min="11523" max="11525" width="12.1640625" style="617" customWidth="1"/>
    <col min="11526" max="11776" width="12" style="617"/>
    <col min="11777" max="11777" width="67.1640625" style="617" customWidth="1"/>
    <col min="11778" max="11778" width="6.1640625" style="617" customWidth="1"/>
    <col min="11779" max="11781" width="12.1640625" style="617" customWidth="1"/>
    <col min="11782" max="12032" width="12" style="617"/>
    <col min="12033" max="12033" width="67.1640625" style="617" customWidth="1"/>
    <col min="12034" max="12034" width="6.1640625" style="617" customWidth="1"/>
    <col min="12035" max="12037" width="12.1640625" style="617" customWidth="1"/>
    <col min="12038" max="12288" width="12" style="617"/>
    <col min="12289" max="12289" width="67.1640625" style="617" customWidth="1"/>
    <col min="12290" max="12290" width="6.1640625" style="617" customWidth="1"/>
    <col min="12291" max="12293" width="12.1640625" style="617" customWidth="1"/>
    <col min="12294" max="12544" width="12" style="617"/>
    <col min="12545" max="12545" width="67.1640625" style="617" customWidth="1"/>
    <col min="12546" max="12546" width="6.1640625" style="617" customWidth="1"/>
    <col min="12547" max="12549" width="12.1640625" style="617" customWidth="1"/>
    <col min="12550" max="12800" width="12" style="617"/>
    <col min="12801" max="12801" width="67.1640625" style="617" customWidth="1"/>
    <col min="12802" max="12802" width="6.1640625" style="617" customWidth="1"/>
    <col min="12803" max="12805" width="12.1640625" style="617" customWidth="1"/>
    <col min="12806" max="13056" width="12" style="617"/>
    <col min="13057" max="13057" width="67.1640625" style="617" customWidth="1"/>
    <col min="13058" max="13058" width="6.1640625" style="617" customWidth="1"/>
    <col min="13059" max="13061" width="12.1640625" style="617" customWidth="1"/>
    <col min="13062" max="13312" width="12" style="617"/>
    <col min="13313" max="13313" width="67.1640625" style="617" customWidth="1"/>
    <col min="13314" max="13314" width="6.1640625" style="617" customWidth="1"/>
    <col min="13315" max="13317" width="12.1640625" style="617" customWidth="1"/>
    <col min="13318" max="13568" width="12" style="617"/>
    <col min="13569" max="13569" width="67.1640625" style="617" customWidth="1"/>
    <col min="13570" max="13570" width="6.1640625" style="617" customWidth="1"/>
    <col min="13571" max="13573" width="12.1640625" style="617" customWidth="1"/>
    <col min="13574" max="13824" width="12" style="617"/>
    <col min="13825" max="13825" width="67.1640625" style="617" customWidth="1"/>
    <col min="13826" max="13826" width="6.1640625" style="617" customWidth="1"/>
    <col min="13827" max="13829" width="12.1640625" style="617" customWidth="1"/>
    <col min="13830" max="14080" width="12" style="617"/>
    <col min="14081" max="14081" width="67.1640625" style="617" customWidth="1"/>
    <col min="14082" max="14082" width="6.1640625" style="617" customWidth="1"/>
    <col min="14083" max="14085" width="12.1640625" style="617" customWidth="1"/>
    <col min="14086" max="14336" width="12" style="617"/>
    <col min="14337" max="14337" width="67.1640625" style="617" customWidth="1"/>
    <col min="14338" max="14338" width="6.1640625" style="617" customWidth="1"/>
    <col min="14339" max="14341" width="12.1640625" style="617" customWidth="1"/>
    <col min="14342" max="14592" width="12" style="617"/>
    <col min="14593" max="14593" width="67.1640625" style="617" customWidth="1"/>
    <col min="14594" max="14594" width="6.1640625" style="617" customWidth="1"/>
    <col min="14595" max="14597" width="12.1640625" style="617" customWidth="1"/>
    <col min="14598" max="14848" width="12" style="617"/>
    <col min="14849" max="14849" width="67.1640625" style="617" customWidth="1"/>
    <col min="14850" max="14850" width="6.1640625" style="617" customWidth="1"/>
    <col min="14851" max="14853" width="12.1640625" style="617" customWidth="1"/>
    <col min="14854" max="15104" width="12" style="617"/>
    <col min="15105" max="15105" width="67.1640625" style="617" customWidth="1"/>
    <col min="15106" max="15106" width="6.1640625" style="617" customWidth="1"/>
    <col min="15107" max="15109" width="12.1640625" style="617" customWidth="1"/>
    <col min="15110" max="15360" width="12" style="617"/>
    <col min="15361" max="15361" width="67.1640625" style="617" customWidth="1"/>
    <col min="15362" max="15362" width="6.1640625" style="617" customWidth="1"/>
    <col min="15363" max="15365" width="12.1640625" style="617" customWidth="1"/>
    <col min="15366" max="15616" width="12" style="617"/>
    <col min="15617" max="15617" width="67.1640625" style="617" customWidth="1"/>
    <col min="15618" max="15618" width="6.1640625" style="617" customWidth="1"/>
    <col min="15619" max="15621" width="12.1640625" style="617" customWidth="1"/>
    <col min="15622" max="15872" width="12" style="617"/>
    <col min="15873" max="15873" width="67.1640625" style="617" customWidth="1"/>
    <col min="15874" max="15874" width="6.1640625" style="617" customWidth="1"/>
    <col min="15875" max="15877" width="12.1640625" style="617" customWidth="1"/>
    <col min="15878" max="16128" width="12" style="617"/>
    <col min="16129" max="16129" width="67.1640625" style="617" customWidth="1"/>
    <col min="16130" max="16130" width="6.1640625" style="617" customWidth="1"/>
    <col min="16131" max="16133" width="12.1640625" style="617" customWidth="1"/>
    <col min="16134" max="16384" width="12" style="617"/>
  </cols>
  <sheetData>
    <row r="1" spans="1:5" x14ac:dyDescent="0.25">
      <c r="A1" s="880" t="str">
        <f>CONCATENATE("7.1. tájékoztató tábla ",[1]Z_ALAPADATOK!A7," ",[1]Z_ALAPADATOK!B7," ",[1]Z_ALAPADATOK!C7," ",[1]Z_ALAPADATOK!D7," ",[1]Z_ALAPADATOK!E7," ",[1]Z_ALAPADATOK!F7," ",[1]Z_ALAPADATOK!G7," ",[1]Z_ALAPADATOK!H7)</f>
        <v>7.1. tájékoztató tábla a …. / 2020 ( … ) önkormányzati rendelethez</v>
      </c>
      <c r="B1" s="755"/>
      <c r="C1" s="755"/>
      <c r="D1" s="755"/>
      <c r="E1" s="755"/>
    </row>
    <row r="2" spans="1:5" x14ac:dyDescent="0.25">
      <c r="A2" s="881" t="s">
        <v>697</v>
      </c>
      <c r="B2" s="882"/>
      <c r="C2" s="882"/>
      <c r="D2" s="882"/>
      <c r="E2" s="882"/>
    </row>
    <row r="3" spans="1:5" ht="16.5" customHeight="1" x14ac:dyDescent="0.25">
      <c r="A3" s="881" t="s">
        <v>698</v>
      </c>
      <c r="B3" s="882"/>
      <c r="C3" s="882"/>
      <c r="D3" s="882"/>
      <c r="E3" s="882"/>
    </row>
    <row r="4" spans="1:5" ht="16.5" customHeight="1" x14ac:dyDescent="0.25">
      <c r="A4" s="883" t="s">
        <v>699</v>
      </c>
      <c r="B4" s="884"/>
      <c r="C4" s="884"/>
      <c r="D4" s="884"/>
      <c r="E4" s="884"/>
    </row>
    <row r="5" spans="1:5" ht="16.5" customHeight="1" thickBot="1" x14ac:dyDescent="0.3">
      <c r="A5" s="618"/>
      <c r="B5" s="619"/>
      <c r="C5" s="885" t="e">
        <f>'Z_6.tájékoztató_t.'!E6</f>
        <v>#REF!</v>
      </c>
      <c r="D5" s="885"/>
      <c r="E5" s="885"/>
    </row>
    <row r="6" spans="1:5" ht="15.75" customHeight="1" x14ac:dyDescent="0.25">
      <c r="A6" s="886" t="s">
        <v>700</v>
      </c>
      <c r="B6" s="889" t="s">
        <v>701</v>
      </c>
      <c r="C6" s="892" t="s">
        <v>702</v>
      </c>
      <c r="D6" s="892" t="s">
        <v>703</v>
      </c>
      <c r="E6" s="894" t="s">
        <v>704</v>
      </c>
    </row>
    <row r="7" spans="1:5" ht="11.25" customHeight="1" x14ac:dyDescent="0.25">
      <c r="A7" s="887"/>
      <c r="B7" s="890"/>
      <c r="C7" s="893"/>
      <c r="D7" s="893"/>
      <c r="E7" s="895"/>
    </row>
    <row r="8" spans="1:5" x14ac:dyDescent="0.25">
      <c r="A8" s="888"/>
      <c r="B8" s="891"/>
      <c r="C8" s="877" t="s">
        <v>705</v>
      </c>
      <c r="D8" s="877"/>
      <c r="E8" s="878"/>
    </row>
    <row r="9" spans="1:5" s="623" customFormat="1" ht="16.5" thickBot="1" x14ac:dyDescent="0.25">
      <c r="A9" s="620" t="s">
        <v>706</v>
      </c>
      <c r="B9" s="621" t="s">
        <v>47</v>
      </c>
      <c r="C9" s="621" t="s">
        <v>48</v>
      </c>
      <c r="D9" s="621" t="s">
        <v>49</v>
      </c>
      <c r="E9" s="622" t="s">
        <v>50</v>
      </c>
    </row>
    <row r="10" spans="1:5" s="628" customFormat="1" x14ac:dyDescent="0.2">
      <c r="A10" s="624" t="s">
        <v>707</v>
      </c>
      <c r="B10" s="625" t="s">
        <v>708</v>
      </c>
      <c r="C10" s="626">
        <v>7367778</v>
      </c>
      <c r="D10" s="626">
        <v>1405410</v>
      </c>
      <c r="E10" s="627"/>
    </row>
    <row r="11" spans="1:5" s="628" customFormat="1" x14ac:dyDescent="0.2">
      <c r="A11" s="629" t="s">
        <v>709</v>
      </c>
      <c r="B11" s="630" t="s">
        <v>710</v>
      </c>
      <c r="C11" s="631">
        <f>+C12+C17+C22+C27+C32</f>
        <v>3508355025</v>
      </c>
      <c r="D11" s="631">
        <f>+D12+D17+D22+D27+D32</f>
        <v>2627879149</v>
      </c>
      <c r="E11" s="632">
        <f>+E12+E17+E22+E27+E32</f>
        <v>0</v>
      </c>
    </row>
    <row r="12" spans="1:5" s="628" customFormat="1" x14ac:dyDescent="0.2">
      <c r="A12" s="629" t="s">
        <v>711</v>
      </c>
      <c r="B12" s="630" t="s">
        <v>712</v>
      </c>
      <c r="C12" s="631">
        <f>+C13+C14+C15+C16</f>
        <v>3228560965</v>
      </c>
      <c r="D12" s="631">
        <f>+D13+D14+D15+D16</f>
        <v>2503317995</v>
      </c>
      <c r="E12" s="632">
        <f>+E13+E14+E15+E16</f>
        <v>0</v>
      </c>
    </row>
    <row r="13" spans="1:5" s="628" customFormat="1" x14ac:dyDescent="0.2">
      <c r="A13" s="633" t="s">
        <v>713</v>
      </c>
      <c r="B13" s="630" t="s">
        <v>714</v>
      </c>
      <c r="C13" s="634"/>
      <c r="D13" s="634"/>
      <c r="E13" s="635"/>
    </row>
    <row r="14" spans="1:5" s="628" customFormat="1" ht="26.45" customHeight="1" x14ac:dyDescent="0.2">
      <c r="A14" s="633" t="s">
        <v>715</v>
      </c>
      <c r="B14" s="630" t="s">
        <v>716</v>
      </c>
      <c r="C14" s="636">
        <v>2126337015</v>
      </c>
      <c r="D14" s="636">
        <v>1684364078</v>
      </c>
      <c r="E14" s="637"/>
    </row>
    <row r="15" spans="1:5" s="628" customFormat="1" x14ac:dyDescent="0.2">
      <c r="A15" s="633" t="s">
        <v>717</v>
      </c>
      <c r="B15" s="630" t="s">
        <v>718</v>
      </c>
      <c r="C15" s="636">
        <v>946347015</v>
      </c>
      <c r="D15" s="636">
        <v>683419644</v>
      </c>
      <c r="E15" s="637"/>
    </row>
    <row r="16" spans="1:5" s="628" customFormat="1" x14ac:dyDescent="0.2">
      <c r="A16" s="633" t="s">
        <v>719</v>
      </c>
      <c r="B16" s="630" t="s">
        <v>720</v>
      </c>
      <c r="C16" s="636">
        <v>155876935</v>
      </c>
      <c r="D16" s="636">
        <v>135534273</v>
      </c>
      <c r="E16" s="637"/>
    </row>
    <row r="17" spans="1:5" s="628" customFormat="1" x14ac:dyDescent="0.2">
      <c r="A17" s="629" t="s">
        <v>721</v>
      </c>
      <c r="B17" s="630" t="s">
        <v>722</v>
      </c>
      <c r="C17" s="638">
        <f>+C18+C19+C20+C21</f>
        <v>198346023</v>
      </c>
      <c r="D17" s="638">
        <f>+D18+D19+D20+D21</f>
        <v>44642747</v>
      </c>
      <c r="E17" s="639">
        <f>+E18+E19+E20+E21</f>
        <v>0</v>
      </c>
    </row>
    <row r="18" spans="1:5" s="628" customFormat="1" x14ac:dyDescent="0.2">
      <c r="A18" s="633" t="s">
        <v>723</v>
      </c>
      <c r="B18" s="630" t="s">
        <v>724</v>
      </c>
      <c r="C18" s="636"/>
      <c r="D18" s="636"/>
      <c r="E18" s="637"/>
    </row>
    <row r="19" spans="1:5" s="628" customFormat="1" ht="22.5" x14ac:dyDescent="0.2">
      <c r="A19" s="633" t="s">
        <v>725</v>
      </c>
      <c r="B19" s="630" t="s">
        <v>304</v>
      </c>
      <c r="C19" s="636"/>
      <c r="D19" s="636"/>
      <c r="E19" s="637"/>
    </row>
    <row r="20" spans="1:5" s="628" customFormat="1" x14ac:dyDescent="0.2">
      <c r="A20" s="633" t="s">
        <v>726</v>
      </c>
      <c r="B20" s="630" t="s">
        <v>306</v>
      </c>
      <c r="C20" s="636">
        <v>173014755</v>
      </c>
      <c r="D20" s="636">
        <v>36411680</v>
      </c>
      <c r="E20" s="637"/>
    </row>
    <row r="21" spans="1:5" s="628" customFormat="1" x14ac:dyDescent="0.2">
      <c r="A21" s="633" t="s">
        <v>727</v>
      </c>
      <c r="B21" s="630" t="s">
        <v>334</v>
      </c>
      <c r="C21" s="636">
        <v>25331268</v>
      </c>
      <c r="D21" s="636">
        <v>8231067</v>
      </c>
      <c r="E21" s="637"/>
    </row>
    <row r="22" spans="1:5" s="628" customFormat="1" x14ac:dyDescent="0.2">
      <c r="A22" s="629" t="s">
        <v>728</v>
      </c>
      <c r="B22" s="630" t="s">
        <v>335</v>
      </c>
      <c r="C22" s="638">
        <f>+C23+C24+C25+C26</f>
        <v>2975318</v>
      </c>
      <c r="D22" s="638">
        <f>+D23+D24+D25+D26</f>
        <v>1445688</v>
      </c>
      <c r="E22" s="639">
        <f>+E23+E24+E25+E26</f>
        <v>0</v>
      </c>
    </row>
    <row r="23" spans="1:5" s="628" customFormat="1" x14ac:dyDescent="0.2">
      <c r="A23" s="633" t="s">
        <v>729</v>
      </c>
      <c r="B23" s="630" t="s">
        <v>338</v>
      </c>
      <c r="C23" s="636"/>
      <c r="D23" s="636"/>
      <c r="E23" s="637"/>
    </row>
    <row r="24" spans="1:5" s="628" customFormat="1" x14ac:dyDescent="0.2">
      <c r="A24" s="633" t="s">
        <v>730</v>
      </c>
      <c r="B24" s="630" t="s">
        <v>341</v>
      </c>
      <c r="C24" s="636"/>
      <c r="D24" s="636"/>
      <c r="E24" s="637"/>
    </row>
    <row r="25" spans="1:5" s="628" customFormat="1" x14ac:dyDescent="0.2">
      <c r="A25" s="633" t="s">
        <v>731</v>
      </c>
      <c r="B25" s="630" t="s">
        <v>344</v>
      </c>
      <c r="C25" s="636"/>
      <c r="D25" s="636"/>
      <c r="E25" s="637"/>
    </row>
    <row r="26" spans="1:5" s="628" customFormat="1" x14ac:dyDescent="0.2">
      <c r="A26" s="633" t="s">
        <v>732</v>
      </c>
      <c r="B26" s="630" t="s">
        <v>347</v>
      </c>
      <c r="C26" s="636">
        <v>2975318</v>
      </c>
      <c r="D26" s="636">
        <v>1445688</v>
      </c>
      <c r="E26" s="637"/>
    </row>
    <row r="27" spans="1:5" s="628" customFormat="1" x14ac:dyDescent="0.2">
      <c r="A27" s="629" t="s">
        <v>733</v>
      </c>
      <c r="B27" s="630" t="s">
        <v>350</v>
      </c>
      <c r="C27" s="640">
        <f>+C28+C29+C30+C31</f>
        <v>78472719</v>
      </c>
      <c r="D27" s="640">
        <f>+D28+D29+D30+D31</f>
        <v>78472719</v>
      </c>
      <c r="E27" s="639">
        <f>+E28+E29+E30+E31</f>
        <v>0</v>
      </c>
    </row>
    <row r="28" spans="1:5" s="628" customFormat="1" x14ac:dyDescent="0.2">
      <c r="A28" s="633" t="s">
        <v>734</v>
      </c>
      <c r="B28" s="630" t="s">
        <v>353</v>
      </c>
      <c r="C28" s="636"/>
      <c r="D28" s="636"/>
      <c r="E28" s="637"/>
    </row>
    <row r="29" spans="1:5" s="628" customFormat="1" x14ac:dyDescent="0.2">
      <c r="A29" s="633" t="s">
        <v>735</v>
      </c>
      <c r="B29" s="630" t="s">
        <v>356</v>
      </c>
      <c r="C29" s="636"/>
      <c r="D29" s="636"/>
      <c r="E29" s="637"/>
    </row>
    <row r="30" spans="1:5" s="628" customFormat="1" x14ac:dyDescent="0.2">
      <c r="A30" s="633" t="s">
        <v>736</v>
      </c>
      <c r="B30" s="630" t="s">
        <v>358</v>
      </c>
      <c r="C30" s="636">
        <v>78472719</v>
      </c>
      <c r="D30" s="636">
        <v>78472719</v>
      </c>
      <c r="E30" s="637"/>
    </row>
    <row r="31" spans="1:5" s="628" customFormat="1" x14ac:dyDescent="0.2">
      <c r="A31" s="633" t="s">
        <v>737</v>
      </c>
      <c r="B31" s="630" t="s">
        <v>360</v>
      </c>
      <c r="C31" s="636"/>
      <c r="D31" s="636"/>
      <c r="E31" s="637"/>
    </row>
    <row r="32" spans="1:5" s="628" customFormat="1" x14ac:dyDescent="0.2">
      <c r="A32" s="629" t="s">
        <v>738</v>
      </c>
      <c r="B32" s="630" t="s">
        <v>361</v>
      </c>
      <c r="C32" s="640">
        <f>+C33+C34+C35+C36</f>
        <v>0</v>
      </c>
      <c r="D32" s="640">
        <f>+D33+D34+D35+D36</f>
        <v>0</v>
      </c>
      <c r="E32" s="639">
        <f>+E33+E34+E35+E36</f>
        <v>0</v>
      </c>
    </row>
    <row r="33" spans="1:5" s="628" customFormat="1" x14ac:dyDescent="0.2">
      <c r="A33" s="633" t="s">
        <v>739</v>
      </c>
      <c r="B33" s="630" t="s">
        <v>363</v>
      </c>
      <c r="C33" s="636"/>
      <c r="D33" s="636"/>
      <c r="E33" s="637"/>
    </row>
    <row r="34" spans="1:5" s="628" customFormat="1" ht="22.5" x14ac:dyDescent="0.2">
      <c r="A34" s="633" t="s">
        <v>740</v>
      </c>
      <c r="B34" s="630" t="s">
        <v>366</v>
      </c>
      <c r="C34" s="636"/>
      <c r="D34" s="636"/>
      <c r="E34" s="637"/>
    </row>
    <row r="35" spans="1:5" s="628" customFormat="1" x14ac:dyDescent="0.2">
      <c r="A35" s="633" t="s">
        <v>741</v>
      </c>
      <c r="B35" s="630" t="s">
        <v>369</v>
      </c>
      <c r="C35" s="636"/>
      <c r="D35" s="636"/>
      <c r="E35" s="637"/>
    </row>
    <row r="36" spans="1:5" s="628" customFormat="1" x14ac:dyDescent="0.2">
      <c r="A36" s="633" t="s">
        <v>742</v>
      </c>
      <c r="B36" s="630" t="s">
        <v>372</v>
      </c>
      <c r="C36" s="636"/>
      <c r="D36" s="636"/>
      <c r="E36" s="637"/>
    </row>
    <row r="37" spans="1:5" s="628" customFormat="1" x14ac:dyDescent="0.2">
      <c r="A37" s="629" t="s">
        <v>743</v>
      </c>
      <c r="B37" s="630" t="s">
        <v>407</v>
      </c>
      <c r="C37" s="640">
        <f>+C38+C43+C48</f>
        <v>0</v>
      </c>
      <c r="D37" s="640">
        <f>+D38+D43+D48</f>
        <v>318200</v>
      </c>
      <c r="E37" s="639">
        <f>+E38+E43+E48</f>
        <v>0</v>
      </c>
    </row>
    <row r="38" spans="1:5" s="628" customFormat="1" x14ac:dyDescent="0.2">
      <c r="A38" s="629" t="s">
        <v>744</v>
      </c>
      <c r="B38" s="630" t="s">
        <v>532</v>
      </c>
      <c r="C38" s="640">
        <f>+C39+C40+C41+C42</f>
        <v>0</v>
      </c>
      <c r="D38" s="640">
        <f>+D39+D40+D41+D42</f>
        <v>318200</v>
      </c>
      <c r="E38" s="639">
        <f>+E39+E40+E41+E42</f>
        <v>0</v>
      </c>
    </row>
    <row r="39" spans="1:5" s="628" customFormat="1" x14ac:dyDescent="0.2">
      <c r="A39" s="633" t="s">
        <v>745</v>
      </c>
      <c r="B39" s="630" t="s">
        <v>533</v>
      </c>
      <c r="C39" s="636"/>
      <c r="D39" s="636"/>
      <c r="E39" s="637"/>
    </row>
    <row r="40" spans="1:5" s="628" customFormat="1" x14ac:dyDescent="0.2">
      <c r="A40" s="633" t="s">
        <v>746</v>
      </c>
      <c r="B40" s="630" t="s">
        <v>534</v>
      </c>
      <c r="C40" s="636"/>
      <c r="D40" s="636"/>
      <c r="E40" s="637"/>
    </row>
    <row r="41" spans="1:5" s="628" customFormat="1" x14ac:dyDescent="0.2">
      <c r="A41" s="633" t="s">
        <v>747</v>
      </c>
      <c r="B41" s="630" t="s">
        <v>695</v>
      </c>
      <c r="C41" s="636"/>
      <c r="D41" s="636">
        <v>318200</v>
      </c>
      <c r="E41" s="637"/>
    </row>
    <row r="42" spans="1:5" s="628" customFormat="1" x14ac:dyDescent="0.2">
      <c r="A42" s="633" t="s">
        <v>748</v>
      </c>
      <c r="B42" s="630" t="s">
        <v>696</v>
      </c>
      <c r="C42" s="636"/>
      <c r="D42" s="636"/>
      <c r="E42" s="637"/>
    </row>
    <row r="43" spans="1:5" s="628" customFormat="1" x14ac:dyDescent="0.2">
      <c r="A43" s="629" t="s">
        <v>749</v>
      </c>
      <c r="B43" s="630" t="s">
        <v>750</v>
      </c>
      <c r="C43" s="640">
        <f>+C44+C45+C46+C47</f>
        <v>0</v>
      </c>
      <c r="D43" s="640">
        <f>+D44+D45+D46+D47</f>
        <v>0</v>
      </c>
      <c r="E43" s="639">
        <f>+E44+E45+E46+E47</f>
        <v>0</v>
      </c>
    </row>
    <row r="44" spans="1:5" s="628" customFormat="1" x14ac:dyDescent="0.2">
      <c r="A44" s="633" t="s">
        <v>751</v>
      </c>
      <c r="B44" s="630" t="s">
        <v>752</v>
      </c>
      <c r="C44" s="636"/>
      <c r="D44" s="636"/>
      <c r="E44" s="637"/>
    </row>
    <row r="45" spans="1:5" s="628" customFormat="1" ht="22.5" x14ac:dyDescent="0.2">
      <c r="A45" s="633" t="s">
        <v>753</v>
      </c>
      <c r="B45" s="630" t="s">
        <v>754</v>
      </c>
      <c r="C45" s="636"/>
      <c r="D45" s="636"/>
      <c r="E45" s="637"/>
    </row>
    <row r="46" spans="1:5" s="628" customFormat="1" x14ac:dyDescent="0.2">
      <c r="A46" s="633" t="s">
        <v>755</v>
      </c>
      <c r="B46" s="630" t="s">
        <v>756</v>
      </c>
      <c r="C46" s="636"/>
      <c r="D46" s="636"/>
      <c r="E46" s="637"/>
    </row>
    <row r="47" spans="1:5" s="628" customFormat="1" x14ac:dyDescent="0.2">
      <c r="A47" s="633" t="s">
        <v>757</v>
      </c>
      <c r="B47" s="630" t="s">
        <v>758</v>
      </c>
      <c r="C47" s="636"/>
      <c r="D47" s="636"/>
      <c r="E47" s="637"/>
    </row>
    <row r="48" spans="1:5" s="628" customFormat="1" x14ac:dyDescent="0.2">
      <c r="A48" s="629" t="s">
        <v>759</v>
      </c>
      <c r="B48" s="630" t="s">
        <v>760</v>
      </c>
      <c r="C48" s="640">
        <f>+C49+C50+C51+C52</f>
        <v>0</v>
      </c>
      <c r="D48" s="640">
        <f>+D49+D50+D51+D52</f>
        <v>0</v>
      </c>
      <c r="E48" s="639">
        <f>+E49+E50+E51+E52</f>
        <v>0</v>
      </c>
    </row>
    <row r="49" spans="1:5" s="628" customFormat="1" x14ac:dyDescent="0.2">
      <c r="A49" s="633" t="s">
        <v>761</v>
      </c>
      <c r="B49" s="630" t="s">
        <v>762</v>
      </c>
      <c r="C49" s="636"/>
      <c r="D49" s="636"/>
      <c r="E49" s="637"/>
    </row>
    <row r="50" spans="1:5" s="628" customFormat="1" ht="22.5" x14ac:dyDescent="0.2">
      <c r="A50" s="633" t="s">
        <v>763</v>
      </c>
      <c r="B50" s="630" t="s">
        <v>764</v>
      </c>
      <c r="C50" s="636"/>
      <c r="D50" s="636"/>
      <c r="E50" s="637"/>
    </row>
    <row r="51" spans="1:5" s="628" customFormat="1" x14ac:dyDescent="0.2">
      <c r="A51" s="633" t="s">
        <v>765</v>
      </c>
      <c r="B51" s="630" t="s">
        <v>766</v>
      </c>
      <c r="C51" s="636"/>
      <c r="D51" s="636"/>
      <c r="E51" s="637"/>
    </row>
    <row r="52" spans="1:5" s="628" customFormat="1" x14ac:dyDescent="0.2">
      <c r="A52" s="633" t="s">
        <v>767</v>
      </c>
      <c r="B52" s="630" t="s">
        <v>768</v>
      </c>
      <c r="C52" s="636"/>
      <c r="D52" s="636"/>
      <c r="E52" s="637"/>
    </row>
    <row r="53" spans="1:5" s="628" customFormat="1" x14ac:dyDescent="0.2">
      <c r="A53" s="629" t="s">
        <v>769</v>
      </c>
      <c r="B53" s="630" t="s">
        <v>770</v>
      </c>
      <c r="C53" s="636"/>
      <c r="D53" s="636"/>
      <c r="E53" s="637"/>
    </row>
    <row r="54" spans="1:5" s="628" customFormat="1" ht="21" x14ac:dyDescent="0.2">
      <c r="A54" s="629" t="s">
        <v>771</v>
      </c>
      <c r="B54" s="630" t="s">
        <v>772</v>
      </c>
      <c r="C54" s="640">
        <f>+C10+C11+C37+C53</f>
        <v>3515722803</v>
      </c>
      <c r="D54" s="640">
        <f>+D10+D11+D37+D53</f>
        <v>2629602759</v>
      </c>
      <c r="E54" s="639">
        <f>+E10+E11+E37+E53</f>
        <v>0</v>
      </c>
    </row>
    <row r="55" spans="1:5" s="628" customFormat="1" x14ac:dyDescent="0.2">
      <c r="A55" s="629" t="s">
        <v>773</v>
      </c>
      <c r="B55" s="630" t="s">
        <v>774</v>
      </c>
      <c r="C55" s="636"/>
      <c r="D55" s="636">
        <v>8483486</v>
      </c>
      <c r="E55" s="637"/>
    </row>
    <row r="56" spans="1:5" s="628" customFormat="1" x14ac:dyDescent="0.2">
      <c r="A56" s="629" t="s">
        <v>775</v>
      </c>
      <c r="B56" s="630" t="s">
        <v>776</v>
      </c>
      <c r="C56" s="636"/>
      <c r="D56" s="636"/>
      <c r="E56" s="637"/>
    </row>
    <row r="57" spans="1:5" s="628" customFormat="1" x14ac:dyDescent="0.2">
      <c r="A57" s="629" t="s">
        <v>777</v>
      </c>
      <c r="B57" s="630" t="s">
        <v>778</v>
      </c>
      <c r="C57" s="640">
        <f>+C55+C56</f>
        <v>0</v>
      </c>
      <c r="D57" s="640">
        <f>+D55+D56</f>
        <v>8483486</v>
      </c>
      <c r="E57" s="639">
        <f>+E55+E56</f>
        <v>0</v>
      </c>
    </row>
    <row r="58" spans="1:5" s="628" customFormat="1" x14ac:dyDescent="0.2">
      <c r="A58" s="629" t="s">
        <v>779</v>
      </c>
      <c r="B58" s="630" t="s">
        <v>780</v>
      </c>
      <c r="C58" s="636"/>
      <c r="D58" s="636"/>
      <c r="E58" s="637"/>
    </row>
    <row r="59" spans="1:5" s="628" customFormat="1" x14ac:dyDescent="0.2">
      <c r="A59" s="629" t="s">
        <v>781</v>
      </c>
      <c r="B59" s="630" t="s">
        <v>782</v>
      </c>
      <c r="C59" s="636"/>
      <c r="D59" s="636"/>
      <c r="E59" s="637"/>
    </row>
    <row r="60" spans="1:5" s="628" customFormat="1" x14ac:dyDescent="0.2">
      <c r="A60" s="629" t="s">
        <v>783</v>
      </c>
      <c r="B60" s="630" t="s">
        <v>784</v>
      </c>
      <c r="C60" s="636"/>
      <c r="D60" s="636">
        <v>314396153</v>
      </c>
      <c r="E60" s="637"/>
    </row>
    <row r="61" spans="1:5" s="628" customFormat="1" x14ac:dyDescent="0.2">
      <c r="A61" s="629" t="s">
        <v>785</v>
      </c>
      <c r="B61" s="630" t="s">
        <v>786</v>
      </c>
      <c r="C61" s="636"/>
      <c r="D61" s="636"/>
      <c r="E61" s="637"/>
    </row>
    <row r="62" spans="1:5" s="628" customFormat="1" x14ac:dyDescent="0.2">
      <c r="A62" s="629" t="s">
        <v>787</v>
      </c>
      <c r="B62" s="630" t="s">
        <v>788</v>
      </c>
      <c r="C62" s="640">
        <f>+C58+C59+C60+C61</f>
        <v>0</v>
      </c>
      <c r="D62" s="640">
        <f>+D58+D59+D60+D61</f>
        <v>314396153</v>
      </c>
      <c r="E62" s="639">
        <f>+E58+E59+E60+E61</f>
        <v>0</v>
      </c>
    </row>
    <row r="63" spans="1:5" s="628" customFormat="1" x14ac:dyDescent="0.2">
      <c r="A63" s="629" t="s">
        <v>789</v>
      </c>
      <c r="B63" s="630" t="s">
        <v>790</v>
      </c>
      <c r="C63" s="636"/>
      <c r="D63" s="636">
        <v>68611547</v>
      </c>
      <c r="E63" s="637"/>
    </row>
    <row r="64" spans="1:5" s="628" customFormat="1" x14ac:dyDescent="0.2">
      <c r="A64" s="629" t="s">
        <v>791</v>
      </c>
      <c r="B64" s="630" t="s">
        <v>792</v>
      </c>
      <c r="C64" s="636"/>
      <c r="D64" s="636">
        <v>15598443</v>
      </c>
      <c r="E64" s="637"/>
    </row>
    <row r="65" spans="1:5" s="628" customFormat="1" x14ac:dyDescent="0.2">
      <c r="A65" s="629" t="s">
        <v>793</v>
      </c>
      <c r="B65" s="630" t="s">
        <v>794</v>
      </c>
      <c r="C65" s="636"/>
      <c r="D65" s="636">
        <v>21977840</v>
      </c>
      <c r="E65" s="637"/>
    </row>
    <row r="66" spans="1:5" s="628" customFormat="1" x14ac:dyDescent="0.2">
      <c r="A66" s="629" t="s">
        <v>795</v>
      </c>
      <c r="B66" s="630" t="s">
        <v>796</v>
      </c>
      <c r="C66" s="640">
        <f>+C63+C64+C65</f>
        <v>0</v>
      </c>
      <c r="D66" s="640">
        <f>+D63+D64+D65</f>
        <v>106187830</v>
      </c>
      <c r="E66" s="639">
        <f>+E63+E64+E65</f>
        <v>0</v>
      </c>
    </row>
    <row r="67" spans="1:5" s="628" customFormat="1" x14ac:dyDescent="0.2">
      <c r="A67" s="629" t="s">
        <v>797</v>
      </c>
      <c r="B67" s="630" t="s">
        <v>798</v>
      </c>
      <c r="C67" s="636"/>
      <c r="D67" s="636">
        <v>-610522</v>
      </c>
      <c r="E67" s="637"/>
    </row>
    <row r="68" spans="1:5" s="628" customFormat="1" ht="21" x14ac:dyDescent="0.2">
      <c r="A68" s="629" t="s">
        <v>799</v>
      </c>
      <c r="B68" s="630" t="s">
        <v>800</v>
      </c>
      <c r="C68" s="636"/>
      <c r="D68" s="636"/>
      <c r="E68" s="637"/>
    </row>
    <row r="69" spans="1:5" s="628" customFormat="1" x14ac:dyDescent="0.2">
      <c r="A69" s="629" t="s">
        <v>801</v>
      </c>
      <c r="B69" s="630" t="s">
        <v>802</v>
      </c>
      <c r="C69" s="640">
        <f>+C67+C68</f>
        <v>0</v>
      </c>
      <c r="D69" s="640">
        <f>+D67+D68</f>
        <v>-610522</v>
      </c>
      <c r="E69" s="639">
        <f>+E67+E68</f>
        <v>0</v>
      </c>
    </row>
    <row r="70" spans="1:5" s="628" customFormat="1" x14ac:dyDescent="0.2">
      <c r="A70" s="629" t="s">
        <v>803</v>
      </c>
      <c r="B70" s="630" t="s">
        <v>804</v>
      </c>
      <c r="C70" s="636"/>
      <c r="D70" s="636">
        <v>67940</v>
      </c>
      <c r="E70" s="637"/>
    </row>
    <row r="71" spans="1:5" s="628" customFormat="1" ht="16.5" thickBot="1" x14ac:dyDescent="0.25">
      <c r="A71" s="641" t="s">
        <v>805</v>
      </c>
      <c r="B71" s="642" t="s">
        <v>806</v>
      </c>
      <c r="C71" s="643">
        <f>+C54+C57+C62+C66+C69+C70</f>
        <v>3515722803</v>
      </c>
      <c r="D71" s="643">
        <f>+D54+D57+D62+D66+D69+D70</f>
        <v>3058127646</v>
      </c>
      <c r="E71" s="644">
        <f>+E54+E57+E62+E66+E69+E70</f>
        <v>0</v>
      </c>
    </row>
    <row r="72" spans="1:5" x14ac:dyDescent="0.25">
      <c r="A72" s="645"/>
      <c r="C72" s="647"/>
      <c r="D72" s="647"/>
      <c r="E72" s="648"/>
    </row>
    <row r="73" spans="1:5" x14ac:dyDescent="0.25">
      <c r="A73" s="645"/>
      <c r="C73" s="647"/>
      <c r="D73" s="647"/>
      <c r="E73" s="648"/>
    </row>
    <row r="74" spans="1:5" x14ac:dyDescent="0.25">
      <c r="C74" s="647"/>
      <c r="D74" s="647"/>
      <c r="E74" s="648"/>
    </row>
    <row r="75" spans="1:5" x14ac:dyDescent="0.25">
      <c r="A75" s="879"/>
      <c r="B75" s="879"/>
      <c r="C75" s="879"/>
      <c r="D75" s="879"/>
      <c r="E75" s="879"/>
    </row>
    <row r="76" spans="1:5" x14ac:dyDescent="0.25">
      <c r="A76" s="879"/>
      <c r="B76" s="879"/>
      <c r="C76" s="879"/>
      <c r="D76" s="879"/>
      <c r="E76" s="879"/>
    </row>
  </sheetData>
  <mergeCells count="13">
    <mergeCell ref="C8:E8"/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r:id="rId1"/>
  <headerFooter alignWithMargins="0">
    <oddFooter>&amp;C&amp;P</oddFooter>
  </headerFooter>
  <rowBreaks count="1" manualBreakCount="1">
    <brk id="47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F305-BA94-48C8-81A6-0BA8BF9A9662}">
  <sheetPr>
    <tabColor theme="5"/>
  </sheetPr>
  <dimension ref="A1:E28"/>
  <sheetViews>
    <sheetView tabSelected="1" zoomScale="120" zoomScaleNormal="120" workbookViewId="0">
      <selection activeCell="E5" sqref="E5:E6"/>
    </sheetView>
  </sheetViews>
  <sheetFormatPr defaultRowHeight="12.75" x14ac:dyDescent="0.2"/>
  <cols>
    <col min="1" max="1" width="71.1640625" style="667" customWidth="1"/>
    <col min="2" max="2" width="6.1640625" style="668" customWidth="1"/>
    <col min="3" max="3" width="18" style="650" customWidth="1"/>
    <col min="4" max="256" width="9.33203125" style="650"/>
    <col min="257" max="257" width="71.1640625" style="650" customWidth="1"/>
    <col min="258" max="258" width="6.1640625" style="650" customWidth="1"/>
    <col min="259" max="259" width="18" style="650" customWidth="1"/>
    <col min="260" max="512" width="9.33203125" style="650"/>
    <col min="513" max="513" width="71.1640625" style="650" customWidth="1"/>
    <col min="514" max="514" width="6.1640625" style="650" customWidth="1"/>
    <col min="515" max="515" width="18" style="650" customWidth="1"/>
    <col min="516" max="768" width="9.33203125" style="650"/>
    <col min="769" max="769" width="71.1640625" style="650" customWidth="1"/>
    <col min="770" max="770" width="6.1640625" style="650" customWidth="1"/>
    <col min="771" max="771" width="18" style="650" customWidth="1"/>
    <col min="772" max="1024" width="9.33203125" style="650"/>
    <col min="1025" max="1025" width="71.1640625" style="650" customWidth="1"/>
    <col min="1026" max="1026" width="6.1640625" style="650" customWidth="1"/>
    <col min="1027" max="1027" width="18" style="650" customWidth="1"/>
    <col min="1028" max="1280" width="9.33203125" style="650"/>
    <col min="1281" max="1281" width="71.1640625" style="650" customWidth="1"/>
    <col min="1282" max="1282" width="6.1640625" style="650" customWidth="1"/>
    <col min="1283" max="1283" width="18" style="650" customWidth="1"/>
    <col min="1284" max="1536" width="9.33203125" style="650"/>
    <col min="1537" max="1537" width="71.1640625" style="650" customWidth="1"/>
    <col min="1538" max="1538" width="6.1640625" style="650" customWidth="1"/>
    <col min="1539" max="1539" width="18" style="650" customWidth="1"/>
    <col min="1540" max="1792" width="9.33203125" style="650"/>
    <col min="1793" max="1793" width="71.1640625" style="650" customWidth="1"/>
    <col min="1794" max="1794" width="6.1640625" style="650" customWidth="1"/>
    <col min="1795" max="1795" width="18" style="650" customWidth="1"/>
    <col min="1796" max="2048" width="9.33203125" style="650"/>
    <col min="2049" max="2049" width="71.1640625" style="650" customWidth="1"/>
    <col min="2050" max="2050" width="6.1640625" style="650" customWidth="1"/>
    <col min="2051" max="2051" width="18" style="650" customWidth="1"/>
    <col min="2052" max="2304" width="9.33203125" style="650"/>
    <col min="2305" max="2305" width="71.1640625" style="650" customWidth="1"/>
    <col min="2306" max="2306" width="6.1640625" style="650" customWidth="1"/>
    <col min="2307" max="2307" width="18" style="650" customWidth="1"/>
    <col min="2308" max="2560" width="9.33203125" style="650"/>
    <col min="2561" max="2561" width="71.1640625" style="650" customWidth="1"/>
    <col min="2562" max="2562" width="6.1640625" style="650" customWidth="1"/>
    <col min="2563" max="2563" width="18" style="650" customWidth="1"/>
    <col min="2564" max="2816" width="9.33203125" style="650"/>
    <col min="2817" max="2817" width="71.1640625" style="650" customWidth="1"/>
    <col min="2818" max="2818" width="6.1640625" style="650" customWidth="1"/>
    <col min="2819" max="2819" width="18" style="650" customWidth="1"/>
    <col min="2820" max="3072" width="9.33203125" style="650"/>
    <col min="3073" max="3073" width="71.1640625" style="650" customWidth="1"/>
    <col min="3074" max="3074" width="6.1640625" style="650" customWidth="1"/>
    <col min="3075" max="3075" width="18" style="650" customWidth="1"/>
    <col min="3076" max="3328" width="9.33203125" style="650"/>
    <col min="3329" max="3329" width="71.1640625" style="650" customWidth="1"/>
    <col min="3330" max="3330" width="6.1640625" style="650" customWidth="1"/>
    <col min="3331" max="3331" width="18" style="650" customWidth="1"/>
    <col min="3332" max="3584" width="9.33203125" style="650"/>
    <col min="3585" max="3585" width="71.1640625" style="650" customWidth="1"/>
    <col min="3586" max="3586" width="6.1640625" style="650" customWidth="1"/>
    <col min="3587" max="3587" width="18" style="650" customWidth="1"/>
    <col min="3588" max="3840" width="9.33203125" style="650"/>
    <col min="3841" max="3841" width="71.1640625" style="650" customWidth="1"/>
    <col min="3842" max="3842" width="6.1640625" style="650" customWidth="1"/>
    <col min="3843" max="3843" width="18" style="650" customWidth="1"/>
    <col min="3844" max="4096" width="9.33203125" style="650"/>
    <col min="4097" max="4097" width="71.1640625" style="650" customWidth="1"/>
    <col min="4098" max="4098" width="6.1640625" style="650" customWidth="1"/>
    <col min="4099" max="4099" width="18" style="650" customWidth="1"/>
    <col min="4100" max="4352" width="9.33203125" style="650"/>
    <col min="4353" max="4353" width="71.1640625" style="650" customWidth="1"/>
    <col min="4354" max="4354" width="6.1640625" style="650" customWidth="1"/>
    <col min="4355" max="4355" width="18" style="650" customWidth="1"/>
    <col min="4356" max="4608" width="9.33203125" style="650"/>
    <col min="4609" max="4609" width="71.1640625" style="650" customWidth="1"/>
    <col min="4610" max="4610" width="6.1640625" style="650" customWidth="1"/>
    <col min="4611" max="4611" width="18" style="650" customWidth="1"/>
    <col min="4612" max="4864" width="9.33203125" style="650"/>
    <col min="4865" max="4865" width="71.1640625" style="650" customWidth="1"/>
    <col min="4866" max="4866" width="6.1640625" style="650" customWidth="1"/>
    <col min="4867" max="4867" width="18" style="650" customWidth="1"/>
    <col min="4868" max="5120" width="9.33203125" style="650"/>
    <col min="5121" max="5121" width="71.1640625" style="650" customWidth="1"/>
    <col min="5122" max="5122" width="6.1640625" style="650" customWidth="1"/>
    <col min="5123" max="5123" width="18" style="650" customWidth="1"/>
    <col min="5124" max="5376" width="9.33203125" style="650"/>
    <col min="5377" max="5377" width="71.1640625" style="650" customWidth="1"/>
    <col min="5378" max="5378" width="6.1640625" style="650" customWidth="1"/>
    <col min="5379" max="5379" width="18" style="650" customWidth="1"/>
    <col min="5380" max="5632" width="9.33203125" style="650"/>
    <col min="5633" max="5633" width="71.1640625" style="650" customWidth="1"/>
    <col min="5634" max="5634" width="6.1640625" style="650" customWidth="1"/>
    <col min="5635" max="5635" width="18" style="650" customWidth="1"/>
    <col min="5636" max="5888" width="9.33203125" style="650"/>
    <col min="5889" max="5889" width="71.1640625" style="650" customWidth="1"/>
    <col min="5890" max="5890" width="6.1640625" style="650" customWidth="1"/>
    <col min="5891" max="5891" width="18" style="650" customWidth="1"/>
    <col min="5892" max="6144" width="9.33203125" style="650"/>
    <col min="6145" max="6145" width="71.1640625" style="650" customWidth="1"/>
    <col min="6146" max="6146" width="6.1640625" style="650" customWidth="1"/>
    <col min="6147" max="6147" width="18" style="650" customWidth="1"/>
    <col min="6148" max="6400" width="9.33203125" style="650"/>
    <col min="6401" max="6401" width="71.1640625" style="650" customWidth="1"/>
    <col min="6402" max="6402" width="6.1640625" style="650" customWidth="1"/>
    <col min="6403" max="6403" width="18" style="650" customWidth="1"/>
    <col min="6404" max="6656" width="9.33203125" style="650"/>
    <col min="6657" max="6657" width="71.1640625" style="650" customWidth="1"/>
    <col min="6658" max="6658" width="6.1640625" style="650" customWidth="1"/>
    <col min="6659" max="6659" width="18" style="650" customWidth="1"/>
    <col min="6660" max="6912" width="9.33203125" style="650"/>
    <col min="6913" max="6913" width="71.1640625" style="650" customWidth="1"/>
    <col min="6914" max="6914" width="6.1640625" style="650" customWidth="1"/>
    <col min="6915" max="6915" width="18" style="650" customWidth="1"/>
    <col min="6916" max="7168" width="9.33203125" style="650"/>
    <col min="7169" max="7169" width="71.1640625" style="650" customWidth="1"/>
    <col min="7170" max="7170" width="6.1640625" style="650" customWidth="1"/>
    <col min="7171" max="7171" width="18" style="650" customWidth="1"/>
    <col min="7172" max="7424" width="9.33203125" style="650"/>
    <col min="7425" max="7425" width="71.1640625" style="650" customWidth="1"/>
    <col min="7426" max="7426" width="6.1640625" style="650" customWidth="1"/>
    <col min="7427" max="7427" width="18" style="650" customWidth="1"/>
    <col min="7428" max="7680" width="9.33203125" style="650"/>
    <col min="7681" max="7681" width="71.1640625" style="650" customWidth="1"/>
    <col min="7682" max="7682" width="6.1640625" style="650" customWidth="1"/>
    <col min="7683" max="7683" width="18" style="650" customWidth="1"/>
    <col min="7684" max="7936" width="9.33203125" style="650"/>
    <col min="7937" max="7937" width="71.1640625" style="650" customWidth="1"/>
    <col min="7938" max="7938" width="6.1640625" style="650" customWidth="1"/>
    <col min="7939" max="7939" width="18" style="650" customWidth="1"/>
    <col min="7940" max="8192" width="9.33203125" style="650"/>
    <col min="8193" max="8193" width="71.1640625" style="650" customWidth="1"/>
    <col min="8194" max="8194" width="6.1640625" style="650" customWidth="1"/>
    <col min="8195" max="8195" width="18" style="650" customWidth="1"/>
    <col min="8196" max="8448" width="9.33203125" style="650"/>
    <col min="8449" max="8449" width="71.1640625" style="650" customWidth="1"/>
    <col min="8450" max="8450" width="6.1640625" style="650" customWidth="1"/>
    <col min="8451" max="8451" width="18" style="650" customWidth="1"/>
    <col min="8452" max="8704" width="9.33203125" style="650"/>
    <col min="8705" max="8705" width="71.1640625" style="650" customWidth="1"/>
    <col min="8706" max="8706" width="6.1640625" style="650" customWidth="1"/>
    <col min="8707" max="8707" width="18" style="650" customWidth="1"/>
    <col min="8708" max="8960" width="9.33203125" style="650"/>
    <col min="8961" max="8961" width="71.1640625" style="650" customWidth="1"/>
    <col min="8962" max="8962" width="6.1640625" style="650" customWidth="1"/>
    <col min="8963" max="8963" width="18" style="650" customWidth="1"/>
    <col min="8964" max="9216" width="9.33203125" style="650"/>
    <col min="9217" max="9217" width="71.1640625" style="650" customWidth="1"/>
    <col min="9218" max="9218" width="6.1640625" style="650" customWidth="1"/>
    <col min="9219" max="9219" width="18" style="650" customWidth="1"/>
    <col min="9220" max="9472" width="9.33203125" style="650"/>
    <col min="9473" max="9473" width="71.1640625" style="650" customWidth="1"/>
    <col min="9474" max="9474" width="6.1640625" style="650" customWidth="1"/>
    <col min="9475" max="9475" width="18" style="650" customWidth="1"/>
    <col min="9476" max="9728" width="9.33203125" style="650"/>
    <col min="9729" max="9729" width="71.1640625" style="650" customWidth="1"/>
    <col min="9730" max="9730" width="6.1640625" style="650" customWidth="1"/>
    <col min="9731" max="9731" width="18" style="650" customWidth="1"/>
    <col min="9732" max="9984" width="9.33203125" style="650"/>
    <col min="9985" max="9985" width="71.1640625" style="650" customWidth="1"/>
    <col min="9986" max="9986" width="6.1640625" style="650" customWidth="1"/>
    <col min="9987" max="9987" width="18" style="650" customWidth="1"/>
    <col min="9988" max="10240" width="9.33203125" style="650"/>
    <col min="10241" max="10241" width="71.1640625" style="650" customWidth="1"/>
    <col min="10242" max="10242" width="6.1640625" style="650" customWidth="1"/>
    <col min="10243" max="10243" width="18" style="650" customWidth="1"/>
    <col min="10244" max="10496" width="9.33203125" style="650"/>
    <col min="10497" max="10497" width="71.1640625" style="650" customWidth="1"/>
    <col min="10498" max="10498" width="6.1640625" style="650" customWidth="1"/>
    <col min="10499" max="10499" width="18" style="650" customWidth="1"/>
    <col min="10500" max="10752" width="9.33203125" style="650"/>
    <col min="10753" max="10753" width="71.1640625" style="650" customWidth="1"/>
    <col min="10754" max="10754" width="6.1640625" style="650" customWidth="1"/>
    <col min="10755" max="10755" width="18" style="650" customWidth="1"/>
    <col min="10756" max="11008" width="9.33203125" style="650"/>
    <col min="11009" max="11009" width="71.1640625" style="650" customWidth="1"/>
    <col min="11010" max="11010" width="6.1640625" style="650" customWidth="1"/>
    <col min="11011" max="11011" width="18" style="650" customWidth="1"/>
    <col min="11012" max="11264" width="9.33203125" style="650"/>
    <col min="11265" max="11265" width="71.1640625" style="650" customWidth="1"/>
    <col min="11266" max="11266" width="6.1640625" style="650" customWidth="1"/>
    <col min="11267" max="11267" width="18" style="650" customWidth="1"/>
    <col min="11268" max="11520" width="9.33203125" style="650"/>
    <col min="11521" max="11521" width="71.1640625" style="650" customWidth="1"/>
    <col min="11522" max="11522" width="6.1640625" style="650" customWidth="1"/>
    <col min="11523" max="11523" width="18" style="650" customWidth="1"/>
    <col min="11524" max="11776" width="9.33203125" style="650"/>
    <col min="11777" max="11777" width="71.1640625" style="650" customWidth="1"/>
    <col min="11778" max="11778" width="6.1640625" style="650" customWidth="1"/>
    <col min="11779" max="11779" width="18" style="650" customWidth="1"/>
    <col min="11780" max="12032" width="9.33203125" style="650"/>
    <col min="12033" max="12033" width="71.1640625" style="650" customWidth="1"/>
    <col min="12034" max="12034" width="6.1640625" style="650" customWidth="1"/>
    <col min="12035" max="12035" width="18" style="650" customWidth="1"/>
    <col min="12036" max="12288" width="9.33203125" style="650"/>
    <col min="12289" max="12289" width="71.1640625" style="650" customWidth="1"/>
    <col min="12290" max="12290" width="6.1640625" style="650" customWidth="1"/>
    <col min="12291" max="12291" width="18" style="650" customWidth="1"/>
    <col min="12292" max="12544" width="9.33203125" style="650"/>
    <col min="12545" max="12545" width="71.1640625" style="650" customWidth="1"/>
    <col min="12546" max="12546" width="6.1640625" style="650" customWidth="1"/>
    <col min="12547" max="12547" width="18" style="650" customWidth="1"/>
    <col min="12548" max="12800" width="9.33203125" style="650"/>
    <col min="12801" max="12801" width="71.1640625" style="650" customWidth="1"/>
    <col min="12802" max="12802" width="6.1640625" style="650" customWidth="1"/>
    <col min="12803" max="12803" width="18" style="650" customWidth="1"/>
    <col min="12804" max="13056" width="9.33203125" style="650"/>
    <col min="13057" max="13057" width="71.1640625" style="650" customWidth="1"/>
    <col min="13058" max="13058" width="6.1640625" style="650" customWidth="1"/>
    <col min="13059" max="13059" width="18" style="650" customWidth="1"/>
    <col min="13060" max="13312" width="9.33203125" style="650"/>
    <col min="13313" max="13313" width="71.1640625" style="650" customWidth="1"/>
    <col min="13314" max="13314" width="6.1640625" style="650" customWidth="1"/>
    <col min="13315" max="13315" width="18" style="650" customWidth="1"/>
    <col min="13316" max="13568" width="9.33203125" style="650"/>
    <col min="13569" max="13569" width="71.1640625" style="650" customWidth="1"/>
    <col min="13570" max="13570" width="6.1640625" style="650" customWidth="1"/>
    <col min="13571" max="13571" width="18" style="650" customWidth="1"/>
    <col min="13572" max="13824" width="9.33203125" style="650"/>
    <col min="13825" max="13825" width="71.1640625" style="650" customWidth="1"/>
    <col min="13826" max="13826" width="6.1640625" style="650" customWidth="1"/>
    <col min="13827" max="13827" width="18" style="650" customWidth="1"/>
    <col min="13828" max="14080" width="9.33203125" style="650"/>
    <col min="14081" max="14081" width="71.1640625" style="650" customWidth="1"/>
    <col min="14082" max="14082" width="6.1640625" style="650" customWidth="1"/>
    <col min="14083" max="14083" width="18" style="650" customWidth="1"/>
    <col min="14084" max="14336" width="9.33203125" style="650"/>
    <col min="14337" max="14337" width="71.1640625" style="650" customWidth="1"/>
    <col min="14338" max="14338" width="6.1640625" style="650" customWidth="1"/>
    <col min="14339" max="14339" width="18" style="650" customWidth="1"/>
    <col min="14340" max="14592" width="9.33203125" style="650"/>
    <col min="14593" max="14593" width="71.1640625" style="650" customWidth="1"/>
    <col min="14594" max="14594" width="6.1640625" style="650" customWidth="1"/>
    <col min="14595" max="14595" width="18" style="650" customWidth="1"/>
    <col min="14596" max="14848" width="9.33203125" style="650"/>
    <col min="14849" max="14849" width="71.1640625" style="650" customWidth="1"/>
    <col min="14850" max="14850" width="6.1640625" style="650" customWidth="1"/>
    <col min="14851" max="14851" width="18" style="650" customWidth="1"/>
    <col min="14852" max="15104" width="9.33203125" style="650"/>
    <col min="15105" max="15105" width="71.1640625" style="650" customWidth="1"/>
    <col min="15106" max="15106" width="6.1640625" style="650" customWidth="1"/>
    <col min="15107" max="15107" width="18" style="650" customWidth="1"/>
    <col min="15108" max="15360" width="9.33203125" style="650"/>
    <col min="15361" max="15361" width="71.1640625" style="650" customWidth="1"/>
    <col min="15362" max="15362" width="6.1640625" style="650" customWidth="1"/>
    <col min="15363" max="15363" width="18" style="650" customWidth="1"/>
    <col min="15364" max="15616" width="9.33203125" style="650"/>
    <col min="15617" max="15617" width="71.1640625" style="650" customWidth="1"/>
    <col min="15618" max="15618" width="6.1640625" style="650" customWidth="1"/>
    <col min="15619" max="15619" width="18" style="650" customWidth="1"/>
    <col min="15620" max="15872" width="9.33203125" style="650"/>
    <col min="15873" max="15873" width="71.1640625" style="650" customWidth="1"/>
    <col min="15874" max="15874" width="6.1640625" style="650" customWidth="1"/>
    <col min="15875" max="15875" width="18" style="650" customWidth="1"/>
    <col min="15876" max="16128" width="9.33203125" style="650"/>
    <col min="16129" max="16129" width="71.1640625" style="650" customWidth="1"/>
    <col min="16130" max="16130" width="6.1640625" style="650" customWidth="1"/>
    <col min="16131" max="16131" width="18" style="650" customWidth="1"/>
    <col min="16132" max="16384" width="9.33203125" style="650"/>
  </cols>
  <sheetData>
    <row r="1" spans="1:3" ht="16.5" customHeight="1" x14ac:dyDescent="0.2">
      <c r="A1" s="897" t="str">
        <f>CONCATENATE("7.2. tájékoztató tábla ",[1]Z_ALAPADATOK!A7," ",[1]Z_ALAPADATOK!B7," ",[1]Z_ALAPADATOK!C7," ",[1]Z_ALAPADATOK!D7," ",[1]Z_ALAPADATOK!E7," ",[1]Z_ALAPADATOK!F7," ",[1]Z_ALAPADATOK!G7," ",[1]Z_ALAPADATOK!H7)</f>
        <v>7.2. tájékoztató tábla a …. / 2020 ( … ) önkormányzati rendelethez</v>
      </c>
      <c r="B1" s="898"/>
      <c r="C1" s="898"/>
    </row>
    <row r="2" spans="1:3" ht="16.5" customHeight="1" x14ac:dyDescent="0.2">
      <c r="A2" s="651"/>
      <c r="B2" s="652"/>
      <c r="C2" s="653"/>
    </row>
    <row r="3" spans="1:3" ht="16.5" customHeight="1" x14ac:dyDescent="0.2">
      <c r="A3" s="899" t="s">
        <v>697</v>
      </c>
      <c r="B3" s="899"/>
      <c r="C3" s="899"/>
    </row>
    <row r="4" spans="1:3" ht="16.5" customHeight="1" x14ac:dyDescent="0.2">
      <c r="A4" s="900" t="s">
        <v>807</v>
      </c>
      <c r="B4" s="900"/>
      <c r="C4" s="900"/>
    </row>
    <row r="5" spans="1:3" ht="16.5" customHeight="1" x14ac:dyDescent="0.2">
      <c r="A5" s="900" t="s">
        <v>699</v>
      </c>
      <c r="B5" s="862"/>
      <c r="C5" s="862"/>
    </row>
    <row r="6" spans="1:3" ht="13.5" thickBot="1" x14ac:dyDescent="0.25">
      <c r="A6" s="651"/>
      <c r="B6" s="901" t="e">
        <f>'Z_6.tájékoztató_t.'!E6</f>
        <v>#REF!</v>
      </c>
      <c r="C6" s="901"/>
    </row>
    <row r="7" spans="1:3" s="654" customFormat="1" ht="31.5" customHeight="1" x14ac:dyDescent="0.2">
      <c r="A7" s="902" t="s">
        <v>808</v>
      </c>
      <c r="B7" s="904" t="s">
        <v>701</v>
      </c>
      <c r="C7" s="906" t="s">
        <v>809</v>
      </c>
    </row>
    <row r="8" spans="1:3" s="654" customFormat="1" x14ac:dyDescent="0.2">
      <c r="A8" s="903"/>
      <c r="B8" s="905"/>
      <c r="C8" s="907"/>
    </row>
    <row r="9" spans="1:3" s="658" customFormat="1" ht="13.5" thickBot="1" x14ac:dyDescent="0.25">
      <c r="A9" s="655" t="s">
        <v>46</v>
      </c>
      <c r="B9" s="656" t="s">
        <v>47</v>
      </c>
      <c r="C9" s="657" t="s">
        <v>48</v>
      </c>
    </row>
    <row r="10" spans="1:3" ht="15.75" customHeight="1" x14ac:dyDescent="0.2">
      <c r="A10" s="629" t="s">
        <v>810</v>
      </c>
      <c r="B10" s="659" t="s">
        <v>708</v>
      </c>
      <c r="C10" s="660">
        <v>3134806502</v>
      </c>
    </row>
    <row r="11" spans="1:3" ht="15.75" customHeight="1" x14ac:dyDescent="0.2">
      <c r="A11" s="629" t="s">
        <v>811</v>
      </c>
      <c r="B11" s="630" t="s">
        <v>710</v>
      </c>
      <c r="C11" s="660">
        <v>136453</v>
      </c>
    </row>
    <row r="12" spans="1:3" ht="15.75" customHeight="1" x14ac:dyDescent="0.2">
      <c r="A12" s="629" t="s">
        <v>812</v>
      </c>
      <c r="B12" s="630" t="s">
        <v>712</v>
      </c>
      <c r="C12" s="660">
        <v>67743727</v>
      </c>
    </row>
    <row r="13" spans="1:3" ht="15.75" customHeight="1" x14ac:dyDescent="0.2">
      <c r="A13" s="629" t="s">
        <v>813</v>
      </c>
      <c r="B13" s="630" t="s">
        <v>714</v>
      </c>
      <c r="C13" s="661">
        <v>-885217190</v>
      </c>
    </row>
    <row r="14" spans="1:3" ht="15.75" customHeight="1" x14ac:dyDescent="0.2">
      <c r="A14" s="629" t="s">
        <v>814</v>
      </c>
      <c r="B14" s="630" t="s">
        <v>716</v>
      </c>
      <c r="C14" s="661"/>
    </row>
    <row r="15" spans="1:3" ht="15.75" customHeight="1" x14ac:dyDescent="0.2">
      <c r="A15" s="629" t="s">
        <v>815</v>
      </c>
      <c r="B15" s="630" t="s">
        <v>718</v>
      </c>
      <c r="C15" s="661">
        <v>-63075383</v>
      </c>
    </row>
    <row r="16" spans="1:3" ht="15.75" customHeight="1" x14ac:dyDescent="0.2">
      <c r="A16" s="629" t="s">
        <v>816</v>
      </c>
      <c r="B16" s="630" t="s">
        <v>720</v>
      </c>
      <c r="C16" s="662">
        <f>+C10+C11+C12+C13+C14+C15</f>
        <v>2254394109</v>
      </c>
    </row>
    <row r="17" spans="1:5" ht="15.75" customHeight="1" x14ac:dyDescent="0.2">
      <c r="A17" s="629" t="s">
        <v>817</v>
      </c>
      <c r="B17" s="630" t="s">
        <v>722</v>
      </c>
      <c r="C17" s="663">
        <v>14459207</v>
      </c>
    </row>
    <row r="18" spans="1:5" ht="15.75" customHeight="1" x14ac:dyDescent="0.2">
      <c r="A18" s="629" t="s">
        <v>818</v>
      </c>
      <c r="B18" s="630" t="s">
        <v>724</v>
      </c>
      <c r="C18" s="661">
        <v>11266981</v>
      </c>
    </row>
    <row r="19" spans="1:5" ht="15.75" customHeight="1" x14ac:dyDescent="0.2">
      <c r="A19" s="629" t="s">
        <v>819</v>
      </c>
      <c r="B19" s="630" t="s">
        <v>304</v>
      </c>
      <c r="C19" s="661">
        <v>4461992</v>
      </c>
    </row>
    <row r="20" spans="1:5" ht="15.75" customHeight="1" x14ac:dyDescent="0.2">
      <c r="A20" s="629" t="s">
        <v>820</v>
      </c>
      <c r="B20" s="630" t="s">
        <v>306</v>
      </c>
      <c r="C20" s="662">
        <f>+C17+C18+C19</f>
        <v>30188180</v>
      </c>
    </row>
    <row r="21" spans="1:5" s="664" customFormat="1" ht="15.75" customHeight="1" x14ac:dyDescent="0.2">
      <c r="A21" s="629" t="s">
        <v>821</v>
      </c>
      <c r="B21" s="630" t="s">
        <v>334</v>
      </c>
      <c r="C21" s="661"/>
    </row>
    <row r="22" spans="1:5" ht="15.75" customHeight="1" x14ac:dyDescent="0.2">
      <c r="A22" s="629" t="s">
        <v>822</v>
      </c>
      <c r="B22" s="630" t="s">
        <v>335</v>
      </c>
      <c r="C22" s="661">
        <v>773545357</v>
      </c>
    </row>
    <row r="23" spans="1:5" ht="15.75" customHeight="1" thickBot="1" x14ac:dyDescent="0.25">
      <c r="A23" s="665" t="s">
        <v>823</v>
      </c>
      <c r="B23" s="642" t="s">
        <v>338</v>
      </c>
      <c r="C23" s="666">
        <f>+C16+C20+C21+C22</f>
        <v>3058127646</v>
      </c>
    </row>
    <row r="24" spans="1:5" ht="15.75" x14ac:dyDescent="0.25">
      <c r="A24" s="645"/>
      <c r="B24" s="617"/>
      <c r="C24" s="647"/>
      <c r="D24" s="647"/>
      <c r="E24" s="647"/>
    </row>
    <row r="25" spans="1:5" ht="15.75" x14ac:dyDescent="0.25">
      <c r="A25" s="645"/>
      <c r="B25" s="617"/>
      <c r="C25" s="647"/>
      <c r="D25" s="647"/>
      <c r="E25" s="647"/>
    </row>
    <row r="26" spans="1:5" ht="15.75" x14ac:dyDescent="0.25">
      <c r="A26" s="617"/>
      <c r="B26" s="617"/>
      <c r="C26" s="647"/>
      <c r="D26" s="647"/>
      <c r="E26" s="647"/>
    </row>
    <row r="27" spans="1:5" ht="15.75" x14ac:dyDescent="0.25">
      <c r="A27" s="896"/>
      <c r="B27" s="896"/>
      <c r="C27" s="896"/>
      <c r="D27" s="617"/>
      <c r="E27" s="617"/>
    </row>
    <row r="28" spans="1:5" ht="15.75" x14ac:dyDescent="0.25">
      <c r="A28" s="896"/>
      <c r="B28" s="896"/>
      <c r="C28" s="896"/>
      <c r="D28" s="617"/>
      <c r="E28" s="617"/>
    </row>
  </sheetData>
  <sheetProtection sheet="1"/>
  <mergeCells count="10">
    <mergeCell ref="A27:C27"/>
    <mergeCell ref="A28:C28"/>
    <mergeCell ref="A1:C1"/>
    <mergeCell ref="A3:C3"/>
    <mergeCell ref="A4:C4"/>
    <mergeCell ref="A5:C5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E9D7-7F6A-4AA7-BDF1-D332EFA5BC3D}">
  <sheetPr>
    <tabColor theme="5"/>
  </sheetPr>
  <dimension ref="A1:F46"/>
  <sheetViews>
    <sheetView topLeftCell="A16" zoomScale="120" zoomScaleNormal="120" workbookViewId="0">
      <selection activeCell="E5" sqref="E5:E6"/>
    </sheetView>
  </sheetViews>
  <sheetFormatPr defaultColWidth="12" defaultRowHeight="15.75" x14ac:dyDescent="0.25"/>
  <cols>
    <col min="1" max="1" width="58.83203125" style="617" customWidth="1"/>
    <col min="2" max="2" width="6.83203125" style="617" customWidth="1"/>
    <col min="3" max="3" width="17.1640625" style="617" customWidth="1"/>
    <col min="4" max="4" width="19.1640625" style="617" customWidth="1"/>
    <col min="5" max="256" width="12" style="617"/>
    <col min="257" max="257" width="58.83203125" style="617" customWidth="1"/>
    <col min="258" max="258" width="6.83203125" style="617" customWidth="1"/>
    <col min="259" max="259" width="17.1640625" style="617" customWidth="1"/>
    <col min="260" max="260" width="19.1640625" style="617" customWidth="1"/>
    <col min="261" max="512" width="12" style="617"/>
    <col min="513" max="513" width="58.83203125" style="617" customWidth="1"/>
    <col min="514" max="514" width="6.83203125" style="617" customWidth="1"/>
    <col min="515" max="515" width="17.1640625" style="617" customWidth="1"/>
    <col min="516" max="516" width="19.1640625" style="617" customWidth="1"/>
    <col min="517" max="768" width="12" style="617"/>
    <col min="769" max="769" width="58.83203125" style="617" customWidth="1"/>
    <col min="770" max="770" width="6.83203125" style="617" customWidth="1"/>
    <col min="771" max="771" width="17.1640625" style="617" customWidth="1"/>
    <col min="772" max="772" width="19.1640625" style="617" customWidth="1"/>
    <col min="773" max="1024" width="12" style="617"/>
    <col min="1025" max="1025" width="58.83203125" style="617" customWidth="1"/>
    <col min="1026" max="1026" width="6.83203125" style="617" customWidth="1"/>
    <col min="1027" max="1027" width="17.1640625" style="617" customWidth="1"/>
    <col min="1028" max="1028" width="19.1640625" style="617" customWidth="1"/>
    <col min="1029" max="1280" width="12" style="617"/>
    <col min="1281" max="1281" width="58.83203125" style="617" customWidth="1"/>
    <col min="1282" max="1282" width="6.83203125" style="617" customWidth="1"/>
    <col min="1283" max="1283" width="17.1640625" style="617" customWidth="1"/>
    <col min="1284" max="1284" width="19.1640625" style="617" customWidth="1"/>
    <col min="1285" max="1536" width="12" style="617"/>
    <col min="1537" max="1537" width="58.83203125" style="617" customWidth="1"/>
    <col min="1538" max="1538" width="6.83203125" style="617" customWidth="1"/>
    <col min="1539" max="1539" width="17.1640625" style="617" customWidth="1"/>
    <col min="1540" max="1540" width="19.1640625" style="617" customWidth="1"/>
    <col min="1541" max="1792" width="12" style="617"/>
    <col min="1793" max="1793" width="58.83203125" style="617" customWidth="1"/>
    <col min="1794" max="1794" width="6.83203125" style="617" customWidth="1"/>
    <col min="1795" max="1795" width="17.1640625" style="617" customWidth="1"/>
    <col min="1796" max="1796" width="19.1640625" style="617" customWidth="1"/>
    <col min="1797" max="2048" width="12" style="617"/>
    <col min="2049" max="2049" width="58.83203125" style="617" customWidth="1"/>
    <col min="2050" max="2050" width="6.83203125" style="617" customWidth="1"/>
    <col min="2051" max="2051" width="17.1640625" style="617" customWidth="1"/>
    <col min="2052" max="2052" width="19.1640625" style="617" customWidth="1"/>
    <col min="2053" max="2304" width="12" style="617"/>
    <col min="2305" max="2305" width="58.83203125" style="617" customWidth="1"/>
    <col min="2306" max="2306" width="6.83203125" style="617" customWidth="1"/>
    <col min="2307" max="2307" width="17.1640625" style="617" customWidth="1"/>
    <col min="2308" max="2308" width="19.1640625" style="617" customWidth="1"/>
    <col min="2309" max="2560" width="12" style="617"/>
    <col min="2561" max="2561" width="58.83203125" style="617" customWidth="1"/>
    <col min="2562" max="2562" width="6.83203125" style="617" customWidth="1"/>
    <col min="2563" max="2563" width="17.1640625" style="617" customWidth="1"/>
    <col min="2564" max="2564" width="19.1640625" style="617" customWidth="1"/>
    <col min="2565" max="2816" width="12" style="617"/>
    <col min="2817" max="2817" width="58.83203125" style="617" customWidth="1"/>
    <col min="2818" max="2818" width="6.83203125" style="617" customWidth="1"/>
    <col min="2819" max="2819" width="17.1640625" style="617" customWidth="1"/>
    <col min="2820" max="2820" width="19.1640625" style="617" customWidth="1"/>
    <col min="2821" max="3072" width="12" style="617"/>
    <col min="3073" max="3073" width="58.83203125" style="617" customWidth="1"/>
    <col min="3074" max="3074" width="6.83203125" style="617" customWidth="1"/>
    <col min="3075" max="3075" width="17.1640625" style="617" customWidth="1"/>
    <col min="3076" max="3076" width="19.1640625" style="617" customWidth="1"/>
    <col min="3077" max="3328" width="12" style="617"/>
    <col min="3329" max="3329" width="58.83203125" style="617" customWidth="1"/>
    <col min="3330" max="3330" width="6.83203125" style="617" customWidth="1"/>
    <col min="3331" max="3331" width="17.1640625" style="617" customWidth="1"/>
    <col min="3332" max="3332" width="19.1640625" style="617" customWidth="1"/>
    <col min="3333" max="3584" width="12" style="617"/>
    <col min="3585" max="3585" width="58.83203125" style="617" customWidth="1"/>
    <col min="3586" max="3586" width="6.83203125" style="617" customWidth="1"/>
    <col min="3587" max="3587" width="17.1640625" style="617" customWidth="1"/>
    <col min="3588" max="3588" width="19.1640625" style="617" customWidth="1"/>
    <col min="3589" max="3840" width="12" style="617"/>
    <col min="3841" max="3841" width="58.83203125" style="617" customWidth="1"/>
    <col min="3842" max="3842" width="6.83203125" style="617" customWidth="1"/>
    <col min="3843" max="3843" width="17.1640625" style="617" customWidth="1"/>
    <col min="3844" max="3844" width="19.1640625" style="617" customWidth="1"/>
    <col min="3845" max="4096" width="12" style="617"/>
    <col min="4097" max="4097" width="58.83203125" style="617" customWidth="1"/>
    <col min="4098" max="4098" width="6.83203125" style="617" customWidth="1"/>
    <col min="4099" max="4099" width="17.1640625" style="617" customWidth="1"/>
    <col min="4100" max="4100" width="19.1640625" style="617" customWidth="1"/>
    <col min="4101" max="4352" width="12" style="617"/>
    <col min="4353" max="4353" width="58.83203125" style="617" customWidth="1"/>
    <col min="4354" max="4354" width="6.83203125" style="617" customWidth="1"/>
    <col min="4355" max="4355" width="17.1640625" style="617" customWidth="1"/>
    <col min="4356" max="4356" width="19.1640625" style="617" customWidth="1"/>
    <col min="4357" max="4608" width="12" style="617"/>
    <col min="4609" max="4609" width="58.83203125" style="617" customWidth="1"/>
    <col min="4610" max="4610" width="6.83203125" style="617" customWidth="1"/>
    <col min="4611" max="4611" width="17.1640625" style="617" customWidth="1"/>
    <col min="4612" max="4612" width="19.1640625" style="617" customWidth="1"/>
    <col min="4613" max="4864" width="12" style="617"/>
    <col min="4865" max="4865" width="58.83203125" style="617" customWidth="1"/>
    <col min="4866" max="4866" width="6.83203125" style="617" customWidth="1"/>
    <col min="4867" max="4867" width="17.1640625" style="617" customWidth="1"/>
    <col min="4868" max="4868" width="19.1640625" style="617" customWidth="1"/>
    <col min="4869" max="5120" width="12" style="617"/>
    <col min="5121" max="5121" width="58.83203125" style="617" customWidth="1"/>
    <col min="5122" max="5122" width="6.83203125" style="617" customWidth="1"/>
    <col min="5123" max="5123" width="17.1640625" style="617" customWidth="1"/>
    <col min="5124" max="5124" width="19.1640625" style="617" customWidth="1"/>
    <col min="5125" max="5376" width="12" style="617"/>
    <col min="5377" max="5377" width="58.83203125" style="617" customWidth="1"/>
    <col min="5378" max="5378" width="6.83203125" style="617" customWidth="1"/>
    <col min="5379" max="5379" width="17.1640625" style="617" customWidth="1"/>
    <col min="5380" max="5380" width="19.1640625" style="617" customWidth="1"/>
    <col min="5381" max="5632" width="12" style="617"/>
    <col min="5633" max="5633" width="58.83203125" style="617" customWidth="1"/>
    <col min="5634" max="5634" width="6.83203125" style="617" customWidth="1"/>
    <col min="5635" max="5635" width="17.1640625" style="617" customWidth="1"/>
    <col min="5636" max="5636" width="19.1640625" style="617" customWidth="1"/>
    <col min="5637" max="5888" width="12" style="617"/>
    <col min="5889" max="5889" width="58.83203125" style="617" customWidth="1"/>
    <col min="5890" max="5890" width="6.83203125" style="617" customWidth="1"/>
    <col min="5891" max="5891" width="17.1640625" style="617" customWidth="1"/>
    <col min="5892" max="5892" width="19.1640625" style="617" customWidth="1"/>
    <col min="5893" max="6144" width="12" style="617"/>
    <col min="6145" max="6145" width="58.83203125" style="617" customWidth="1"/>
    <col min="6146" max="6146" width="6.83203125" style="617" customWidth="1"/>
    <col min="6147" max="6147" width="17.1640625" style="617" customWidth="1"/>
    <col min="6148" max="6148" width="19.1640625" style="617" customWidth="1"/>
    <col min="6149" max="6400" width="12" style="617"/>
    <col min="6401" max="6401" width="58.83203125" style="617" customWidth="1"/>
    <col min="6402" max="6402" width="6.83203125" style="617" customWidth="1"/>
    <col min="6403" max="6403" width="17.1640625" style="617" customWidth="1"/>
    <col min="6404" max="6404" width="19.1640625" style="617" customWidth="1"/>
    <col min="6405" max="6656" width="12" style="617"/>
    <col min="6657" max="6657" width="58.83203125" style="617" customWidth="1"/>
    <col min="6658" max="6658" width="6.83203125" style="617" customWidth="1"/>
    <col min="6659" max="6659" width="17.1640625" style="617" customWidth="1"/>
    <col min="6660" max="6660" width="19.1640625" style="617" customWidth="1"/>
    <col min="6661" max="6912" width="12" style="617"/>
    <col min="6913" max="6913" width="58.83203125" style="617" customWidth="1"/>
    <col min="6914" max="6914" width="6.83203125" style="617" customWidth="1"/>
    <col min="6915" max="6915" width="17.1640625" style="617" customWidth="1"/>
    <col min="6916" max="6916" width="19.1640625" style="617" customWidth="1"/>
    <col min="6917" max="7168" width="12" style="617"/>
    <col min="7169" max="7169" width="58.83203125" style="617" customWidth="1"/>
    <col min="7170" max="7170" width="6.83203125" style="617" customWidth="1"/>
    <col min="7171" max="7171" width="17.1640625" style="617" customWidth="1"/>
    <col min="7172" max="7172" width="19.1640625" style="617" customWidth="1"/>
    <col min="7173" max="7424" width="12" style="617"/>
    <col min="7425" max="7425" width="58.83203125" style="617" customWidth="1"/>
    <col min="7426" max="7426" width="6.83203125" style="617" customWidth="1"/>
    <col min="7427" max="7427" width="17.1640625" style="617" customWidth="1"/>
    <col min="7428" max="7428" width="19.1640625" style="617" customWidth="1"/>
    <col min="7429" max="7680" width="12" style="617"/>
    <col min="7681" max="7681" width="58.83203125" style="617" customWidth="1"/>
    <col min="7682" max="7682" width="6.83203125" style="617" customWidth="1"/>
    <col min="7683" max="7683" width="17.1640625" style="617" customWidth="1"/>
    <col min="7684" max="7684" width="19.1640625" style="617" customWidth="1"/>
    <col min="7685" max="7936" width="12" style="617"/>
    <col min="7937" max="7937" width="58.83203125" style="617" customWidth="1"/>
    <col min="7938" max="7938" width="6.83203125" style="617" customWidth="1"/>
    <col min="7939" max="7939" width="17.1640625" style="617" customWidth="1"/>
    <col min="7940" max="7940" width="19.1640625" style="617" customWidth="1"/>
    <col min="7941" max="8192" width="12" style="617"/>
    <col min="8193" max="8193" width="58.83203125" style="617" customWidth="1"/>
    <col min="8194" max="8194" width="6.83203125" style="617" customWidth="1"/>
    <col min="8195" max="8195" width="17.1640625" style="617" customWidth="1"/>
    <col min="8196" max="8196" width="19.1640625" style="617" customWidth="1"/>
    <col min="8197" max="8448" width="12" style="617"/>
    <col min="8449" max="8449" width="58.83203125" style="617" customWidth="1"/>
    <col min="8450" max="8450" width="6.83203125" style="617" customWidth="1"/>
    <col min="8451" max="8451" width="17.1640625" style="617" customWidth="1"/>
    <col min="8452" max="8452" width="19.1640625" style="617" customWidth="1"/>
    <col min="8453" max="8704" width="12" style="617"/>
    <col min="8705" max="8705" width="58.83203125" style="617" customWidth="1"/>
    <col min="8706" max="8706" width="6.83203125" style="617" customWidth="1"/>
    <col min="8707" max="8707" width="17.1640625" style="617" customWidth="1"/>
    <col min="8708" max="8708" width="19.1640625" style="617" customWidth="1"/>
    <col min="8709" max="8960" width="12" style="617"/>
    <col min="8961" max="8961" width="58.83203125" style="617" customWidth="1"/>
    <col min="8962" max="8962" width="6.83203125" style="617" customWidth="1"/>
    <col min="8963" max="8963" width="17.1640625" style="617" customWidth="1"/>
    <col min="8964" max="8964" width="19.1640625" style="617" customWidth="1"/>
    <col min="8965" max="9216" width="12" style="617"/>
    <col min="9217" max="9217" width="58.83203125" style="617" customWidth="1"/>
    <col min="9218" max="9218" width="6.83203125" style="617" customWidth="1"/>
    <col min="9219" max="9219" width="17.1640625" style="617" customWidth="1"/>
    <col min="9220" max="9220" width="19.1640625" style="617" customWidth="1"/>
    <col min="9221" max="9472" width="12" style="617"/>
    <col min="9473" max="9473" width="58.83203125" style="617" customWidth="1"/>
    <col min="9474" max="9474" width="6.83203125" style="617" customWidth="1"/>
    <col min="9475" max="9475" width="17.1640625" style="617" customWidth="1"/>
    <col min="9476" max="9476" width="19.1640625" style="617" customWidth="1"/>
    <col min="9477" max="9728" width="12" style="617"/>
    <col min="9729" max="9729" width="58.83203125" style="617" customWidth="1"/>
    <col min="9730" max="9730" width="6.83203125" style="617" customWidth="1"/>
    <col min="9731" max="9731" width="17.1640625" style="617" customWidth="1"/>
    <col min="9732" max="9732" width="19.1640625" style="617" customWidth="1"/>
    <col min="9733" max="9984" width="12" style="617"/>
    <col min="9985" max="9985" width="58.83203125" style="617" customWidth="1"/>
    <col min="9986" max="9986" width="6.83203125" style="617" customWidth="1"/>
    <col min="9987" max="9987" width="17.1640625" style="617" customWidth="1"/>
    <col min="9988" max="9988" width="19.1640625" style="617" customWidth="1"/>
    <col min="9989" max="10240" width="12" style="617"/>
    <col min="10241" max="10241" width="58.83203125" style="617" customWidth="1"/>
    <col min="10242" max="10242" width="6.83203125" style="617" customWidth="1"/>
    <col min="10243" max="10243" width="17.1640625" style="617" customWidth="1"/>
    <col min="10244" max="10244" width="19.1640625" style="617" customWidth="1"/>
    <col min="10245" max="10496" width="12" style="617"/>
    <col min="10497" max="10497" width="58.83203125" style="617" customWidth="1"/>
    <col min="10498" max="10498" width="6.83203125" style="617" customWidth="1"/>
    <col min="10499" max="10499" width="17.1640625" style="617" customWidth="1"/>
    <col min="10500" max="10500" width="19.1640625" style="617" customWidth="1"/>
    <col min="10501" max="10752" width="12" style="617"/>
    <col min="10753" max="10753" width="58.83203125" style="617" customWidth="1"/>
    <col min="10754" max="10754" width="6.83203125" style="617" customWidth="1"/>
    <col min="10755" max="10755" width="17.1640625" style="617" customWidth="1"/>
    <col min="10756" max="10756" width="19.1640625" style="617" customWidth="1"/>
    <col min="10757" max="11008" width="12" style="617"/>
    <col min="11009" max="11009" width="58.83203125" style="617" customWidth="1"/>
    <col min="11010" max="11010" width="6.83203125" style="617" customWidth="1"/>
    <col min="11011" max="11011" width="17.1640625" style="617" customWidth="1"/>
    <col min="11012" max="11012" width="19.1640625" style="617" customWidth="1"/>
    <col min="11013" max="11264" width="12" style="617"/>
    <col min="11265" max="11265" width="58.83203125" style="617" customWidth="1"/>
    <col min="11266" max="11266" width="6.83203125" style="617" customWidth="1"/>
    <col min="11267" max="11267" width="17.1640625" style="617" customWidth="1"/>
    <col min="11268" max="11268" width="19.1640625" style="617" customWidth="1"/>
    <col min="11269" max="11520" width="12" style="617"/>
    <col min="11521" max="11521" width="58.83203125" style="617" customWidth="1"/>
    <col min="11522" max="11522" width="6.83203125" style="617" customWidth="1"/>
    <col min="11523" max="11523" width="17.1640625" style="617" customWidth="1"/>
    <col min="11524" max="11524" width="19.1640625" style="617" customWidth="1"/>
    <col min="11525" max="11776" width="12" style="617"/>
    <col min="11777" max="11777" width="58.83203125" style="617" customWidth="1"/>
    <col min="11778" max="11778" width="6.83203125" style="617" customWidth="1"/>
    <col min="11779" max="11779" width="17.1640625" style="617" customWidth="1"/>
    <col min="11780" max="11780" width="19.1640625" style="617" customWidth="1"/>
    <col min="11781" max="12032" width="12" style="617"/>
    <col min="12033" max="12033" width="58.83203125" style="617" customWidth="1"/>
    <col min="12034" max="12034" width="6.83203125" style="617" customWidth="1"/>
    <col min="12035" max="12035" width="17.1640625" style="617" customWidth="1"/>
    <col min="12036" max="12036" width="19.1640625" style="617" customWidth="1"/>
    <col min="12037" max="12288" width="12" style="617"/>
    <col min="12289" max="12289" width="58.83203125" style="617" customWidth="1"/>
    <col min="12290" max="12290" width="6.83203125" style="617" customWidth="1"/>
    <col min="12291" max="12291" width="17.1640625" style="617" customWidth="1"/>
    <col min="12292" max="12292" width="19.1640625" style="617" customWidth="1"/>
    <col min="12293" max="12544" width="12" style="617"/>
    <col min="12545" max="12545" width="58.83203125" style="617" customWidth="1"/>
    <col min="12546" max="12546" width="6.83203125" style="617" customWidth="1"/>
    <col min="12547" max="12547" width="17.1640625" style="617" customWidth="1"/>
    <col min="12548" max="12548" width="19.1640625" style="617" customWidth="1"/>
    <col min="12549" max="12800" width="12" style="617"/>
    <col min="12801" max="12801" width="58.83203125" style="617" customWidth="1"/>
    <col min="12802" max="12802" width="6.83203125" style="617" customWidth="1"/>
    <col min="12803" max="12803" width="17.1640625" style="617" customWidth="1"/>
    <col min="12804" max="12804" width="19.1640625" style="617" customWidth="1"/>
    <col min="12805" max="13056" width="12" style="617"/>
    <col min="13057" max="13057" width="58.83203125" style="617" customWidth="1"/>
    <col min="13058" max="13058" width="6.83203125" style="617" customWidth="1"/>
    <col min="13059" max="13059" width="17.1640625" style="617" customWidth="1"/>
    <col min="13060" max="13060" width="19.1640625" style="617" customWidth="1"/>
    <col min="13061" max="13312" width="12" style="617"/>
    <col min="13313" max="13313" width="58.83203125" style="617" customWidth="1"/>
    <col min="13314" max="13314" width="6.83203125" style="617" customWidth="1"/>
    <col min="13315" max="13315" width="17.1640625" style="617" customWidth="1"/>
    <col min="13316" max="13316" width="19.1640625" style="617" customWidth="1"/>
    <col min="13317" max="13568" width="12" style="617"/>
    <col min="13569" max="13569" width="58.83203125" style="617" customWidth="1"/>
    <col min="13570" max="13570" width="6.83203125" style="617" customWidth="1"/>
    <col min="13571" max="13571" width="17.1640625" style="617" customWidth="1"/>
    <col min="13572" max="13572" width="19.1640625" style="617" customWidth="1"/>
    <col min="13573" max="13824" width="12" style="617"/>
    <col min="13825" max="13825" width="58.83203125" style="617" customWidth="1"/>
    <col min="13826" max="13826" width="6.83203125" style="617" customWidth="1"/>
    <col min="13827" max="13827" width="17.1640625" style="617" customWidth="1"/>
    <col min="13828" max="13828" width="19.1640625" style="617" customWidth="1"/>
    <col min="13829" max="14080" width="12" style="617"/>
    <col min="14081" max="14081" width="58.83203125" style="617" customWidth="1"/>
    <col min="14082" max="14082" width="6.83203125" style="617" customWidth="1"/>
    <col min="14083" max="14083" width="17.1640625" style="617" customWidth="1"/>
    <col min="14084" max="14084" width="19.1640625" style="617" customWidth="1"/>
    <col min="14085" max="14336" width="12" style="617"/>
    <col min="14337" max="14337" width="58.83203125" style="617" customWidth="1"/>
    <col min="14338" max="14338" width="6.83203125" style="617" customWidth="1"/>
    <col min="14339" max="14339" width="17.1640625" style="617" customWidth="1"/>
    <col min="14340" max="14340" width="19.1640625" style="617" customWidth="1"/>
    <col min="14341" max="14592" width="12" style="617"/>
    <col min="14593" max="14593" width="58.83203125" style="617" customWidth="1"/>
    <col min="14594" max="14594" width="6.83203125" style="617" customWidth="1"/>
    <col min="14595" max="14595" width="17.1640625" style="617" customWidth="1"/>
    <col min="14596" max="14596" width="19.1640625" style="617" customWidth="1"/>
    <col min="14597" max="14848" width="12" style="617"/>
    <col min="14849" max="14849" width="58.83203125" style="617" customWidth="1"/>
    <col min="14850" max="14850" width="6.83203125" style="617" customWidth="1"/>
    <col min="14851" max="14851" width="17.1640625" style="617" customWidth="1"/>
    <col min="14852" max="14852" width="19.1640625" style="617" customWidth="1"/>
    <col min="14853" max="15104" width="12" style="617"/>
    <col min="15105" max="15105" width="58.83203125" style="617" customWidth="1"/>
    <col min="15106" max="15106" width="6.83203125" style="617" customWidth="1"/>
    <col min="15107" max="15107" width="17.1640625" style="617" customWidth="1"/>
    <col min="15108" max="15108" width="19.1640625" style="617" customWidth="1"/>
    <col min="15109" max="15360" width="12" style="617"/>
    <col min="15361" max="15361" width="58.83203125" style="617" customWidth="1"/>
    <col min="15362" max="15362" width="6.83203125" style="617" customWidth="1"/>
    <col min="15363" max="15363" width="17.1640625" style="617" customWidth="1"/>
    <col min="15364" max="15364" width="19.1640625" style="617" customWidth="1"/>
    <col min="15365" max="15616" width="12" style="617"/>
    <col min="15617" max="15617" width="58.83203125" style="617" customWidth="1"/>
    <col min="15618" max="15618" width="6.83203125" style="617" customWidth="1"/>
    <col min="15619" max="15619" width="17.1640625" style="617" customWidth="1"/>
    <col min="15620" max="15620" width="19.1640625" style="617" customWidth="1"/>
    <col min="15621" max="15872" width="12" style="617"/>
    <col min="15873" max="15873" width="58.83203125" style="617" customWidth="1"/>
    <col min="15874" max="15874" width="6.83203125" style="617" customWidth="1"/>
    <col min="15875" max="15875" width="17.1640625" style="617" customWidth="1"/>
    <col min="15876" max="15876" width="19.1640625" style="617" customWidth="1"/>
    <col min="15877" max="16128" width="12" style="617"/>
    <col min="16129" max="16129" width="58.83203125" style="617" customWidth="1"/>
    <col min="16130" max="16130" width="6.83203125" style="617" customWidth="1"/>
    <col min="16131" max="16131" width="17.1640625" style="617" customWidth="1"/>
    <col min="16132" max="16132" width="19.1640625" style="617" customWidth="1"/>
    <col min="16133" max="16384" width="12" style="617"/>
  </cols>
  <sheetData>
    <row r="1" spans="1:4" ht="16.5" customHeight="1" x14ac:dyDescent="0.25">
      <c r="A1" s="909" t="str">
        <f>CONCATENATE("7.3. tájékoztató tábla ",[1]Z_ALAPADATOK!A7," ",[1]Z_ALAPADATOK!B7," ",[1]Z_ALAPADATOK!C7," ",[1]Z_ALAPADATOK!D7," ",[1]Z_ALAPADATOK!E7," ",[1]Z_ALAPADATOK!F7," ",[1]Z_ALAPADATOK!G7," ",[1]Z_ALAPADATOK!H7)</f>
        <v>7.3. tájékoztató tábla a …. / 2020 ( … ) önkormányzati rendelethez</v>
      </c>
      <c r="B1" s="909"/>
      <c r="C1" s="909"/>
      <c r="D1" s="909"/>
    </row>
    <row r="2" spans="1:4" ht="16.5" customHeight="1" x14ac:dyDescent="0.25"/>
    <row r="3" spans="1:4" s="669" customFormat="1" ht="16.5" customHeight="1" x14ac:dyDescent="0.25">
      <c r="A3" s="910" t="s">
        <v>697</v>
      </c>
      <c r="B3" s="910"/>
      <c r="C3" s="910"/>
      <c r="D3" s="910"/>
    </row>
    <row r="4" spans="1:4" s="669" customFormat="1" ht="16.5" customHeight="1" x14ac:dyDescent="0.25">
      <c r="A4" s="910" t="s">
        <v>824</v>
      </c>
      <c r="B4" s="910"/>
      <c r="C4" s="910"/>
      <c r="D4" s="910"/>
    </row>
    <row r="5" spans="1:4" s="669" customFormat="1" ht="16.5" customHeight="1" x14ac:dyDescent="0.25">
      <c r="A5" s="911" t="s">
        <v>699</v>
      </c>
      <c r="B5" s="912"/>
      <c r="C5" s="912"/>
      <c r="D5" s="912"/>
    </row>
    <row r="6" spans="1:4" ht="16.5" customHeight="1" thickBot="1" x14ac:dyDescent="0.3"/>
    <row r="7" spans="1:4" ht="43.5" customHeight="1" thickBot="1" x14ac:dyDescent="0.3">
      <c r="A7" s="670" t="s">
        <v>319</v>
      </c>
      <c r="B7" s="671" t="s">
        <v>701</v>
      </c>
      <c r="C7" s="672" t="s">
        <v>825</v>
      </c>
      <c r="D7" s="673" t="s">
        <v>826</v>
      </c>
    </row>
    <row r="8" spans="1:4" ht="16.5" thickBot="1" x14ac:dyDescent="0.3">
      <c r="A8" s="674" t="s">
        <v>46</v>
      </c>
      <c r="B8" s="675" t="s">
        <v>47</v>
      </c>
      <c r="C8" s="675" t="s">
        <v>48</v>
      </c>
      <c r="D8" s="676" t="s">
        <v>49</v>
      </c>
    </row>
    <row r="9" spans="1:4" ht="15.75" customHeight="1" x14ac:dyDescent="0.25">
      <c r="A9" s="677" t="s">
        <v>827</v>
      </c>
      <c r="B9" s="678" t="s">
        <v>51</v>
      </c>
      <c r="C9" s="679"/>
      <c r="D9" s="680">
        <v>93556327</v>
      </c>
    </row>
    <row r="10" spans="1:4" ht="15.75" customHeight="1" x14ac:dyDescent="0.25">
      <c r="A10" s="677" t="s">
        <v>828</v>
      </c>
      <c r="B10" s="681" t="s">
        <v>65</v>
      </c>
      <c r="C10" s="682"/>
      <c r="D10" s="683"/>
    </row>
    <row r="11" spans="1:4" ht="15.75" customHeight="1" x14ac:dyDescent="0.25">
      <c r="A11" s="677" t="s">
        <v>829</v>
      </c>
      <c r="B11" s="681" t="s">
        <v>79</v>
      </c>
      <c r="C11" s="682"/>
      <c r="D11" s="683">
        <v>24542050</v>
      </c>
    </row>
    <row r="12" spans="1:4" ht="15.75" customHeight="1" thickBot="1" x14ac:dyDescent="0.3">
      <c r="A12" s="684" t="s">
        <v>830</v>
      </c>
      <c r="B12" s="685" t="s">
        <v>276</v>
      </c>
      <c r="C12" s="686"/>
      <c r="D12" s="687"/>
    </row>
    <row r="13" spans="1:4" ht="15.75" customHeight="1" thickBot="1" x14ac:dyDescent="0.3">
      <c r="A13" s="688" t="s">
        <v>831</v>
      </c>
      <c r="B13" s="689" t="s">
        <v>109</v>
      </c>
      <c r="C13" s="690"/>
      <c r="D13" s="691">
        <f>+D14+D15+D16+D17</f>
        <v>0</v>
      </c>
    </row>
    <row r="14" spans="1:4" ht="15.75" customHeight="1" x14ac:dyDescent="0.25">
      <c r="A14" s="692" t="s">
        <v>832</v>
      </c>
      <c r="B14" s="678" t="s">
        <v>133</v>
      </c>
      <c r="C14" s="679"/>
      <c r="D14" s="680"/>
    </row>
    <row r="15" spans="1:4" ht="15.75" customHeight="1" x14ac:dyDescent="0.25">
      <c r="A15" s="677" t="s">
        <v>833</v>
      </c>
      <c r="B15" s="681" t="s">
        <v>293</v>
      </c>
      <c r="C15" s="682"/>
      <c r="D15" s="683"/>
    </row>
    <row r="16" spans="1:4" ht="15.75" customHeight="1" x14ac:dyDescent="0.25">
      <c r="A16" s="677" t="s">
        <v>834</v>
      </c>
      <c r="B16" s="681" t="s">
        <v>155</v>
      </c>
      <c r="C16" s="682"/>
      <c r="D16" s="683"/>
    </row>
    <row r="17" spans="1:4" ht="15.75" customHeight="1" thickBot="1" x14ac:dyDescent="0.3">
      <c r="A17" s="684" t="s">
        <v>835</v>
      </c>
      <c r="B17" s="685" t="s">
        <v>302</v>
      </c>
      <c r="C17" s="686"/>
      <c r="D17" s="687"/>
    </row>
    <row r="18" spans="1:4" ht="15.75" customHeight="1" thickBot="1" x14ac:dyDescent="0.3">
      <c r="A18" s="688" t="s">
        <v>836</v>
      </c>
      <c r="B18" s="689" t="s">
        <v>304</v>
      </c>
      <c r="C18" s="690"/>
      <c r="D18" s="691">
        <f>+D19+D20+D21</f>
        <v>0</v>
      </c>
    </row>
    <row r="19" spans="1:4" ht="15.75" customHeight="1" x14ac:dyDescent="0.25">
      <c r="A19" s="692" t="s">
        <v>837</v>
      </c>
      <c r="B19" s="678" t="s">
        <v>306</v>
      </c>
      <c r="C19" s="679"/>
      <c r="D19" s="680"/>
    </row>
    <row r="20" spans="1:4" ht="15.75" customHeight="1" x14ac:dyDescent="0.25">
      <c r="A20" s="677" t="s">
        <v>838</v>
      </c>
      <c r="B20" s="681" t="s">
        <v>334</v>
      </c>
      <c r="C20" s="682"/>
      <c r="D20" s="683"/>
    </row>
    <row r="21" spans="1:4" ht="15.75" customHeight="1" thickBot="1" x14ac:dyDescent="0.3">
      <c r="A21" s="684" t="s">
        <v>839</v>
      </c>
      <c r="B21" s="685" t="s">
        <v>335</v>
      </c>
      <c r="C21" s="686"/>
      <c r="D21" s="687"/>
    </row>
    <row r="22" spans="1:4" ht="15.75" customHeight="1" thickBot="1" x14ac:dyDescent="0.3">
      <c r="A22" s="688" t="s">
        <v>840</v>
      </c>
      <c r="B22" s="689" t="s">
        <v>338</v>
      </c>
      <c r="C22" s="690"/>
      <c r="D22" s="691">
        <f>+D23+D24+D25</f>
        <v>0</v>
      </c>
    </row>
    <row r="23" spans="1:4" ht="15.75" customHeight="1" x14ac:dyDescent="0.25">
      <c r="A23" s="692" t="s">
        <v>841</v>
      </c>
      <c r="B23" s="678" t="s">
        <v>341</v>
      </c>
      <c r="C23" s="679"/>
      <c r="D23" s="680"/>
    </row>
    <row r="24" spans="1:4" ht="15.75" customHeight="1" x14ac:dyDescent="0.25">
      <c r="A24" s="677" t="s">
        <v>842</v>
      </c>
      <c r="B24" s="681" t="s">
        <v>344</v>
      </c>
      <c r="C24" s="682"/>
      <c r="D24" s="683"/>
    </row>
    <row r="25" spans="1:4" ht="15.75" customHeight="1" x14ac:dyDescent="0.25">
      <c r="A25" s="677" t="s">
        <v>843</v>
      </c>
      <c r="B25" s="681" t="s">
        <v>347</v>
      </c>
      <c r="C25" s="682"/>
      <c r="D25" s="683"/>
    </row>
    <row r="26" spans="1:4" ht="15.75" customHeight="1" x14ac:dyDescent="0.25">
      <c r="A26" s="677" t="s">
        <v>844</v>
      </c>
      <c r="B26" s="681" t="s">
        <v>350</v>
      </c>
      <c r="C26" s="682"/>
      <c r="D26" s="683"/>
    </row>
    <row r="27" spans="1:4" ht="15.75" customHeight="1" x14ac:dyDescent="0.25">
      <c r="A27" s="677"/>
      <c r="B27" s="681" t="s">
        <v>353</v>
      </c>
      <c r="C27" s="682"/>
      <c r="D27" s="683"/>
    </row>
    <row r="28" spans="1:4" ht="15.75" customHeight="1" x14ac:dyDescent="0.25">
      <c r="A28" s="677"/>
      <c r="B28" s="681" t="s">
        <v>356</v>
      </c>
      <c r="C28" s="682"/>
      <c r="D28" s="683"/>
    </row>
    <row r="29" spans="1:4" ht="15.75" customHeight="1" x14ac:dyDescent="0.25">
      <c r="A29" s="677"/>
      <c r="B29" s="681" t="s">
        <v>358</v>
      </c>
      <c r="C29" s="682"/>
      <c r="D29" s="683"/>
    </row>
    <row r="30" spans="1:4" ht="15.75" customHeight="1" x14ac:dyDescent="0.25">
      <c r="A30" s="677"/>
      <c r="B30" s="681" t="s">
        <v>360</v>
      </c>
      <c r="C30" s="682"/>
      <c r="D30" s="683"/>
    </row>
    <row r="31" spans="1:4" ht="15.75" customHeight="1" x14ac:dyDescent="0.25">
      <c r="A31" s="677"/>
      <c r="B31" s="681" t="s">
        <v>361</v>
      </c>
      <c r="C31" s="682"/>
      <c r="D31" s="683"/>
    </row>
    <row r="32" spans="1:4" ht="15.75" customHeight="1" x14ac:dyDescent="0.25">
      <c r="A32" s="677"/>
      <c r="B32" s="681" t="s">
        <v>363</v>
      </c>
      <c r="C32" s="682"/>
      <c r="D32" s="683"/>
    </row>
    <row r="33" spans="1:6" ht="15.75" customHeight="1" x14ac:dyDescent="0.25">
      <c r="A33" s="677"/>
      <c r="B33" s="681" t="s">
        <v>366</v>
      </c>
      <c r="C33" s="682"/>
      <c r="D33" s="683"/>
    </row>
    <row r="34" spans="1:6" ht="15.75" customHeight="1" x14ac:dyDescent="0.25">
      <c r="A34" s="677"/>
      <c r="B34" s="681" t="s">
        <v>369</v>
      </c>
      <c r="C34" s="682"/>
      <c r="D34" s="683"/>
    </row>
    <row r="35" spans="1:6" ht="15.75" customHeight="1" x14ac:dyDescent="0.25">
      <c r="A35" s="677"/>
      <c r="B35" s="681" t="s">
        <v>372</v>
      </c>
      <c r="C35" s="682"/>
      <c r="D35" s="683"/>
    </row>
    <row r="36" spans="1:6" ht="15.75" customHeight="1" x14ac:dyDescent="0.25">
      <c r="A36" s="677"/>
      <c r="B36" s="681" t="s">
        <v>407</v>
      </c>
      <c r="C36" s="682"/>
      <c r="D36" s="683"/>
    </row>
    <row r="37" spans="1:6" ht="15.75" customHeight="1" x14ac:dyDescent="0.25">
      <c r="A37" s="677"/>
      <c r="B37" s="681" t="s">
        <v>532</v>
      </c>
      <c r="C37" s="682"/>
      <c r="D37" s="683"/>
    </row>
    <row r="38" spans="1:6" ht="15.75" customHeight="1" x14ac:dyDescent="0.25">
      <c r="A38" s="677"/>
      <c r="B38" s="681" t="s">
        <v>533</v>
      </c>
      <c r="C38" s="682"/>
      <c r="D38" s="683"/>
    </row>
    <row r="39" spans="1:6" ht="15.75" customHeight="1" x14ac:dyDescent="0.25">
      <c r="A39" s="677"/>
      <c r="B39" s="681" t="s">
        <v>534</v>
      </c>
      <c r="C39" s="682"/>
      <c r="D39" s="683"/>
    </row>
    <row r="40" spans="1:6" ht="15.75" customHeight="1" x14ac:dyDescent="0.25">
      <c r="A40" s="677"/>
      <c r="B40" s="681" t="s">
        <v>695</v>
      </c>
      <c r="C40" s="682"/>
      <c r="D40" s="683"/>
    </row>
    <row r="41" spans="1:6" ht="15.75" customHeight="1" thickBot="1" x14ac:dyDescent="0.3">
      <c r="A41" s="684"/>
      <c r="B41" s="685" t="s">
        <v>696</v>
      </c>
      <c r="C41" s="686"/>
      <c r="D41" s="687"/>
    </row>
    <row r="42" spans="1:6" ht="15.75" customHeight="1" thickBot="1" x14ac:dyDescent="0.3">
      <c r="A42" s="913" t="s">
        <v>845</v>
      </c>
      <c r="B42" s="914"/>
      <c r="C42" s="693"/>
      <c r="D42" s="691">
        <f>+D9+D10+D11+D12+D13+D18+D22+D26+D27+D28+D29+D30+D31+D32+D33+D34+D35+D36+D37+D38+D39+D40+D41</f>
        <v>118098377</v>
      </c>
      <c r="F42" s="694"/>
    </row>
    <row r="43" spans="1:6" x14ac:dyDescent="0.25">
      <c r="A43" s="695" t="s">
        <v>846</v>
      </c>
    </row>
    <row r="44" spans="1:6" x14ac:dyDescent="0.25">
      <c r="A44" s="645"/>
      <c r="C44" s="908"/>
      <c r="D44" s="908"/>
    </row>
    <row r="45" spans="1:6" x14ac:dyDescent="0.25">
      <c r="A45" s="645"/>
      <c r="C45" s="648"/>
      <c r="D45" s="648"/>
    </row>
    <row r="46" spans="1:6" x14ac:dyDescent="0.25">
      <c r="C46" s="908"/>
      <c r="D46" s="908"/>
    </row>
  </sheetData>
  <sheetProtection sheet="1"/>
  <mergeCells count="7">
    <mergeCell ref="C46:D46"/>
    <mergeCell ref="A1:D1"/>
    <mergeCell ref="A3:D3"/>
    <mergeCell ref="A4:D4"/>
    <mergeCell ref="A5:D5"/>
    <mergeCell ref="A42:B42"/>
    <mergeCell ref="C44:D4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FFE3-A756-45FA-833E-52953B4CDA12}">
  <sheetPr>
    <tabColor theme="5"/>
  </sheetPr>
  <dimension ref="A1:F25"/>
  <sheetViews>
    <sheetView topLeftCell="A2" zoomScale="120" zoomScaleNormal="120" workbookViewId="0">
      <selection activeCell="E5" sqref="E5:E6"/>
    </sheetView>
  </sheetViews>
  <sheetFormatPr defaultRowHeight="12.75" x14ac:dyDescent="0.2"/>
  <cols>
    <col min="2" max="2" width="58.33203125" customWidth="1"/>
    <col min="3" max="5" width="25" customWidth="1"/>
    <col min="6" max="6" width="5.5" customWidth="1"/>
    <col min="258" max="258" width="58.33203125" customWidth="1"/>
    <col min="259" max="261" width="25" customWidth="1"/>
    <col min="262" max="262" width="5.5" customWidth="1"/>
    <col min="514" max="514" width="58.33203125" customWidth="1"/>
    <col min="515" max="517" width="25" customWidth="1"/>
    <col min="518" max="518" width="5.5" customWidth="1"/>
    <col min="770" max="770" width="58.33203125" customWidth="1"/>
    <col min="771" max="773" width="25" customWidth="1"/>
    <col min="774" max="774" width="5.5" customWidth="1"/>
    <col min="1026" max="1026" width="58.33203125" customWidth="1"/>
    <col min="1027" max="1029" width="25" customWidth="1"/>
    <col min="1030" max="1030" width="5.5" customWidth="1"/>
    <col min="1282" max="1282" width="58.33203125" customWidth="1"/>
    <col min="1283" max="1285" width="25" customWidth="1"/>
    <col min="1286" max="1286" width="5.5" customWidth="1"/>
    <col min="1538" max="1538" width="58.33203125" customWidth="1"/>
    <col min="1539" max="1541" width="25" customWidth="1"/>
    <col min="1542" max="1542" width="5.5" customWidth="1"/>
    <col min="1794" max="1794" width="58.33203125" customWidth="1"/>
    <col min="1795" max="1797" width="25" customWidth="1"/>
    <col min="1798" max="1798" width="5.5" customWidth="1"/>
    <col min="2050" max="2050" width="58.33203125" customWidth="1"/>
    <col min="2051" max="2053" width="25" customWidth="1"/>
    <col min="2054" max="2054" width="5.5" customWidth="1"/>
    <col min="2306" max="2306" width="58.33203125" customWidth="1"/>
    <col min="2307" max="2309" width="25" customWidth="1"/>
    <col min="2310" max="2310" width="5.5" customWidth="1"/>
    <col min="2562" max="2562" width="58.33203125" customWidth="1"/>
    <col min="2563" max="2565" width="25" customWidth="1"/>
    <col min="2566" max="2566" width="5.5" customWidth="1"/>
    <col min="2818" max="2818" width="58.33203125" customWidth="1"/>
    <col min="2819" max="2821" width="25" customWidth="1"/>
    <col min="2822" max="2822" width="5.5" customWidth="1"/>
    <col min="3074" max="3074" width="58.33203125" customWidth="1"/>
    <col min="3075" max="3077" width="25" customWidth="1"/>
    <col min="3078" max="3078" width="5.5" customWidth="1"/>
    <col min="3330" max="3330" width="58.33203125" customWidth="1"/>
    <col min="3331" max="3333" width="25" customWidth="1"/>
    <col min="3334" max="3334" width="5.5" customWidth="1"/>
    <col min="3586" max="3586" width="58.33203125" customWidth="1"/>
    <col min="3587" max="3589" width="25" customWidth="1"/>
    <col min="3590" max="3590" width="5.5" customWidth="1"/>
    <col min="3842" max="3842" width="58.33203125" customWidth="1"/>
    <col min="3843" max="3845" width="25" customWidth="1"/>
    <col min="3846" max="3846" width="5.5" customWidth="1"/>
    <col min="4098" max="4098" width="58.33203125" customWidth="1"/>
    <col min="4099" max="4101" width="25" customWidth="1"/>
    <col min="4102" max="4102" width="5.5" customWidth="1"/>
    <col min="4354" max="4354" width="58.33203125" customWidth="1"/>
    <col min="4355" max="4357" width="25" customWidth="1"/>
    <col min="4358" max="4358" width="5.5" customWidth="1"/>
    <col min="4610" max="4610" width="58.33203125" customWidth="1"/>
    <col min="4611" max="4613" width="25" customWidth="1"/>
    <col min="4614" max="4614" width="5.5" customWidth="1"/>
    <col min="4866" max="4866" width="58.33203125" customWidth="1"/>
    <col min="4867" max="4869" width="25" customWidth="1"/>
    <col min="4870" max="4870" width="5.5" customWidth="1"/>
    <col min="5122" max="5122" width="58.33203125" customWidth="1"/>
    <col min="5123" max="5125" width="25" customWidth="1"/>
    <col min="5126" max="5126" width="5.5" customWidth="1"/>
    <col min="5378" max="5378" width="58.33203125" customWidth="1"/>
    <col min="5379" max="5381" width="25" customWidth="1"/>
    <col min="5382" max="5382" width="5.5" customWidth="1"/>
    <col min="5634" max="5634" width="58.33203125" customWidth="1"/>
    <col min="5635" max="5637" width="25" customWidth="1"/>
    <col min="5638" max="5638" width="5.5" customWidth="1"/>
    <col min="5890" max="5890" width="58.33203125" customWidth="1"/>
    <col min="5891" max="5893" width="25" customWidth="1"/>
    <col min="5894" max="5894" width="5.5" customWidth="1"/>
    <col min="6146" max="6146" width="58.33203125" customWidth="1"/>
    <col min="6147" max="6149" width="25" customWidth="1"/>
    <col min="6150" max="6150" width="5.5" customWidth="1"/>
    <col min="6402" max="6402" width="58.33203125" customWidth="1"/>
    <col min="6403" max="6405" width="25" customWidth="1"/>
    <col min="6406" max="6406" width="5.5" customWidth="1"/>
    <col min="6658" max="6658" width="58.33203125" customWidth="1"/>
    <col min="6659" max="6661" width="25" customWidth="1"/>
    <col min="6662" max="6662" width="5.5" customWidth="1"/>
    <col min="6914" max="6914" width="58.33203125" customWidth="1"/>
    <col min="6915" max="6917" width="25" customWidth="1"/>
    <col min="6918" max="6918" width="5.5" customWidth="1"/>
    <col min="7170" max="7170" width="58.33203125" customWidth="1"/>
    <col min="7171" max="7173" width="25" customWidth="1"/>
    <col min="7174" max="7174" width="5.5" customWidth="1"/>
    <col min="7426" max="7426" width="58.33203125" customWidth="1"/>
    <col min="7427" max="7429" width="25" customWidth="1"/>
    <col min="7430" max="7430" width="5.5" customWidth="1"/>
    <col min="7682" max="7682" width="58.33203125" customWidth="1"/>
    <col min="7683" max="7685" width="25" customWidth="1"/>
    <col min="7686" max="7686" width="5.5" customWidth="1"/>
    <col min="7938" max="7938" width="58.33203125" customWidth="1"/>
    <col min="7939" max="7941" width="25" customWidth="1"/>
    <col min="7942" max="7942" width="5.5" customWidth="1"/>
    <col min="8194" max="8194" width="58.33203125" customWidth="1"/>
    <col min="8195" max="8197" width="25" customWidth="1"/>
    <col min="8198" max="8198" width="5.5" customWidth="1"/>
    <col min="8450" max="8450" width="58.33203125" customWidth="1"/>
    <col min="8451" max="8453" width="25" customWidth="1"/>
    <col min="8454" max="8454" width="5.5" customWidth="1"/>
    <col min="8706" max="8706" width="58.33203125" customWidth="1"/>
    <col min="8707" max="8709" width="25" customWidth="1"/>
    <col min="8710" max="8710" width="5.5" customWidth="1"/>
    <col min="8962" max="8962" width="58.33203125" customWidth="1"/>
    <col min="8963" max="8965" width="25" customWidth="1"/>
    <col min="8966" max="8966" width="5.5" customWidth="1"/>
    <col min="9218" max="9218" width="58.33203125" customWidth="1"/>
    <col min="9219" max="9221" width="25" customWidth="1"/>
    <col min="9222" max="9222" width="5.5" customWidth="1"/>
    <col min="9474" max="9474" width="58.33203125" customWidth="1"/>
    <col min="9475" max="9477" width="25" customWidth="1"/>
    <col min="9478" max="9478" width="5.5" customWidth="1"/>
    <col min="9730" max="9730" width="58.33203125" customWidth="1"/>
    <col min="9731" max="9733" width="25" customWidth="1"/>
    <col min="9734" max="9734" width="5.5" customWidth="1"/>
    <col min="9986" max="9986" width="58.33203125" customWidth="1"/>
    <col min="9987" max="9989" width="25" customWidth="1"/>
    <col min="9990" max="9990" width="5.5" customWidth="1"/>
    <col min="10242" max="10242" width="58.33203125" customWidth="1"/>
    <col min="10243" max="10245" width="25" customWidth="1"/>
    <col min="10246" max="10246" width="5.5" customWidth="1"/>
    <col min="10498" max="10498" width="58.33203125" customWidth="1"/>
    <col min="10499" max="10501" width="25" customWidth="1"/>
    <col min="10502" max="10502" width="5.5" customWidth="1"/>
    <col min="10754" max="10754" width="58.33203125" customWidth="1"/>
    <col min="10755" max="10757" width="25" customWidth="1"/>
    <col min="10758" max="10758" width="5.5" customWidth="1"/>
    <col min="11010" max="11010" width="58.33203125" customWidth="1"/>
    <col min="11011" max="11013" width="25" customWidth="1"/>
    <col min="11014" max="11014" width="5.5" customWidth="1"/>
    <col min="11266" max="11266" width="58.33203125" customWidth="1"/>
    <col min="11267" max="11269" width="25" customWidth="1"/>
    <col min="11270" max="11270" width="5.5" customWidth="1"/>
    <col min="11522" max="11522" width="58.33203125" customWidth="1"/>
    <col min="11523" max="11525" width="25" customWidth="1"/>
    <col min="11526" max="11526" width="5.5" customWidth="1"/>
    <col min="11778" max="11778" width="58.33203125" customWidth="1"/>
    <col min="11779" max="11781" width="25" customWidth="1"/>
    <col min="11782" max="11782" width="5.5" customWidth="1"/>
    <col min="12034" max="12034" width="58.33203125" customWidth="1"/>
    <col min="12035" max="12037" width="25" customWidth="1"/>
    <col min="12038" max="12038" width="5.5" customWidth="1"/>
    <col min="12290" max="12290" width="58.33203125" customWidth="1"/>
    <col min="12291" max="12293" width="25" customWidth="1"/>
    <col min="12294" max="12294" width="5.5" customWidth="1"/>
    <col min="12546" max="12546" width="58.33203125" customWidth="1"/>
    <col min="12547" max="12549" width="25" customWidth="1"/>
    <col min="12550" max="12550" width="5.5" customWidth="1"/>
    <col min="12802" max="12802" width="58.33203125" customWidth="1"/>
    <col min="12803" max="12805" width="25" customWidth="1"/>
    <col min="12806" max="12806" width="5.5" customWidth="1"/>
    <col min="13058" max="13058" width="58.33203125" customWidth="1"/>
    <col min="13059" max="13061" width="25" customWidth="1"/>
    <col min="13062" max="13062" width="5.5" customWidth="1"/>
    <col min="13314" max="13314" width="58.33203125" customWidth="1"/>
    <col min="13315" max="13317" width="25" customWidth="1"/>
    <col min="13318" max="13318" width="5.5" customWidth="1"/>
    <col min="13570" max="13570" width="58.33203125" customWidth="1"/>
    <col min="13571" max="13573" width="25" customWidth="1"/>
    <col min="13574" max="13574" width="5.5" customWidth="1"/>
    <col min="13826" max="13826" width="58.33203125" customWidth="1"/>
    <col min="13827" max="13829" width="25" customWidth="1"/>
    <col min="13830" max="13830" width="5.5" customWidth="1"/>
    <col min="14082" max="14082" width="58.33203125" customWidth="1"/>
    <col min="14083" max="14085" width="25" customWidth="1"/>
    <col min="14086" max="14086" width="5.5" customWidth="1"/>
    <col min="14338" max="14338" width="58.33203125" customWidth="1"/>
    <col min="14339" max="14341" width="25" customWidth="1"/>
    <col min="14342" max="14342" width="5.5" customWidth="1"/>
    <col min="14594" max="14594" width="58.33203125" customWidth="1"/>
    <col min="14595" max="14597" width="25" customWidth="1"/>
    <col min="14598" max="14598" width="5.5" customWidth="1"/>
    <col min="14850" max="14850" width="58.33203125" customWidth="1"/>
    <col min="14851" max="14853" width="25" customWidth="1"/>
    <col min="14854" max="14854" width="5.5" customWidth="1"/>
    <col min="15106" max="15106" width="58.33203125" customWidth="1"/>
    <col min="15107" max="15109" width="25" customWidth="1"/>
    <col min="15110" max="15110" width="5.5" customWidth="1"/>
    <col min="15362" max="15362" width="58.33203125" customWidth="1"/>
    <col min="15363" max="15365" width="25" customWidth="1"/>
    <col min="15366" max="15366" width="5.5" customWidth="1"/>
    <col min="15618" max="15618" width="58.33203125" customWidth="1"/>
    <col min="15619" max="15621" width="25" customWidth="1"/>
    <col min="15622" max="15622" width="5.5" customWidth="1"/>
    <col min="15874" max="15874" width="58.33203125" customWidth="1"/>
    <col min="15875" max="15877" width="25" customWidth="1"/>
    <col min="15878" max="15878" width="5.5" customWidth="1"/>
    <col min="16130" max="16130" width="58.33203125" customWidth="1"/>
    <col min="16131" max="16133" width="25" customWidth="1"/>
    <col min="16134" max="16134" width="5.5" customWidth="1"/>
  </cols>
  <sheetData>
    <row r="1" spans="1:6" x14ac:dyDescent="0.2">
      <c r="A1" s="553"/>
      <c r="B1" s="553"/>
      <c r="C1" s="553"/>
      <c r="D1" s="553"/>
      <c r="E1" s="553"/>
    </row>
    <row r="2" spans="1:6" ht="15.75" x14ac:dyDescent="0.25">
      <c r="A2" s="761" t="str">
        <f>CONCATENATE(PROPER([1]Z_ALAPADATOK!A3)," tulajdonában álló gazdálkodó szervezetek működéséből származó")</f>
        <v>Jánoshida Községi Önkormányzat tulajdonában álló gazdálkodó szervezetek működéséből származó</v>
      </c>
      <c r="B2" s="761"/>
      <c r="C2" s="761"/>
      <c r="D2" s="761"/>
      <c r="E2" s="761"/>
    </row>
    <row r="3" spans="1:6" ht="15.75" x14ac:dyDescent="0.25">
      <c r="A3" s="915" t="s">
        <v>847</v>
      </c>
      <c r="B3" s="761"/>
      <c r="C3" s="761"/>
      <c r="D3" s="761"/>
      <c r="E3" s="761"/>
      <c r="F3" s="916" t="str">
        <f>CONCATENATE("8. tájékoztató tábla ",[1]Z_ALAPADATOK!A7," ",[1]Z_ALAPADATOK!B7," ",[1]Z_ALAPADATOK!C7," ",[1]Z_ALAPADATOK!D7," ",[1]Z_ALAPADATOK!E7," ",[1]Z_ALAPADATOK!F7," ",[1]Z_ALAPADATOK!G7," ",[1]Z_ALAPADATOK!H7)</f>
        <v>8. tájékoztató tábla a …. / 2020 ( … ) önkormányzati rendelethez</v>
      </c>
    </row>
    <row r="4" spans="1:6" ht="16.5" thickBot="1" x14ac:dyDescent="0.3">
      <c r="A4" s="696"/>
      <c r="B4" s="553"/>
      <c r="C4" s="553"/>
      <c r="D4" s="553"/>
      <c r="E4" s="553"/>
      <c r="F4" s="916"/>
    </row>
    <row r="5" spans="1:6" ht="79.5" thickBot="1" x14ac:dyDescent="0.25">
      <c r="A5" s="697" t="s">
        <v>701</v>
      </c>
      <c r="B5" s="698" t="s">
        <v>848</v>
      </c>
      <c r="C5" s="698" t="s">
        <v>849</v>
      </c>
      <c r="D5" s="698" t="s">
        <v>850</v>
      </c>
      <c r="E5" s="699" t="s">
        <v>851</v>
      </c>
      <c r="F5" s="916"/>
    </row>
    <row r="6" spans="1:6" ht="15.75" x14ac:dyDescent="0.2">
      <c r="A6" s="700" t="s">
        <v>51</v>
      </c>
      <c r="B6" s="701"/>
      <c r="C6" s="702"/>
      <c r="D6" s="703"/>
      <c r="E6" s="704"/>
      <c r="F6" s="916"/>
    </row>
    <row r="7" spans="1:6" ht="15.75" x14ac:dyDescent="0.2">
      <c r="A7" s="705" t="s">
        <v>65</v>
      </c>
      <c r="B7" s="706"/>
      <c r="C7" s="707"/>
      <c r="D7" s="708"/>
      <c r="E7" s="709"/>
      <c r="F7" s="916"/>
    </row>
    <row r="8" spans="1:6" ht="15.75" x14ac:dyDescent="0.2">
      <c r="A8" s="705" t="s">
        <v>79</v>
      </c>
      <c r="B8" s="706"/>
      <c r="C8" s="707"/>
      <c r="D8" s="708"/>
      <c r="E8" s="709"/>
      <c r="F8" s="916"/>
    </row>
    <row r="9" spans="1:6" ht="15.75" x14ac:dyDescent="0.2">
      <c r="A9" s="705" t="s">
        <v>276</v>
      </c>
      <c r="B9" s="706"/>
      <c r="C9" s="707"/>
      <c r="D9" s="708"/>
      <c r="E9" s="709"/>
      <c r="F9" s="916"/>
    </row>
    <row r="10" spans="1:6" ht="15.75" x14ac:dyDescent="0.2">
      <c r="A10" s="705" t="s">
        <v>109</v>
      </c>
      <c r="B10" s="706"/>
      <c r="C10" s="707"/>
      <c r="D10" s="708"/>
      <c r="E10" s="709"/>
      <c r="F10" s="916"/>
    </row>
    <row r="11" spans="1:6" ht="15.75" x14ac:dyDescent="0.2">
      <c r="A11" s="705" t="s">
        <v>133</v>
      </c>
      <c r="B11" s="706"/>
      <c r="C11" s="707"/>
      <c r="D11" s="708"/>
      <c r="E11" s="709"/>
      <c r="F11" s="916"/>
    </row>
    <row r="12" spans="1:6" ht="15.75" x14ac:dyDescent="0.2">
      <c r="A12" s="705" t="s">
        <v>293</v>
      </c>
      <c r="B12" s="706"/>
      <c r="C12" s="707"/>
      <c r="D12" s="708"/>
      <c r="E12" s="709"/>
      <c r="F12" s="916"/>
    </row>
    <row r="13" spans="1:6" ht="15.75" x14ac:dyDescent="0.2">
      <c r="A13" s="705" t="s">
        <v>155</v>
      </c>
      <c r="B13" s="706"/>
      <c r="C13" s="707"/>
      <c r="D13" s="708"/>
      <c r="E13" s="709"/>
      <c r="F13" s="916"/>
    </row>
    <row r="14" spans="1:6" ht="15.75" x14ac:dyDescent="0.2">
      <c r="A14" s="705" t="s">
        <v>302</v>
      </c>
      <c r="B14" s="706"/>
      <c r="C14" s="707"/>
      <c r="D14" s="708"/>
      <c r="E14" s="709"/>
      <c r="F14" s="916"/>
    </row>
    <row r="15" spans="1:6" ht="15.75" x14ac:dyDescent="0.2">
      <c r="A15" s="705" t="s">
        <v>304</v>
      </c>
      <c r="B15" s="706"/>
      <c r="C15" s="707"/>
      <c r="D15" s="708"/>
      <c r="E15" s="709"/>
      <c r="F15" s="916"/>
    </row>
    <row r="16" spans="1:6" ht="15.75" x14ac:dyDescent="0.2">
      <c r="A16" s="705" t="s">
        <v>306</v>
      </c>
      <c r="B16" s="706"/>
      <c r="C16" s="707"/>
      <c r="D16" s="708"/>
      <c r="E16" s="709"/>
      <c r="F16" s="916"/>
    </row>
    <row r="17" spans="1:6" ht="15.75" x14ac:dyDescent="0.2">
      <c r="A17" s="705" t="s">
        <v>334</v>
      </c>
      <c r="B17" s="706"/>
      <c r="C17" s="707"/>
      <c r="D17" s="708"/>
      <c r="E17" s="709"/>
      <c r="F17" s="916"/>
    </row>
    <row r="18" spans="1:6" ht="15.75" x14ac:dyDescent="0.2">
      <c r="A18" s="705" t="s">
        <v>335</v>
      </c>
      <c r="B18" s="706"/>
      <c r="C18" s="707"/>
      <c r="D18" s="708"/>
      <c r="E18" s="709"/>
      <c r="F18" s="916"/>
    </row>
    <row r="19" spans="1:6" ht="15.75" x14ac:dyDescent="0.2">
      <c r="A19" s="705" t="s">
        <v>338</v>
      </c>
      <c r="B19" s="706"/>
      <c r="C19" s="707"/>
      <c r="D19" s="708"/>
      <c r="E19" s="709"/>
      <c r="F19" s="916"/>
    </row>
    <row r="20" spans="1:6" ht="15.75" x14ac:dyDescent="0.2">
      <c r="A20" s="705" t="s">
        <v>341</v>
      </c>
      <c r="B20" s="706"/>
      <c r="C20" s="707"/>
      <c r="D20" s="708"/>
      <c r="E20" s="709"/>
      <c r="F20" s="916"/>
    </row>
    <row r="21" spans="1:6" ht="15.75" x14ac:dyDescent="0.2">
      <c r="A21" s="705" t="s">
        <v>344</v>
      </c>
      <c r="B21" s="706"/>
      <c r="C21" s="707"/>
      <c r="D21" s="708"/>
      <c r="E21" s="709"/>
      <c r="F21" s="916"/>
    </row>
    <row r="22" spans="1:6" ht="16.5" thickBot="1" x14ac:dyDescent="0.25">
      <c r="A22" s="710" t="s">
        <v>347</v>
      </c>
      <c r="B22" s="711"/>
      <c r="C22" s="712"/>
      <c r="D22" s="713"/>
      <c r="E22" s="714"/>
      <c r="F22" s="916"/>
    </row>
    <row r="23" spans="1:6" ht="16.5" thickBot="1" x14ac:dyDescent="0.3">
      <c r="A23" s="917" t="s">
        <v>852</v>
      </c>
      <c r="B23" s="918"/>
      <c r="C23" s="715"/>
      <c r="D23" s="716" t="str">
        <f>IF(SUM(D6:D22)=0,"",SUM(D6:D22))</f>
        <v/>
      </c>
      <c r="E23" s="717" t="str">
        <f>IF(SUM(E6:E22)=0,"",SUM(E6:E22))</f>
        <v/>
      </c>
      <c r="F23" s="916"/>
    </row>
    <row r="24" spans="1:6" ht="15.75" x14ac:dyDescent="0.25">
      <c r="A24" s="718"/>
    </row>
    <row r="25" spans="1:6" x14ac:dyDescent="0.2">
      <c r="B25" t="s">
        <v>484</v>
      </c>
    </row>
  </sheetData>
  <mergeCells count="4">
    <mergeCell ref="A2:E2"/>
    <mergeCell ref="A3:E3"/>
    <mergeCell ref="F3:F23"/>
    <mergeCell ref="A23:B2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D7238-6FB1-4E3B-BB40-FFDE1FC2226E}">
  <sheetPr>
    <tabColor theme="5"/>
  </sheetPr>
  <dimension ref="A1:I166"/>
  <sheetViews>
    <sheetView zoomScale="120" zoomScaleNormal="120" zoomScaleSheetLayoutView="100" workbookViewId="0">
      <selection activeCell="E5" sqref="A5:E6"/>
    </sheetView>
  </sheetViews>
  <sheetFormatPr defaultRowHeight="15.75" x14ac:dyDescent="0.25"/>
  <cols>
    <col min="1" max="1" width="9.5" style="8" customWidth="1"/>
    <col min="2" max="2" width="65.83203125" style="8" customWidth="1"/>
    <col min="3" max="3" width="17.83203125" style="115" customWidth="1"/>
    <col min="4" max="5" width="17.83203125" style="8" customWidth="1"/>
    <col min="6" max="256" width="9.33203125" style="8"/>
    <col min="257" max="257" width="9.5" style="8" customWidth="1"/>
    <col min="258" max="258" width="65.83203125" style="8" customWidth="1"/>
    <col min="259" max="261" width="17.83203125" style="8" customWidth="1"/>
    <col min="262" max="512" width="9.33203125" style="8"/>
    <col min="513" max="513" width="9.5" style="8" customWidth="1"/>
    <col min="514" max="514" width="65.83203125" style="8" customWidth="1"/>
    <col min="515" max="517" width="17.83203125" style="8" customWidth="1"/>
    <col min="518" max="768" width="9.33203125" style="8"/>
    <col min="769" max="769" width="9.5" style="8" customWidth="1"/>
    <col min="770" max="770" width="65.83203125" style="8" customWidth="1"/>
    <col min="771" max="773" width="17.83203125" style="8" customWidth="1"/>
    <col min="774" max="1024" width="9.33203125" style="8"/>
    <col min="1025" max="1025" width="9.5" style="8" customWidth="1"/>
    <col min="1026" max="1026" width="65.83203125" style="8" customWidth="1"/>
    <col min="1027" max="1029" width="17.83203125" style="8" customWidth="1"/>
    <col min="1030" max="1280" width="9.33203125" style="8"/>
    <col min="1281" max="1281" width="9.5" style="8" customWidth="1"/>
    <col min="1282" max="1282" width="65.83203125" style="8" customWidth="1"/>
    <col min="1283" max="1285" width="17.83203125" style="8" customWidth="1"/>
    <col min="1286" max="1536" width="9.33203125" style="8"/>
    <col min="1537" max="1537" width="9.5" style="8" customWidth="1"/>
    <col min="1538" max="1538" width="65.83203125" style="8" customWidth="1"/>
    <col min="1539" max="1541" width="17.83203125" style="8" customWidth="1"/>
    <col min="1542" max="1792" width="9.33203125" style="8"/>
    <col min="1793" max="1793" width="9.5" style="8" customWidth="1"/>
    <col min="1794" max="1794" width="65.83203125" style="8" customWidth="1"/>
    <col min="1795" max="1797" width="17.83203125" style="8" customWidth="1"/>
    <col min="1798" max="2048" width="9.33203125" style="8"/>
    <col min="2049" max="2049" width="9.5" style="8" customWidth="1"/>
    <col min="2050" max="2050" width="65.83203125" style="8" customWidth="1"/>
    <col min="2051" max="2053" width="17.83203125" style="8" customWidth="1"/>
    <col min="2054" max="2304" width="9.33203125" style="8"/>
    <col min="2305" max="2305" width="9.5" style="8" customWidth="1"/>
    <col min="2306" max="2306" width="65.83203125" style="8" customWidth="1"/>
    <col min="2307" max="2309" width="17.83203125" style="8" customWidth="1"/>
    <col min="2310" max="2560" width="9.33203125" style="8"/>
    <col min="2561" max="2561" width="9.5" style="8" customWidth="1"/>
    <col min="2562" max="2562" width="65.83203125" style="8" customWidth="1"/>
    <col min="2563" max="2565" width="17.83203125" style="8" customWidth="1"/>
    <col min="2566" max="2816" width="9.33203125" style="8"/>
    <col min="2817" max="2817" width="9.5" style="8" customWidth="1"/>
    <col min="2818" max="2818" width="65.83203125" style="8" customWidth="1"/>
    <col min="2819" max="2821" width="17.83203125" style="8" customWidth="1"/>
    <col min="2822" max="3072" width="9.33203125" style="8"/>
    <col min="3073" max="3073" width="9.5" style="8" customWidth="1"/>
    <col min="3074" max="3074" width="65.83203125" style="8" customWidth="1"/>
    <col min="3075" max="3077" width="17.83203125" style="8" customWidth="1"/>
    <col min="3078" max="3328" width="9.33203125" style="8"/>
    <col min="3329" max="3329" width="9.5" style="8" customWidth="1"/>
    <col min="3330" max="3330" width="65.83203125" style="8" customWidth="1"/>
    <col min="3331" max="3333" width="17.83203125" style="8" customWidth="1"/>
    <col min="3334" max="3584" width="9.33203125" style="8"/>
    <col min="3585" max="3585" width="9.5" style="8" customWidth="1"/>
    <col min="3586" max="3586" width="65.83203125" style="8" customWidth="1"/>
    <col min="3587" max="3589" width="17.83203125" style="8" customWidth="1"/>
    <col min="3590" max="3840" width="9.33203125" style="8"/>
    <col min="3841" max="3841" width="9.5" style="8" customWidth="1"/>
    <col min="3842" max="3842" width="65.83203125" style="8" customWidth="1"/>
    <col min="3843" max="3845" width="17.83203125" style="8" customWidth="1"/>
    <col min="3846" max="4096" width="9.33203125" style="8"/>
    <col min="4097" max="4097" width="9.5" style="8" customWidth="1"/>
    <col min="4098" max="4098" width="65.83203125" style="8" customWidth="1"/>
    <col min="4099" max="4101" width="17.83203125" style="8" customWidth="1"/>
    <col min="4102" max="4352" width="9.33203125" style="8"/>
    <col min="4353" max="4353" width="9.5" style="8" customWidth="1"/>
    <col min="4354" max="4354" width="65.83203125" style="8" customWidth="1"/>
    <col min="4355" max="4357" width="17.83203125" style="8" customWidth="1"/>
    <col min="4358" max="4608" width="9.33203125" style="8"/>
    <col min="4609" max="4609" width="9.5" style="8" customWidth="1"/>
    <col min="4610" max="4610" width="65.83203125" style="8" customWidth="1"/>
    <col min="4611" max="4613" width="17.83203125" style="8" customWidth="1"/>
    <col min="4614" max="4864" width="9.33203125" style="8"/>
    <col min="4865" max="4865" width="9.5" style="8" customWidth="1"/>
    <col min="4866" max="4866" width="65.83203125" style="8" customWidth="1"/>
    <col min="4867" max="4869" width="17.83203125" style="8" customWidth="1"/>
    <col min="4870" max="5120" width="9.33203125" style="8"/>
    <col min="5121" max="5121" width="9.5" style="8" customWidth="1"/>
    <col min="5122" max="5122" width="65.83203125" style="8" customWidth="1"/>
    <col min="5123" max="5125" width="17.83203125" style="8" customWidth="1"/>
    <col min="5126" max="5376" width="9.33203125" style="8"/>
    <col min="5377" max="5377" width="9.5" style="8" customWidth="1"/>
    <col min="5378" max="5378" width="65.83203125" style="8" customWidth="1"/>
    <col min="5379" max="5381" width="17.83203125" style="8" customWidth="1"/>
    <col min="5382" max="5632" width="9.33203125" style="8"/>
    <col min="5633" max="5633" width="9.5" style="8" customWidth="1"/>
    <col min="5634" max="5634" width="65.83203125" style="8" customWidth="1"/>
    <col min="5635" max="5637" width="17.83203125" style="8" customWidth="1"/>
    <col min="5638" max="5888" width="9.33203125" style="8"/>
    <col min="5889" max="5889" width="9.5" style="8" customWidth="1"/>
    <col min="5890" max="5890" width="65.83203125" style="8" customWidth="1"/>
    <col min="5891" max="5893" width="17.83203125" style="8" customWidth="1"/>
    <col min="5894" max="6144" width="9.33203125" style="8"/>
    <col min="6145" max="6145" width="9.5" style="8" customWidth="1"/>
    <col min="6146" max="6146" width="65.83203125" style="8" customWidth="1"/>
    <col min="6147" max="6149" width="17.83203125" style="8" customWidth="1"/>
    <col min="6150" max="6400" width="9.33203125" style="8"/>
    <col min="6401" max="6401" width="9.5" style="8" customWidth="1"/>
    <col min="6402" max="6402" width="65.83203125" style="8" customWidth="1"/>
    <col min="6403" max="6405" width="17.83203125" style="8" customWidth="1"/>
    <col min="6406" max="6656" width="9.33203125" style="8"/>
    <col min="6657" max="6657" width="9.5" style="8" customWidth="1"/>
    <col min="6658" max="6658" width="65.83203125" style="8" customWidth="1"/>
    <col min="6659" max="6661" width="17.83203125" style="8" customWidth="1"/>
    <col min="6662" max="6912" width="9.33203125" style="8"/>
    <col min="6913" max="6913" width="9.5" style="8" customWidth="1"/>
    <col min="6914" max="6914" width="65.83203125" style="8" customWidth="1"/>
    <col min="6915" max="6917" width="17.83203125" style="8" customWidth="1"/>
    <col min="6918" max="7168" width="9.33203125" style="8"/>
    <col min="7169" max="7169" width="9.5" style="8" customWidth="1"/>
    <col min="7170" max="7170" width="65.83203125" style="8" customWidth="1"/>
    <col min="7171" max="7173" width="17.83203125" style="8" customWidth="1"/>
    <col min="7174" max="7424" width="9.33203125" style="8"/>
    <col min="7425" max="7425" width="9.5" style="8" customWidth="1"/>
    <col min="7426" max="7426" width="65.83203125" style="8" customWidth="1"/>
    <col min="7427" max="7429" width="17.83203125" style="8" customWidth="1"/>
    <col min="7430" max="7680" width="9.33203125" style="8"/>
    <col min="7681" max="7681" width="9.5" style="8" customWidth="1"/>
    <col min="7682" max="7682" width="65.83203125" style="8" customWidth="1"/>
    <col min="7683" max="7685" width="17.83203125" style="8" customWidth="1"/>
    <col min="7686" max="7936" width="9.33203125" style="8"/>
    <col min="7937" max="7937" width="9.5" style="8" customWidth="1"/>
    <col min="7938" max="7938" width="65.83203125" style="8" customWidth="1"/>
    <col min="7939" max="7941" width="17.83203125" style="8" customWidth="1"/>
    <col min="7942" max="8192" width="9.33203125" style="8"/>
    <col min="8193" max="8193" width="9.5" style="8" customWidth="1"/>
    <col min="8194" max="8194" width="65.83203125" style="8" customWidth="1"/>
    <col min="8195" max="8197" width="17.83203125" style="8" customWidth="1"/>
    <col min="8198" max="8448" width="9.33203125" style="8"/>
    <col min="8449" max="8449" width="9.5" style="8" customWidth="1"/>
    <col min="8450" max="8450" width="65.83203125" style="8" customWidth="1"/>
    <col min="8451" max="8453" width="17.83203125" style="8" customWidth="1"/>
    <col min="8454" max="8704" width="9.33203125" style="8"/>
    <col min="8705" max="8705" width="9.5" style="8" customWidth="1"/>
    <col min="8706" max="8706" width="65.83203125" style="8" customWidth="1"/>
    <col min="8707" max="8709" width="17.83203125" style="8" customWidth="1"/>
    <col min="8710" max="8960" width="9.33203125" style="8"/>
    <col min="8961" max="8961" width="9.5" style="8" customWidth="1"/>
    <col min="8962" max="8962" width="65.83203125" style="8" customWidth="1"/>
    <col min="8963" max="8965" width="17.83203125" style="8" customWidth="1"/>
    <col min="8966" max="9216" width="9.33203125" style="8"/>
    <col min="9217" max="9217" width="9.5" style="8" customWidth="1"/>
    <col min="9218" max="9218" width="65.83203125" style="8" customWidth="1"/>
    <col min="9219" max="9221" width="17.83203125" style="8" customWidth="1"/>
    <col min="9222" max="9472" width="9.33203125" style="8"/>
    <col min="9473" max="9473" width="9.5" style="8" customWidth="1"/>
    <col min="9474" max="9474" width="65.83203125" style="8" customWidth="1"/>
    <col min="9475" max="9477" width="17.83203125" style="8" customWidth="1"/>
    <col min="9478" max="9728" width="9.33203125" style="8"/>
    <col min="9729" max="9729" width="9.5" style="8" customWidth="1"/>
    <col min="9730" max="9730" width="65.83203125" style="8" customWidth="1"/>
    <col min="9731" max="9733" width="17.83203125" style="8" customWidth="1"/>
    <col min="9734" max="9984" width="9.33203125" style="8"/>
    <col min="9985" max="9985" width="9.5" style="8" customWidth="1"/>
    <col min="9986" max="9986" width="65.83203125" style="8" customWidth="1"/>
    <col min="9987" max="9989" width="17.83203125" style="8" customWidth="1"/>
    <col min="9990" max="10240" width="9.33203125" style="8"/>
    <col min="10241" max="10241" width="9.5" style="8" customWidth="1"/>
    <col min="10242" max="10242" width="65.83203125" style="8" customWidth="1"/>
    <col min="10243" max="10245" width="17.83203125" style="8" customWidth="1"/>
    <col min="10246" max="10496" width="9.33203125" style="8"/>
    <col min="10497" max="10497" width="9.5" style="8" customWidth="1"/>
    <col min="10498" max="10498" width="65.83203125" style="8" customWidth="1"/>
    <col min="10499" max="10501" width="17.83203125" style="8" customWidth="1"/>
    <col min="10502" max="10752" width="9.33203125" style="8"/>
    <col min="10753" max="10753" width="9.5" style="8" customWidth="1"/>
    <col min="10754" max="10754" width="65.83203125" style="8" customWidth="1"/>
    <col min="10755" max="10757" width="17.83203125" style="8" customWidth="1"/>
    <col min="10758" max="11008" width="9.33203125" style="8"/>
    <col min="11009" max="11009" width="9.5" style="8" customWidth="1"/>
    <col min="11010" max="11010" width="65.83203125" style="8" customWidth="1"/>
    <col min="11011" max="11013" width="17.83203125" style="8" customWidth="1"/>
    <col min="11014" max="11264" width="9.33203125" style="8"/>
    <col min="11265" max="11265" width="9.5" style="8" customWidth="1"/>
    <col min="11266" max="11266" width="65.83203125" style="8" customWidth="1"/>
    <col min="11267" max="11269" width="17.83203125" style="8" customWidth="1"/>
    <col min="11270" max="11520" width="9.33203125" style="8"/>
    <col min="11521" max="11521" width="9.5" style="8" customWidth="1"/>
    <col min="11522" max="11522" width="65.83203125" style="8" customWidth="1"/>
    <col min="11523" max="11525" width="17.83203125" style="8" customWidth="1"/>
    <col min="11526" max="11776" width="9.33203125" style="8"/>
    <col min="11777" max="11777" width="9.5" style="8" customWidth="1"/>
    <col min="11778" max="11778" width="65.83203125" style="8" customWidth="1"/>
    <col min="11779" max="11781" width="17.83203125" style="8" customWidth="1"/>
    <col min="11782" max="12032" width="9.33203125" style="8"/>
    <col min="12033" max="12033" width="9.5" style="8" customWidth="1"/>
    <col min="12034" max="12034" width="65.83203125" style="8" customWidth="1"/>
    <col min="12035" max="12037" width="17.83203125" style="8" customWidth="1"/>
    <col min="12038" max="12288" width="9.33203125" style="8"/>
    <col min="12289" max="12289" width="9.5" style="8" customWidth="1"/>
    <col min="12290" max="12290" width="65.83203125" style="8" customWidth="1"/>
    <col min="12291" max="12293" width="17.83203125" style="8" customWidth="1"/>
    <col min="12294" max="12544" width="9.33203125" style="8"/>
    <col min="12545" max="12545" width="9.5" style="8" customWidth="1"/>
    <col min="12546" max="12546" width="65.83203125" style="8" customWidth="1"/>
    <col min="12547" max="12549" width="17.83203125" style="8" customWidth="1"/>
    <col min="12550" max="12800" width="9.33203125" style="8"/>
    <col min="12801" max="12801" width="9.5" style="8" customWidth="1"/>
    <col min="12802" max="12802" width="65.83203125" style="8" customWidth="1"/>
    <col min="12803" max="12805" width="17.83203125" style="8" customWidth="1"/>
    <col min="12806" max="13056" width="9.33203125" style="8"/>
    <col min="13057" max="13057" width="9.5" style="8" customWidth="1"/>
    <col min="13058" max="13058" width="65.83203125" style="8" customWidth="1"/>
    <col min="13059" max="13061" width="17.83203125" style="8" customWidth="1"/>
    <col min="13062" max="13312" width="9.33203125" style="8"/>
    <col min="13313" max="13313" width="9.5" style="8" customWidth="1"/>
    <col min="13314" max="13314" width="65.83203125" style="8" customWidth="1"/>
    <col min="13315" max="13317" width="17.83203125" style="8" customWidth="1"/>
    <col min="13318" max="13568" width="9.33203125" style="8"/>
    <col min="13569" max="13569" width="9.5" style="8" customWidth="1"/>
    <col min="13570" max="13570" width="65.83203125" style="8" customWidth="1"/>
    <col min="13571" max="13573" width="17.83203125" style="8" customWidth="1"/>
    <col min="13574" max="13824" width="9.33203125" style="8"/>
    <col min="13825" max="13825" width="9.5" style="8" customWidth="1"/>
    <col min="13826" max="13826" width="65.83203125" style="8" customWidth="1"/>
    <col min="13827" max="13829" width="17.83203125" style="8" customWidth="1"/>
    <col min="13830" max="14080" width="9.33203125" style="8"/>
    <col min="14081" max="14081" width="9.5" style="8" customWidth="1"/>
    <col min="14082" max="14082" width="65.83203125" style="8" customWidth="1"/>
    <col min="14083" max="14085" width="17.83203125" style="8" customWidth="1"/>
    <col min="14086" max="14336" width="9.33203125" style="8"/>
    <col min="14337" max="14337" width="9.5" style="8" customWidth="1"/>
    <col min="14338" max="14338" width="65.83203125" style="8" customWidth="1"/>
    <col min="14339" max="14341" width="17.83203125" style="8" customWidth="1"/>
    <col min="14342" max="14592" width="9.33203125" style="8"/>
    <col min="14593" max="14593" width="9.5" style="8" customWidth="1"/>
    <col min="14594" max="14594" width="65.83203125" style="8" customWidth="1"/>
    <col min="14595" max="14597" width="17.83203125" style="8" customWidth="1"/>
    <col min="14598" max="14848" width="9.33203125" style="8"/>
    <col min="14849" max="14849" width="9.5" style="8" customWidth="1"/>
    <col min="14850" max="14850" width="65.83203125" style="8" customWidth="1"/>
    <col min="14851" max="14853" width="17.83203125" style="8" customWidth="1"/>
    <col min="14854" max="15104" width="9.33203125" style="8"/>
    <col min="15105" max="15105" width="9.5" style="8" customWidth="1"/>
    <col min="15106" max="15106" width="65.83203125" style="8" customWidth="1"/>
    <col min="15107" max="15109" width="17.83203125" style="8" customWidth="1"/>
    <col min="15110" max="15360" width="9.33203125" style="8"/>
    <col min="15361" max="15361" width="9.5" style="8" customWidth="1"/>
    <col min="15362" max="15362" width="65.83203125" style="8" customWidth="1"/>
    <col min="15363" max="15365" width="17.83203125" style="8" customWidth="1"/>
    <col min="15366" max="15616" width="9.33203125" style="8"/>
    <col min="15617" max="15617" width="9.5" style="8" customWidth="1"/>
    <col min="15618" max="15618" width="65.83203125" style="8" customWidth="1"/>
    <col min="15619" max="15621" width="17.83203125" style="8" customWidth="1"/>
    <col min="15622" max="15872" width="9.33203125" style="8"/>
    <col min="15873" max="15873" width="9.5" style="8" customWidth="1"/>
    <col min="15874" max="15874" width="65.83203125" style="8" customWidth="1"/>
    <col min="15875" max="15877" width="17.83203125" style="8" customWidth="1"/>
    <col min="15878" max="16128" width="9.33203125" style="8"/>
    <col min="16129" max="16129" width="9.5" style="8" customWidth="1"/>
    <col min="16130" max="16130" width="65.83203125" style="8" customWidth="1"/>
    <col min="16131" max="16133" width="17.83203125" style="8" customWidth="1"/>
    <col min="16134" max="16384" width="9.33203125" style="8"/>
  </cols>
  <sheetData>
    <row r="1" spans="1:5" x14ac:dyDescent="0.25">
      <c r="A1" s="7"/>
      <c r="B1" s="754" t="str">
        <f>CONCATENATE("1.3. melléklet ",[1]Z_ALAPADATOK!A7," ",[1]Z_ALAPADATOK!B7," ",[1]Z_ALAPADATOK!C7," ",[1]Z_ALAPADATOK!D7," ",[1]Z_ALAPADATOK!E7," ",[1]Z_ALAPADATOK!F7," ",[1]Z_ALAPADATOK!G7," ",[1]Z_ALAPADATOK!H7)</f>
        <v>1.3. melléklet a …. / 2020 ( … ) önkormányzati rendelethez</v>
      </c>
      <c r="C1" s="755"/>
      <c r="D1" s="755"/>
      <c r="E1" s="755"/>
    </row>
    <row r="2" spans="1:5" x14ac:dyDescent="0.25">
      <c r="A2" s="756" t="str">
        <f>CONCATENATE([1]Z_ALAPADATOK!A3)</f>
        <v>Jánoshida Községi Önkormányzat</v>
      </c>
      <c r="B2" s="757"/>
      <c r="C2" s="757"/>
      <c r="D2" s="757"/>
      <c r="E2" s="757"/>
    </row>
    <row r="3" spans="1:5" x14ac:dyDescent="0.25">
      <c r="A3" s="756"/>
      <c r="B3" s="756"/>
      <c r="C3" s="758"/>
      <c r="D3" s="756"/>
      <c r="E3" s="756"/>
    </row>
    <row r="4" spans="1:5" ht="15" customHeight="1" x14ac:dyDescent="0.25">
      <c r="A4" s="756" t="s">
        <v>313</v>
      </c>
      <c r="B4" s="756"/>
      <c r="C4" s="758"/>
      <c r="D4" s="756"/>
      <c r="E4" s="756"/>
    </row>
    <row r="5" spans="1:5" x14ac:dyDescent="0.25">
      <c r="A5" s="7"/>
      <c r="B5" s="7"/>
      <c r="C5" s="9"/>
      <c r="D5" s="7"/>
      <c r="E5" s="7"/>
    </row>
    <row r="6" spans="1:5" ht="15.95" customHeight="1" x14ac:dyDescent="0.25">
      <c r="A6" s="759" t="s">
        <v>39</v>
      </c>
      <c r="B6" s="759"/>
      <c r="C6" s="759"/>
      <c r="D6" s="759"/>
      <c r="E6" s="759"/>
    </row>
    <row r="7" spans="1:5" ht="15.95" customHeight="1" thickBot="1" x14ac:dyDescent="0.3">
      <c r="A7" s="760" t="s">
        <v>40</v>
      </c>
      <c r="B7" s="760"/>
      <c r="C7" s="10"/>
      <c r="D7" s="7"/>
      <c r="E7" s="10" t="str">
        <f>CONCATENATE('Z_1.2.sz.mell.'!E7)</f>
        <v xml:space="preserve"> Forintban!</v>
      </c>
    </row>
    <row r="8" spans="1:5" x14ac:dyDescent="0.25">
      <c r="A8" s="745" t="s">
        <v>42</v>
      </c>
      <c r="B8" s="747" t="s">
        <v>43</v>
      </c>
      <c r="C8" s="749" t="str">
        <f>+CONCATENATE(LEFT(Z_ÖSSZEFÜGGÉSEK!A6,4),". évi")</f>
        <v>2019. évi</v>
      </c>
      <c r="D8" s="750"/>
      <c r="E8" s="751"/>
    </row>
    <row r="9" spans="1:5" ht="24.75" thickBot="1" x14ac:dyDescent="0.3">
      <c r="A9" s="746"/>
      <c r="B9" s="748"/>
      <c r="C9" s="11" t="s">
        <v>44</v>
      </c>
      <c r="D9" s="12" t="s">
        <v>45</v>
      </c>
      <c r="E9" s="13" t="str">
        <f>CONCATENATE('Z_1.2.sz.mell.'!E9)</f>
        <v>2019. XII. 31.
teljesítés</v>
      </c>
    </row>
    <row r="10" spans="1:5" s="17" customFormat="1" ht="12" customHeight="1" thickBot="1" x14ac:dyDescent="0.25">
      <c r="A10" s="14" t="s">
        <v>46</v>
      </c>
      <c r="B10" s="15" t="s">
        <v>47</v>
      </c>
      <c r="C10" s="15" t="s">
        <v>48</v>
      </c>
      <c r="D10" s="15" t="s">
        <v>49</v>
      </c>
      <c r="E10" s="16" t="s">
        <v>50</v>
      </c>
    </row>
    <row r="11" spans="1:5" s="22" customFormat="1" ht="12" customHeight="1" thickBot="1" x14ac:dyDescent="0.25">
      <c r="A11" s="18" t="s">
        <v>51</v>
      </c>
      <c r="B11" s="19" t="s">
        <v>52</v>
      </c>
      <c r="C11" s="20">
        <f>'[1]IB_1.3.sz.mell.'!C11</f>
        <v>0</v>
      </c>
      <c r="D11" s="20">
        <f>'[1]IB_1.3.sz.mell.'!D11</f>
        <v>0</v>
      </c>
      <c r="E11" s="21">
        <f>+E12+E13+E14+E15+E16+E17</f>
        <v>0</v>
      </c>
    </row>
    <row r="12" spans="1:5" s="22" customFormat="1" ht="12" customHeight="1" x14ac:dyDescent="0.2">
      <c r="A12" s="23" t="s">
        <v>53</v>
      </c>
      <c r="B12" s="24" t="s">
        <v>54</v>
      </c>
      <c r="C12" s="25">
        <f>'[1]IB_1.3.sz.mell.'!C12</f>
        <v>0</v>
      </c>
      <c r="D12" s="25">
        <f>'[1]IB_1.3.sz.mell.'!D12</f>
        <v>0</v>
      </c>
      <c r="E12" s="26"/>
    </row>
    <row r="13" spans="1:5" s="22" customFormat="1" ht="12" customHeight="1" x14ac:dyDescent="0.2">
      <c r="A13" s="27" t="s">
        <v>55</v>
      </c>
      <c r="B13" s="28" t="s">
        <v>56</v>
      </c>
      <c r="C13" s="29">
        <f>'[1]IB_1.3.sz.mell.'!C13</f>
        <v>0</v>
      </c>
      <c r="D13" s="29">
        <f>'[1]IB_1.3.sz.mell.'!D13</f>
        <v>0</v>
      </c>
      <c r="E13" s="30"/>
    </row>
    <row r="14" spans="1:5" s="22" customFormat="1" ht="12" customHeight="1" x14ac:dyDescent="0.2">
      <c r="A14" s="27" t="s">
        <v>57</v>
      </c>
      <c r="B14" s="28" t="s">
        <v>58</v>
      </c>
      <c r="C14" s="29">
        <f>'[1]IB_1.3.sz.mell.'!C14</f>
        <v>0</v>
      </c>
      <c r="D14" s="29">
        <f>'[1]IB_1.3.sz.mell.'!D14</f>
        <v>0</v>
      </c>
      <c r="E14" s="30"/>
    </row>
    <row r="15" spans="1:5" s="22" customFormat="1" ht="12" customHeight="1" x14ac:dyDescent="0.2">
      <c r="A15" s="27" t="s">
        <v>59</v>
      </c>
      <c r="B15" s="28" t="s">
        <v>60</v>
      </c>
      <c r="C15" s="29">
        <f>'[1]IB_1.3.sz.mell.'!C15</f>
        <v>0</v>
      </c>
      <c r="D15" s="29">
        <f>'[1]IB_1.3.sz.mell.'!D15</f>
        <v>0</v>
      </c>
      <c r="E15" s="30"/>
    </row>
    <row r="16" spans="1:5" s="22" customFormat="1" ht="12" customHeight="1" x14ac:dyDescent="0.2">
      <c r="A16" s="27" t="s">
        <v>61</v>
      </c>
      <c r="B16" s="31" t="s">
        <v>62</v>
      </c>
      <c r="C16" s="29">
        <f>'[1]IB_1.3.sz.mell.'!C16</f>
        <v>0</v>
      </c>
      <c r="D16" s="29">
        <f>'[1]IB_1.3.sz.mell.'!D16</f>
        <v>0</v>
      </c>
      <c r="E16" s="30"/>
    </row>
    <row r="17" spans="1:5" s="22" customFormat="1" ht="12" customHeight="1" thickBot="1" x14ac:dyDescent="0.25">
      <c r="A17" s="32" t="s">
        <v>63</v>
      </c>
      <c r="B17" s="33" t="s">
        <v>64</v>
      </c>
      <c r="C17" s="29">
        <f>'[1]IB_1.3.sz.mell.'!C17</f>
        <v>0</v>
      </c>
      <c r="D17" s="29">
        <f>'[1]IB_1.3.sz.mell.'!D17</f>
        <v>0</v>
      </c>
      <c r="E17" s="30"/>
    </row>
    <row r="18" spans="1:5" s="22" customFormat="1" ht="12" customHeight="1" thickBot="1" x14ac:dyDescent="0.25">
      <c r="A18" s="18" t="s">
        <v>65</v>
      </c>
      <c r="B18" s="34" t="s">
        <v>66</v>
      </c>
      <c r="C18" s="20">
        <f>'[1]IB_1.3.sz.mell.'!C18</f>
        <v>0</v>
      </c>
      <c r="D18" s="20">
        <f>'[1]IB_1.3.sz.mell.'!D18</f>
        <v>0</v>
      </c>
      <c r="E18" s="21">
        <f>+E19+E20+E21+E22+E23</f>
        <v>0</v>
      </c>
    </row>
    <row r="19" spans="1:5" s="22" customFormat="1" ht="12" customHeight="1" x14ac:dyDescent="0.2">
      <c r="A19" s="23" t="s">
        <v>67</v>
      </c>
      <c r="B19" s="24" t="s">
        <v>68</v>
      </c>
      <c r="C19" s="25">
        <f>'[1]IB_1.3.sz.mell.'!C19</f>
        <v>0</v>
      </c>
      <c r="D19" s="25">
        <f>'[1]IB_1.3.sz.mell.'!D19</f>
        <v>0</v>
      </c>
      <c r="E19" s="26"/>
    </row>
    <row r="20" spans="1:5" s="22" customFormat="1" ht="12" customHeight="1" x14ac:dyDescent="0.2">
      <c r="A20" s="27" t="s">
        <v>69</v>
      </c>
      <c r="B20" s="28" t="s">
        <v>70</v>
      </c>
      <c r="C20" s="29">
        <f>'[1]IB_1.3.sz.mell.'!C20</f>
        <v>0</v>
      </c>
      <c r="D20" s="29">
        <f>'[1]IB_1.3.sz.mell.'!D20</f>
        <v>0</v>
      </c>
      <c r="E20" s="30"/>
    </row>
    <row r="21" spans="1:5" s="22" customFormat="1" ht="12" customHeight="1" x14ac:dyDescent="0.2">
      <c r="A21" s="27" t="s">
        <v>71</v>
      </c>
      <c r="B21" s="28" t="s">
        <v>72</v>
      </c>
      <c r="C21" s="29">
        <f>'[1]IB_1.3.sz.mell.'!C21</f>
        <v>0</v>
      </c>
      <c r="D21" s="29">
        <f>'[1]IB_1.3.sz.mell.'!D21</f>
        <v>0</v>
      </c>
      <c r="E21" s="30"/>
    </row>
    <row r="22" spans="1:5" s="22" customFormat="1" ht="12" customHeight="1" x14ac:dyDescent="0.2">
      <c r="A22" s="27" t="s">
        <v>73</v>
      </c>
      <c r="B22" s="28" t="s">
        <v>74</v>
      </c>
      <c r="C22" s="29">
        <f>'[1]IB_1.3.sz.mell.'!C22</f>
        <v>0</v>
      </c>
      <c r="D22" s="29">
        <f>'[1]IB_1.3.sz.mell.'!D22</f>
        <v>0</v>
      </c>
      <c r="E22" s="30"/>
    </row>
    <row r="23" spans="1:5" s="22" customFormat="1" ht="12" customHeight="1" x14ac:dyDescent="0.2">
      <c r="A23" s="27" t="s">
        <v>75</v>
      </c>
      <c r="B23" s="28" t="s">
        <v>76</v>
      </c>
      <c r="C23" s="29">
        <f>'[1]IB_1.3.sz.mell.'!C23</f>
        <v>0</v>
      </c>
      <c r="D23" s="29">
        <f>'[1]IB_1.3.sz.mell.'!D23</f>
        <v>0</v>
      </c>
      <c r="E23" s="30"/>
    </row>
    <row r="24" spans="1:5" s="22" customFormat="1" ht="12" customHeight="1" thickBot="1" x14ac:dyDescent="0.25">
      <c r="A24" s="32" t="s">
        <v>77</v>
      </c>
      <c r="B24" s="33" t="s">
        <v>78</v>
      </c>
      <c r="C24" s="35">
        <f>'[1]IB_1.3.sz.mell.'!C24</f>
        <v>0</v>
      </c>
      <c r="D24" s="35">
        <f>'[1]IB_1.3.sz.mell.'!D24</f>
        <v>0</v>
      </c>
      <c r="E24" s="36"/>
    </row>
    <row r="25" spans="1:5" s="22" customFormat="1" ht="12" customHeight="1" thickBot="1" x14ac:dyDescent="0.25">
      <c r="A25" s="18" t="s">
        <v>79</v>
      </c>
      <c r="B25" s="19" t="s">
        <v>80</v>
      </c>
      <c r="C25" s="20">
        <f>'[1]IB_1.3.sz.mell.'!C25</f>
        <v>0</v>
      </c>
      <c r="D25" s="20">
        <f>'[1]IB_1.3.sz.mell.'!D25</f>
        <v>0</v>
      </c>
      <c r="E25" s="21">
        <f>+E26+E27+E28+E29+E30</f>
        <v>0</v>
      </c>
    </row>
    <row r="26" spans="1:5" s="22" customFormat="1" ht="12" customHeight="1" x14ac:dyDescent="0.2">
      <c r="A26" s="23" t="s">
        <v>81</v>
      </c>
      <c r="B26" s="24" t="s">
        <v>82</v>
      </c>
      <c r="C26" s="25">
        <f>'[1]IB_1.3.sz.mell.'!C26</f>
        <v>0</v>
      </c>
      <c r="D26" s="25">
        <f>'[1]IB_1.3.sz.mell.'!D26</f>
        <v>0</v>
      </c>
      <c r="E26" s="26"/>
    </row>
    <row r="27" spans="1:5" s="22" customFormat="1" ht="12" customHeight="1" x14ac:dyDescent="0.2">
      <c r="A27" s="27" t="s">
        <v>83</v>
      </c>
      <c r="B27" s="28" t="s">
        <v>84</v>
      </c>
      <c r="C27" s="29">
        <f>'[1]IB_1.3.sz.mell.'!C27</f>
        <v>0</v>
      </c>
      <c r="D27" s="29">
        <f>'[1]IB_1.3.sz.mell.'!D27</f>
        <v>0</v>
      </c>
      <c r="E27" s="30"/>
    </row>
    <row r="28" spans="1:5" s="22" customFormat="1" ht="12" customHeight="1" x14ac:dyDescent="0.2">
      <c r="A28" s="27" t="s">
        <v>85</v>
      </c>
      <c r="B28" s="28" t="s">
        <v>86</v>
      </c>
      <c r="C28" s="29">
        <f>'[1]IB_1.3.sz.mell.'!C28</f>
        <v>0</v>
      </c>
      <c r="D28" s="29">
        <f>'[1]IB_1.3.sz.mell.'!D28</f>
        <v>0</v>
      </c>
      <c r="E28" s="30"/>
    </row>
    <row r="29" spans="1:5" s="22" customFormat="1" ht="12" customHeight="1" x14ac:dyDescent="0.2">
      <c r="A29" s="27" t="s">
        <v>87</v>
      </c>
      <c r="B29" s="28" t="s">
        <v>88</v>
      </c>
      <c r="C29" s="29">
        <f>'[1]IB_1.3.sz.mell.'!C29</f>
        <v>0</v>
      </c>
      <c r="D29" s="29">
        <f>'[1]IB_1.3.sz.mell.'!D29</f>
        <v>0</v>
      </c>
      <c r="E29" s="30"/>
    </row>
    <row r="30" spans="1:5" s="22" customFormat="1" ht="12" customHeight="1" x14ac:dyDescent="0.2">
      <c r="A30" s="27" t="s">
        <v>89</v>
      </c>
      <c r="B30" s="28" t="s">
        <v>90</v>
      </c>
      <c r="C30" s="29">
        <f>'[1]IB_1.3.sz.mell.'!C30</f>
        <v>0</v>
      </c>
      <c r="D30" s="29">
        <f>'[1]IB_1.3.sz.mell.'!D30</f>
        <v>0</v>
      </c>
      <c r="E30" s="30"/>
    </row>
    <row r="31" spans="1:5" s="22" customFormat="1" ht="12" customHeight="1" thickBot="1" x14ac:dyDescent="0.25">
      <c r="A31" s="32" t="s">
        <v>91</v>
      </c>
      <c r="B31" s="37" t="s">
        <v>92</v>
      </c>
      <c r="C31" s="35">
        <f>'[1]IB_1.3.sz.mell.'!C31</f>
        <v>0</v>
      </c>
      <c r="D31" s="35">
        <f>'[1]IB_1.3.sz.mell.'!D31</f>
        <v>0</v>
      </c>
      <c r="E31" s="36"/>
    </row>
    <row r="32" spans="1:5" s="22" customFormat="1" ht="12" customHeight="1" thickBot="1" x14ac:dyDescent="0.25">
      <c r="A32" s="18" t="s">
        <v>93</v>
      </c>
      <c r="B32" s="19" t="s">
        <v>94</v>
      </c>
      <c r="C32" s="38">
        <f>'[1]IB_1.3.sz.mell.'!C32</f>
        <v>7117300</v>
      </c>
      <c r="D32" s="38">
        <f>'[1]IB_1.3.sz.mell.'!D32</f>
        <v>7650290</v>
      </c>
      <c r="E32" s="39">
        <f>SUM(E33:E39)</f>
        <v>7726040</v>
      </c>
    </row>
    <row r="33" spans="1:5" s="22" customFormat="1" ht="12" customHeight="1" x14ac:dyDescent="0.2">
      <c r="A33" s="23" t="s">
        <v>95</v>
      </c>
      <c r="B33" s="24" t="s">
        <v>96</v>
      </c>
      <c r="C33" s="25">
        <f>'[1]IB_1.3.sz.mell.'!C33</f>
        <v>0</v>
      </c>
      <c r="D33" s="25">
        <f>'[1]IB_1.3.sz.mell.'!D33</f>
        <v>0</v>
      </c>
      <c r="E33" s="26"/>
    </row>
    <row r="34" spans="1:5" s="22" customFormat="1" ht="12" customHeight="1" x14ac:dyDescent="0.2">
      <c r="A34" s="27" t="s">
        <v>97</v>
      </c>
      <c r="B34" s="28" t="s">
        <v>314</v>
      </c>
      <c r="C34" s="29">
        <f>'[1]IB_1.3.sz.mell.'!C34</f>
        <v>0</v>
      </c>
      <c r="D34" s="29">
        <f>'[1]IB_1.3.sz.mell.'!D34</f>
        <v>0</v>
      </c>
      <c r="E34" s="30"/>
    </row>
    <row r="35" spans="1:5" s="22" customFormat="1" ht="12" customHeight="1" x14ac:dyDescent="0.2">
      <c r="A35" s="27" t="s">
        <v>99</v>
      </c>
      <c r="B35" s="28" t="s">
        <v>100</v>
      </c>
      <c r="C35" s="29">
        <f>'[1]IB_1.3.sz.mell.'!C35</f>
        <v>7117300</v>
      </c>
      <c r="D35" s="29">
        <f>'[1]IB_1.3.sz.mell.'!D35</f>
        <v>7650290</v>
      </c>
      <c r="E35" s="30">
        <v>7726040</v>
      </c>
    </row>
    <row r="36" spans="1:5" s="22" customFormat="1" ht="12" customHeight="1" x14ac:dyDescent="0.2">
      <c r="A36" s="27" t="s">
        <v>101</v>
      </c>
      <c r="B36" s="28" t="s">
        <v>102</v>
      </c>
      <c r="C36" s="29">
        <f>'[1]IB_1.3.sz.mell.'!C36</f>
        <v>0</v>
      </c>
      <c r="D36" s="29">
        <f>'[1]IB_1.3.sz.mell.'!D36</f>
        <v>0</v>
      </c>
      <c r="E36" s="30"/>
    </row>
    <row r="37" spans="1:5" s="22" customFormat="1" ht="12" customHeight="1" x14ac:dyDescent="0.2">
      <c r="A37" s="27" t="s">
        <v>103</v>
      </c>
      <c r="B37" s="28" t="s">
        <v>104</v>
      </c>
      <c r="C37" s="29">
        <f>'[1]IB_1.3.sz.mell.'!C37</f>
        <v>0</v>
      </c>
      <c r="D37" s="29">
        <f>'[1]IB_1.3.sz.mell.'!D37</f>
        <v>0</v>
      </c>
      <c r="E37" s="30"/>
    </row>
    <row r="38" spans="1:5" s="22" customFormat="1" ht="12" customHeight="1" x14ac:dyDescent="0.2">
      <c r="A38" s="27" t="s">
        <v>105</v>
      </c>
      <c r="B38" s="28" t="s">
        <v>106</v>
      </c>
      <c r="C38" s="29">
        <f>'[1]IB_1.3.sz.mell.'!C38</f>
        <v>0</v>
      </c>
      <c r="D38" s="29">
        <f>'[1]IB_1.3.sz.mell.'!D38</f>
        <v>0</v>
      </c>
      <c r="E38" s="30"/>
    </row>
    <row r="39" spans="1:5" s="22" customFormat="1" ht="12" customHeight="1" thickBot="1" x14ac:dyDescent="0.25">
      <c r="A39" s="32" t="s">
        <v>107</v>
      </c>
      <c r="B39" s="40" t="s">
        <v>108</v>
      </c>
      <c r="C39" s="35">
        <f>'[1]IB_1.3.sz.mell.'!C39</f>
        <v>0</v>
      </c>
      <c r="D39" s="35">
        <f>'[1]IB_1.3.sz.mell.'!D39</f>
        <v>0</v>
      </c>
      <c r="E39" s="36"/>
    </row>
    <row r="40" spans="1:5" s="22" customFormat="1" ht="12" customHeight="1" thickBot="1" x14ac:dyDescent="0.25">
      <c r="A40" s="18" t="s">
        <v>109</v>
      </c>
      <c r="B40" s="19" t="s">
        <v>110</v>
      </c>
      <c r="C40" s="20">
        <f>'[1]IB_1.3.sz.mell.'!C40</f>
        <v>254000</v>
      </c>
      <c r="D40" s="20">
        <f>'[1]IB_1.3.sz.mell.'!D40</f>
        <v>254000</v>
      </c>
      <c r="E40" s="21">
        <f>SUM(E41:E51)</f>
        <v>178250</v>
      </c>
    </row>
    <row r="41" spans="1:5" s="22" customFormat="1" ht="12" customHeight="1" x14ac:dyDescent="0.2">
      <c r="A41" s="23" t="s">
        <v>111</v>
      </c>
      <c r="B41" s="24" t="s">
        <v>112</v>
      </c>
      <c r="C41" s="25">
        <f>'[1]IB_1.3.sz.mell.'!C41</f>
        <v>0</v>
      </c>
      <c r="D41" s="25">
        <f>'[1]IB_1.3.sz.mell.'!D41</f>
        <v>0</v>
      </c>
      <c r="E41" s="26"/>
    </row>
    <row r="42" spans="1:5" s="22" customFormat="1" ht="12" customHeight="1" x14ac:dyDescent="0.2">
      <c r="A42" s="27" t="s">
        <v>113</v>
      </c>
      <c r="B42" s="28" t="s">
        <v>114</v>
      </c>
      <c r="C42" s="29">
        <f>'[1]IB_1.3.sz.mell.'!C42</f>
        <v>200000</v>
      </c>
      <c r="D42" s="29">
        <f>'[1]IB_1.3.sz.mell.'!D42</f>
        <v>200000</v>
      </c>
      <c r="E42" s="30">
        <v>146044</v>
      </c>
    </row>
    <row r="43" spans="1:5" s="22" customFormat="1" ht="12" customHeight="1" x14ac:dyDescent="0.2">
      <c r="A43" s="27" t="s">
        <v>115</v>
      </c>
      <c r="B43" s="28" t="s">
        <v>116</v>
      </c>
      <c r="C43" s="29">
        <f>'[1]IB_1.3.sz.mell.'!C43</f>
        <v>0</v>
      </c>
      <c r="D43" s="29">
        <f>'[1]IB_1.3.sz.mell.'!D43</f>
        <v>0</v>
      </c>
      <c r="E43" s="30"/>
    </row>
    <row r="44" spans="1:5" s="22" customFormat="1" ht="12" customHeight="1" x14ac:dyDescent="0.2">
      <c r="A44" s="27" t="s">
        <v>117</v>
      </c>
      <c r="B44" s="28" t="s">
        <v>118</v>
      </c>
      <c r="C44" s="29">
        <f>'[1]IB_1.3.sz.mell.'!C44</f>
        <v>0</v>
      </c>
      <c r="D44" s="29">
        <f>'[1]IB_1.3.sz.mell.'!D44</f>
        <v>0</v>
      </c>
      <c r="E44" s="30"/>
    </row>
    <row r="45" spans="1:5" s="22" customFormat="1" ht="12" customHeight="1" x14ac:dyDescent="0.2">
      <c r="A45" s="27" t="s">
        <v>119</v>
      </c>
      <c r="B45" s="28" t="s">
        <v>120</v>
      </c>
      <c r="C45" s="29">
        <f>'[1]IB_1.3.sz.mell.'!C45</f>
        <v>0</v>
      </c>
      <c r="D45" s="29">
        <f>'[1]IB_1.3.sz.mell.'!D45</f>
        <v>0</v>
      </c>
      <c r="E45" s="30"/>
    </row>
    <row r="46" spans="1:5" s="22" customFormat="1" ht="12" customHeight="1" x14ac:dyDescent="0.2">
      <c r="A46" s="27" t="s">
        <v>121</v>
      </c>
      <c r="B46" s="28" t="s">
        <v>122</v>
      </c>
      <c r="C46" s="29">
        <f>'[1]IB_1.3.sz.mell.'!C46</f>
        <v>54000</v>
      </c>
      <c r="D46" s="29">
        <f>'[1]IB_1.3.sz.mell.'!D46</f>
        <v>54000</v>
      </c>
      <c r="E46" s="30">
        <v>32206</v>
      </c>
    </row>
    <row r="47" spans="1:5" s="22" customFormat="1" ht="12" customHeight="1" x14ac:dyDescent="0.2">
      <c r="A47" s="27" t="s">
        <v>123</v>
      </c>
      <c r="B47" s="28" t="s">
        <v>124</v>
      </c>
      <c r="C47" s="29">
        <f>'[1]IB_1.3.sz.mell.'!C47</f>
        <v>0</v>
      </c>
      <c r="D47" s="29">
        <f>'[1]IB_1.3.sz.mell.'!D47</f>
        <v>0</v>
      </c>
      <c r="E47" s="30"/>
    </row>
    <row r="48" spans="1:5" s="22" customFormat="1" ht="12" customHeight="1" x14ac:dyDescent="0.2">
      <c r="A48" s="27" t="s">
        <v>125</v>
      </c>
      <c r="B48" s="28" t="s">
        <v>126</v>
      </c>
      <c r="C48" s="29">
        <f>'[1]IB_1.3.sz.mell.'!C48</f>
        <v>0</v>
      </c>
      <c r="D48" s="29">
        <f>'[1]IB_1.3.sz.mell.'!D48</f>
        <v>0</v>
      </c>
      <c r="E48" s="30"/>
    </row>
    <row r="49" spans="1:5" s="22" customFormat="1" ht="12" customHeight="1" x14ac:dyDescent="0.2">
      <c r="A49" s="27" t="s">
        <v>127</v>
      </c>
      <c r="B49" s="28" t="s">
        <v>128</v>
      </c>
      <c r="C49" s="41">
        <f>'[1]IB_1.3.sz.mell.'!C49</f>
        <v>0</v>
      </c>
      <c r="D49" s="41">
        <f>'[1]IB_1.3.sz.mell.'!D49</f>
        <v>0</v>
      </c>
      <c r="E49" s="42"/>
    </row>
    <row r="50" spans="1:5" s="22" customFormat="1" ht="12" customHeight="1" x14ac:dyDescent="0.2">
      <c r="A50" s="32" t="s">
        <v>129</v>
      </c>
      <c r="B50" s="37" t="s">
        <v>130</v>
      </c>
      <c r="C50" s="43">
        <f>'[1]IB_1.3.sz.mell.'!C50</f>
        <v>0</v>
      </c>
      <c r="D50" s="43">
        <f>'[1]IB_1.3.sz.mell.'!D50</f>
        <v>0</v>
      </c>
      <c r="E50" s="44"/>
    </row>
    <row r="51" spans="1:5" s="22" customFormat="1" ht="12" customHeight="1" thickBot="1" x14ac:dyDescent="0.25">
      <c r="A51" s="32" t="s">
        <v>131</v>
      </c>
      <c r="B51" s="33" t="s">
        <v>132</v>
      </c>
      <c r="C51" s="43">
        <f>'[1]IB_1.3.sz.mell.'!C51</f>
        <v>0</v>
      </c>
      <c r="D51" s="43">
        <f>'[1]IB_1.3.sz.mell.'!D51</f>
        <v>0</v>
      </c>
      <c r="E51" s="44"/>
    </row>
    <row r="52" spans="1:5" s="22" customFormat="1" ht="12" customHeight="1" thickBot="1" x14ac:dyDescent="0.25">
      <c r="A52" s="18" t="s">
        <v>133</v>
      </c>
      <c r="B52" s="19" t="s">
        <v>134</v>
      </c>
      <c r="C52" s="20">
        <f>'[1]IB_1.3.sz.mell.'!C52</f>
        <v>0</v>
      </c>
      <c r="D52" s="20">
        <f>'[1]IB_1.3.sz.mell.'!D52</f>
        <v>0</v>
      </c>
      <c r="E52" s="21">
        <f>SUM(E53:E57)</f>
        <v>0</v>
      </c>
    </row>
    <row r="53" spans="1:5" s="22" customFormat="1" ht="12" customHeight="1" x14ac:dyDescent="0.2">
      <c r="A53" s="23" t="s">
        <v>135</v>
      </c>
      <c r="B53" s="24" t="s">
        <v>136</v>
      </c>
      <c r="C53" s="45">
        <f>'[1]IB_1.3.sz.mell.'!C53</f>
        <v>0</v>
      </c>
      <c r="D53" s="45">
        <f>'[1]IB_1.3.sz.mell.'!D53</f>
        <v>0</v>
      </c>
      <c r="E53" s="46"/>
    </row>
    <row r="54" spans="1:5" s="22" customFormat="1" ht="12" customHeight="1" x14ac:dyDescent="0.2">
      <c r="A54" s="27" t="s">
        <v>137</v>
      </c>
      <c r="B54" s="28" t="s">
        <v>138</v>
      </c>
      <c r="C54" s="41">
        <f>'[1]IB_1.3.sz.mell.'!C54</f>
        <v>0</v>
      </c>
      <c r="D54" s="41">
        <f>'[1]IB_1.3.sz.mell.'!D54</f>
        <v>0</v>
      </c>
      <c r="E54" s="42"/>
    </row>
    <row r="55" spans="1:5" s="22" customFormat="1" ht="12" customHeight="1" x14ac:dyDescent="0.2">
      <c r="A55" s="27" t="s">
        <v>139</v>
      </c>
      <c r="B55" s="28" t="s">
        <v>140</v>
      </c>
      <c r="C55" s="41">
        <f>'[1]IB_1.3.sz.mell.'!C55</f>
        <v>0</v>
      </c>
      <c r="D55" s="41">
        <f>'[1]IB_1.3.sz.mell.'!D55</f>
        <v>0</v>
      </c>
      <c r="E55" s="42"/>
    </row>
    <row r="56" spans="1:5" s="22" customFormat="1" ht="12" customHeight="1" x14ac:dyDescent="0.2">
      <c r="A56" s="27" t="s">
        <v>141</v>
      </c>
      <c r="B56" s="28" t="s">
        <v>142</v>
      </c>
      <c r="C56" s="41">
        <f>'[1]IB_1.3.sz.mell.'!C56</f>
        <v>0</v>
      </c>
      <c r="D56" s="41">
        <f>'[1]IB_1.3.sz.mell.'!D56</f>
        <v>0</v>
      </c>
      <c r="E56" s="42"/>
    </row>
    <row r="57" spans="1:5" s="22" customFormat="1" ht="12" customHeight="1" thickBot="1" x14ac:dyDescent="0.25">
      <c r="A57" s="32" t="s">
        <v>143</v>
      </c>
      <c r="B57" s="33" t="s">
        <v>144</v>
      </c>
      <c r="C57" s="43">
        <f>'[1]IB_1.3.sz.mell.'!C57</f>
        <v>0</v>
      </c>
      <c r="D57" s="43">
        <f>'[1]IB_1.3.sz.mell.'!D57</f>
        <v>0</v>
      </c>
      <c r="E57" s="44"/>
    </row>
    <row r="58" spans="1:5" s="22" customFormat="1" ht="12" customHeight="1" thickBot="1" x14ac:dyDescent="0.25">
      <c r="A58" s="18" t="s">
        <v>145</v>
      </c>
      <c r="B58" s="19" t="s">
        <v>146</v>
      </c>
      <c r="C58" s="20">
        <f>'[1]IB_1.3.sz.mell.'!C58</f>
        <v>0</v>
      </c>
      <c r="D58" s="20">
        <f>'[1]IB_1.3.sz.mell.'!D58</f>
        <v>0</v>
      </c>
      <c r="E58" s="21">
        <f>SUM(E59:E61)</f>
        <v>0</v>
      </c>
    </row>
    <row r="59" spans="1:5" s="22" customFormat="1" ht="12" customHeight="1" x14ac:dyDescent="0.2">
      <c r="A59" s="23" t="s">
        <v>147</v>
      </c>
      <c r="B59" s="24" t="s">
        <v>148</v>
      </c>
      <c r="C59" s="25">
        <f>'[1]IB_1.3.sz.mell.'!C59</f>
        <v>0</v>
      </c>
      <c r="D59" s="25">
        <f>'[1]IB_1.3.sz.mell.'!D59</f>
        <v>0</v>
      </c>
      <c r="E59" s="26"/>
    </row>
    <row r="60" spans="1:5" s="22" customFormat="1" ht="12" customHeight="1" x14ac:dyDescent="0.2">
      <c r="A60" s="27" t="s">
        <v>149</v>
      </c>
      <c r="B60" s="28" t="s">
        <v>150</v>
      </c>
      <c r="C60" s="29">
        <f>'[1]IB_1.3.sz.mell.'!C60</f>
        <v>0</v>
      </c>
      <c r="D60" s="29">
        <f>'[1]IB_1.3.sz.mell.'!D60</f>
        <v>0</v>
      </c>
      <c r="E60" s="30"/>
    </row>
    <row r="61" spans="1:5" s="22" customFormat="1" ht="12" customHeight="1" x14ac:dyDescent="0.2">
      <c r="A61" s="27" t="s">
        <v>151</v>
      </c>
      <c r="B61" s="28" t="s">
        <v>152</v>
      </c>
      <c r="C61" s="29">
        <f>'[1]IB_1.3.sz.mell.'!C61</f>
        <v>0</v>
      </c>
      <c r="D61" s="29">
        <f>'[1]IB_1.3.sz.mell.'!D61</f>
        <v>0</v>
      </c>
      <c r="E61" s="30"/>
    </row>
    <row r="62" spans="1:5" s="22" customFormat="1" ht="12" customHeight="1" thickBot="1" x14ac:dyDescent="0.25">
      <c r="A62" s="32" t="s">
        <v>153</v>
      </c>
      <c r="B62" s="33" t="s">
        <v>154</v>
      </c>
      <c r="C62" s="35">
        <f>'[1]IB_1.3.sz.mell.'!C62</f>
        <v>0</v>
      </c>
      <c r="D62" s="35">
        <f>'[1]IB_1.3.sz.mell.'!D62</f>
        <v>0</v>
      </c>
      <c r="E62" s="36"/>
    </row>
    <row r="63" spans="1:5" s="22" customFormat="1" ht="12" customHeight="1" thickBot="1" x14ac:dyDescent="0.25">
      <c r="A63" s="18" t="s">
        <v>155</v>
      </c>
      <c r="B63" s="34" t="s">
        <v>156</v>
      </c>
      <c r="C63" s="20">
        <f>'[1]IB_1.3.sz.mell.'!C63</f>
        <v>0</v>
      </c>
      <c r="D63" s="20">
        <f>'[1]IB_1.3.sz.mell.'!D63</f>
        <v>0</v>
      </c>
      <c r="E63" s="21">
        <f>SUM(E64:E66)</f>
        <v>0</v>
      </c>
    </row>
    <row r="64" spans="1:5" s="22" customFormat="1" ht="12" customHeight="1" x14ac:dyDescent="0.2">
      <c r="A64" s="23" t="s">
        <v>157</v>
      </c>
      <c r="B64" s="24" t="s">
        <v>158</v>
      </c>
      <c r="C64" s="41">
        <f>'[1]IB_1.3.sz.mell.'!C64</f>
        <v>0</v>
      </c>
      <c r="D64" s="41">
        <f>'[1]IB_1.3.sz.mell.'!D64</f>
        <v>0</v>
      </c>
      <c r="E64" s="42"/>
    </row>
    <row r="65" spans="1:5" s="22" customFormat="1" ht="12" customHeight="1" x14ac:dyDescent="0.2">
      <c r="A65" s="27" t="s">
        <v>159</v>
      </c>
      <c r="B65" s="28" t="s">
        <v>160</v>
      </c>
      <c r="C65" s="41">
        <f>'[1]IB_1.3.sz.mell.'!C65</f>
        <v>0</v>
      </c>
      <c r="D65" s="41">
        <f>'[1]IB_1.3.sz.mell.'!D65</f>
        <v>0</v>
      </c>
      <c r="E65" s="42"/>
    </row>
    <row r="66" spans="1:5" s="22" customFormat="1" ht="12" customHeight="1" x14ac:dyDescent="0.2">
      <c r="A66" s="27" t="s">
        <v>161</v>
      </c>
      <c r="B66" s="28" t="s">
        <v>162</v>
      </c>
      <c r="C66" s="41">
        <f>'[1]IB_1.3.sz.mell.'!C66</f>
        <v>0</v>
      </c>
      <c r="D66" s="41">
        <f>'[1]IB_1.3.sz.mell.'!D66</f>
        <v>0</v>
      </c>
      <c r="E66" s="42"/>
    </row>
    <row r="67" spans="1:5" s="22" customFormat="1" ht="12" customHeight="1" thickBot="1" x14ac:dyDescent="0.25">
      <c r="A67" s="32" t="s">
        <v>163</v>
      </c>
      <c r="B67" s="33" t="s">
        <v>164</v>
      </c>
      <c r="C67" s="41">
        <f>'[1]IB_1.3.sz.mell.'!C67</f>
        <v>0</v>
      </c>
      <c r="D67" s="41">
        <f>'[1]IB_1.3.sz.mell.'!D67</f>
        <v>0</v>
      </c>
      <c r="E67" s="42"/>
    </row>
    <row r="68" spans="1:5" s="22" customFormat="1" ht="12" customHeight="1" thickBot="1" x14ac:dyDescent="0.25">
      <c r="A68" s="47" t="s">
        <v>165</v>
      </c>
      <c r="B68" s="19" t="s">
        <v>166</v>
      </c>
      <c r="C68" s="38">
        <f>'[1]IB_1.3.sz.mell.'!C68</f>
        <v>7371300</v>
      </c>
      <c r="D68" s="38">
        <f>'[1]IB_1.3.sz.mell.'!D68</f>
        <v>7904290</v>
      </c>
      <c r="E68" s="39">
        <f>+E11+E18+E25+E32+E40+E52+E58+E63</f>
        <v>7904290</v>
      </c>
    </row>
    <row r="69" spans="1:5" s="22" customFormat="1" ht="12" customHeight="1" thickBot="1" x14ac:dyDescent="0.25">
      <c r="A69" s="48" t="s">
        <v>167</v>
      </c>
      <c r="B69" s="34" t="s">
        <v>168</v>
      </c>
      <c r="C69" s="20">
        <f>'[1]IB_1.3.sz.mell.'!C69</f>
        <v>0</v>
      </c>
      <c r="D69" s="20">
        <f>'[1]IB_1.3.sz.mell.'!D69</f>
        <v>0</v>
      </c>
      <c r="E69" s="21">
        <f>SUM(E70:E72)</f>
        <v>0</v>
      </c>
    </row>
    <row r="70" spans="1:5" s="22" customFormat="1" ht="12" customHeight="1" x14ac:dyDescent="0.2">
      <c r="A70" s="23" t="s">
        <v>169</v>
      </c>
      <c r="B70" s="24" t="s">
        <v>170</v>
      </c>
      <c r="C70" s="41">
        <f>'[1]IB_1.3.sz.mell.'!C70</f>
        <v>0</v>
      </c>
      <c r="D70" s="41">
        <f>'[1]IB_1.3.sz.mell.'!D70</f>
        <v>0</v>
      </c>
      <c r="E70" s="42"/>
    </row>
    <row r="71" spans="1:5" s="22" customFormat="1" ht="12" customHeight="1" x14ac:dyDescent="0.2">
      <c r="A71" s="27" t="s">
        <v>171</v>
      </c>
      <c r="B71" s="28" t="s">
        <v>172</v>
      </c>
      <c r="C71" s="41">
        <f>'[1]IB_1.3.sz.mell.'!C71</f>
        <v>0</v>
      </c>
      <c r="D71" s="41">
        <f>'[1]IB_1.3.sz.mell.'!D71</f>
        <v>0</v>
      </c>
      <c r="E71" s="42"/>
    </row>
    <row r="72" spans="1:5" s="22" customFormat="1" ht="12" customHeight="1" thickBot="1" x14ac:dyDescent="0.25">
      <c r="A72" s="32" t="s">
        <v>173</v>
      </c>
      <c r="B72" s="49" t="s">
        <v>174</v>
      </c>
      <c r="C72" s="41">
        <f>'[1]IB_1.3.sz.mell.'!C72</f>
        <v>0</v>
      </c>
      <c r="D72" s="41">
        <f>'[1]IB_1.3.sz.mell.'!D72</f>
        <v>0</v>
      </c>
      <c r="E72" s="42"/>
    </row>
    <row r="73" spans="1:5" s="22" customFormat="1" ht="12" customHeight="1" thickBot="1" x14ac:dyDescent="0.25">
      <c r="A73" s="48" t="s">
        <v>175</v>
      </c>
      <c r="B73" s="34" t="s">
        <v>176</v>
      </c>
      <c r="C73" s="20">
        <f>'[1]IB_1.3.sz.mell.'!C73</f>
        <v>0</v>
      </c>
      <c r="D73" s="20">
        <f>'[1]IB_1.3.sz.mell.'!D73</f>
        <v>0</v>
      </c>
      <c r="E73" s="21">
        <f>SUM(E74:E77)</f>
        <v>0</v>
      </c>
    </row>
    <row r="74" spans="1:5" s="22" customFormat="1" ht="12" customHeight="1" x14ac:dyDescent="0.2">
      <c r="A74" s="23" t="s">
        <v>177</v>
      </c>
      <c r="B74" s="24" t="s">
        <v>178</v>
      </c>
      <c r="C74" s="41">
        <f>'[1]IB_1.3.sz.mell.'!C74</f>
        <v>0</v>
      </c>
      <c r="D74" s="41">
        <f>'[1]IB_1.3.sz.mell.'!D74</f>
        <v>0</v>
      </c>
      <c r="E74" s="42"/>
    </row>
    <row r="75" spans="1:5" s="22" customFormat="1" ht="12" customHeight="1" x14ac:dyDescent="0.2">
      <c r="A75" s="27" t="s">
        <v>179</v>
      </c>
      <c r="B75" s="24" t="s">
        <v>180</v>
      </c>
      <c r="C75" s="41">
        <f>'[1]IB_1.3.sz.mell.'!C75</f>
        <v>0</v>
      </c>
      <c r="D75" s="41">
        <f>'[1]IB_1.3.sz.mell.'!D75</f>
        <v>0</v>
      </c>
      <c r="E75" s="42"/>
    </row>
    <row r="76" spans="1:5" s="22" customFormat="1" ht="12" customHeight="1" x14ac:dyDescent="0.2">
      <c r="A76" s="27" t="s">
        <v>181</v>
      </c>
      <c r="B76" s="24" t="s">
        <v>182</v>
      </c>
      <c r="C76" s="41">
        <f>'[1]IB_1.3.sz.mell.'!C76</f>
        <v>0</v>
      </c>
      <c r="D76" s="41">
        <f>'[1]IB_1.3.sz.mell.'!D76</f>
        <v>0</v>
      </c>
      <c r="E76" s="42"/>
    </row>
    <row r="77" spans="1:5" s="22" customFormat="1" ht="12" customHeight="1" thickBot="1" x14ac:dyDescent="0.25">
      <c r="A77" s="32" t="s">
        <v>183</v>
      </c>
      <c r="B77" s="50" t="s">
        <v>184</v>
      </c>
      <c r="C77" s="41">
        <f>'[1]IB_1.3.sz.mell.'!C77</f>
        <v>0</v>
      </c>
      <c r="D77" s="41">
        <f>'[1]IB_1.3.sz.mell.'!D77</f>
        <v>0</v>
      </c>
      <c r="E77" s="42"/>
    </row>
    <row r="78" spans="1:5" s="22" customFormat="1" ht="12" customHeight="1" thickBot="1" x14ac:dyDescent="0.25">
      <c r="A78" s="48" t="s">
        <v>185</v>
      </c>
      <c r="B78" s="34" t="s">
        <v>186</v>
      </c>
      <c r="C78" s="20">
        <f>'[1]IB_1.3.sz.mell.'!C78</f>
        <v>0</v>
      </c>
      <c r="D78" s="20">
        <f>'[1]IB_1.3.sz.mell.'!D78</f>
        <v>0</v>
      </c>
      <c r="E78" s="21">
        <f>SUM(E79:E80)</f>
        <v>0</v>
      </c>
    </row>
    <row r="79" spans="1:5" s="22" customFormat="1" ht="12" customHeight="1" x14ac:dyDescent="0.2">
      <c r="A79" s="23" t="s">
        <v>187</v>
      </c>
      <c r="B79" s="24" t="s">
        <v>188</v>
      </c>
      <c r="C79" s="41">
        <f>'[1]IB_1.3.sz.mell.'!C79</f>
        <v>0</v>
      </c>
      <c r="D79" s="41">
        <f>'[1]IB_1.3.sz.mell.'!D79</f>
        <v>0</v>
      </c>
      <c r="E79" s="42"/>
    </row>
    <row r="80" spans="1:5" s="22" customFormat="1" ht="12" customHeight="1" thickBot="1" x14ac:dyDescent="0.25">
      <c r="A80" s="32" t="s">
        <v>189</v>
      </c>
      <c r="B80" s="33" t="s">
        <v>190</v>
      </c>
      <c r="C80" s="41">
        <f>'[1]IB_1.3.sz.mell.'!C80</f>
        <v>0</v>
      </c>
      <c r="D80" s="41">
        <f>'[1]IB_1.3.sz.mell.'!D80</f>
        <v>0</v>
      </c>
      <c r="E80" s="42"/>
    </row>
    <row r="81" spans="1:5" s="22" customFormat="1" ht="12" customHeight="1" thickBot="1" x14ac:dyDescent="0.25">
      <c r="A81" s="48" t="s">
        <v>191</v>
      </c>
      <c r="B81" s="34" t="s">
        <v>192</v>
      </c>
      <c r="C81" s="20">
        <f>'[1]IB_1.3.sz.mell.'!C81</f>
        <v>0</v>
      </c>
      <c r="D81" s="20">
        <f>'[1]IB_1.3.sz.mell.'!D81</f>
        <v>0</v>
      </c>
      <c r="E81" s="21">
        <f>SUM(E82:E84)</f>
        <v>0</v>
      </c>
    </row>
    <row r="82" spans="1:5" s="22" customFormat="1" ht="12" customHeight="1" x14ac:dyDescent="0.2">
      <c r="A82" s="23" t="s">
        <v>193</v>
      </c>
      <c r="B82" s="24" t="s">
        <v>194</v>
      </c>
      <c r="C82" s="41">
        <f>'[1]IB_1.3.sz.mell.'!C82</f>
        <v>0</v>
      </c>
      <c r="D82" s="41">
        <f>'[1]IB_1.3.sz.mell.'!D82</f>
        <v>0</v>
      </c>
      <c r="E82" s="42"/>
    </row>
    <row r="83" spans="1:5" s="22" customFormat="1" ht="12" customHeight="1" x14ac:dyDescent="0.2">
      <c r="A83" s="27" t="s">
        <v>195</v>
      </c>
      <c r="B83" s="28" t="s">
        <v>196</v>
      </c>
      <c r="C83" s="41">
        <f>'[1]IB_1.3.sz.mell.'!C83</f>
        <v>0</v>
      </c>
      <c r="D83" s="41">
        <f>'[1]IB_1.3.sz.mell.'!D83</f>
        <v>0</v>
      </c>
      <c r="E83" s="42"/>
    </row>
    <row r="84" spans="1:5" s="22" customFormat="1" ht="12" customHeight="1" thickBot="1" x14ac:dyDescent="0.25">
      <c r="A84" s="32" t="s">
        <v>197</v>
      </c>
      <c r="B84" s="33" t="s">
        <v>198</v>
      </c>
      <c r="C84" s="41">
        <f>'[1]IB_1.3.sz.mell.'!C84</f>
        <v>0</v>
      </c>
      <c r="D84" s="41">
        <f>'[1]IB_1.3.sz.mell.'!D84</f>
        <v>0</v>
      </c>
      <c r="E84" s="42"/>
    </row>
    <row r="85" spans="1:5" s="22" customFormat="1" ht="12" customHeight="1" thickBot="1" x14ac:dyDescent="0.25">
      <c r="A85" s="48" t="s">
        <v>199</v>
      </c>
      <c r="B85" s="34" t="s">
        <v>200</v>
      </c>
      <c r="C85" s="20">
        <f>'[1]IB_1.3.sz.mell.'!C85</f>
        <v>0</v>
      </c>
      <c r="D85" s="20">
        <f>'[1]IB_1.3.sz.mell.'!D85</f>
        <v>0</v>
      </c>
      <c r="E85" s="21">
        <f>SUM(E86:E89)</f>
        <v>0</v>
      </c>
    </row>
    <row r="86" spans="1:5" s="22" customFormat="1" ht="12" customHeight="1" x14ac:dyDescent="0.2">
      <c r="A86" s="51" t="s">
        <v>201</v>
      </c>
      <c r="B86" s="24" t="s">
        <v>202</v>
      </c>
      <c r="C86" s="41">
        <f>'[1]IB_1.3.sz.mell.'!C86</f>
        <v>0</v>
      </c>
      <c r="D86" s="41">
        <f>'[1]IB_1.3.sz.mell.'!D86</f>
        <v>0</v>
      </c>
      <c r="E86" s="42"/>
    </row>
    <row r="87" spans="1:5" s="22" customFormat="1" ht="12" customHeight="1" x14ac:dyDescent="0.2">
      <c r="A87" s="52" t="s">
        <v>203</v>
      </c>
      <c r="B87" s="28" t="s">
        <v>204</v>
      </c>
      <c r="C87" s="41">
        <f>'[1]IB_1.3.sz.mell.'!C87</f>
        <v>0</v>
      </c>
      <c r="D87" s="41">
        <f>'[1]IB_1.3.sz.mell.'!D87</f>
        <v>0</v>
      </c>
      <c r="E87" s="42"/>
    </row>
    <row r="88" spans="1:5" s="22" customFormat="1" ht="12" customHeight="1" x14ac:dyDescent="0.2">
      <c r="A88" s="52" t="s">
        <v>205</v>
      </c>
      <c r="B88" s="28" t="s">
        <v>206</v>
      </c>
      <c r="C88" s="41">
        <f>'[1]IB_1.3.sz.mell.'!C88</f>
        <v>0</v>
      </c>
      <c r="D88" s="41">
        <f>'[1]IB_1.3.sz.mell.'!D88</f>
        <v>0</v>
      </c>
      <c r="E88" s="42"/>
    </row>
    <row r="89" spans="1:5" s="22" customFormat="1" ht="12" customHeight="1" thickBot="1" x14ac:dyDescent="0.25">
      <c r="A89" s="53" t="s">
        <v>207</v>
      </c>
      <c r="B89" s="33" t="s">
        <v>208</v>
      </c>
      <c r="C89" s="41">
        <f>'[1]IB_1.3.sz.mell.'!C89</f>
        <v>0</v>
      </c>
      <c r="D89" s="41">
        <f>'[1]IB_1.3.sz.mell.'!D89</f>
        <v>0</v>
      </c>
      <c r="E89" s="42"/>
    </row>
    <row r="90" spans="1:5" s="22" customFormat="1" ht="12" customHeight="1" thickBot="1" x14ac:dyDescent="0.25">
      <c r="A90" s="48" t="s">
        <v>209</v>
      </c>
      <c r="B90" s="34" t="s">
        <v>210</v>
      </c>
      <c r="C90" s="20">
        <f>'[1]IB_1.3.sz.mell.'!C90</f>
        <v>0</v>
      </c>
      <c r="D90" s="20">
        <f>'[1]IB_1.3.sz.mell.'!D90</f>
        <v>0</v>
      </c>
      <c r="E90" s="54"/>
    </row>
    <row r="91" spans="1:5" s="22" customFormat="1" ht="13.5" customHeight="1" thickBot="1" x14ac:dyDescent="0.25">
      <c r="A91" s="48" t="s">
        <v>211</v>
      </c>
      <c r="B91" s="34" t="s">
        <v>212</v>
      </c>
      <c r="C91" s="20">
        <f>'[1]IB_1.3.sz.mell.'!C91</f>
        <v>0</v>
      </c>
      <c r="D91" s="20">
        <f>'[1]IB_1.3.sz.mell.'!D91</f>
        <v>0</v>
      </c>
      <c r="E91" s="54"/>
    </row>
    <row r="92" spans="1:5" s="22" customFormat="1" ht="15.75" customHeight="1" thickBot="1" x14ac:dyDescent="0.25">
      <c r="A92" s="48" t="s">
        <v>213</v>
      </c>
      <c r="B92" s="55" t="s">
        <v>214</v>
      </c>
      <c r="C92" s="38">
        <f>'[1]IB_1.3.sz.mell.'!C92</f>
        <v>0</v>
      </c>
      <c r="D92" s="38">
        <f>'[1]IB_1.3.sz.mell.'!D92</f>
        <v>0</v>
      </c>
      <c r="E92" s="39">
        <f>+E69+E73+E78+E81+E85+E91+E90</f>
        <v>0</v>
      </c>
    </row>
    <row r="93" spans="1:5" s="22" customFormat="1" ht="25.5" customHeight="1" thickBot="1" x14ac:dyDescent="0.25">
      <c r="A93" s="56" t="s">
        <v>215</v>
      </c>
      <c r="B93" s="57" t="s">
        <v>216</v>
      </c>
      <c r="C93" s="38">
        <f>'[1]IB_1.3.sz.mell.'!C93</f>
        <v>7371300</v>
      </c>
      <c r="D93" s="38">
        <f>'[1]IB_1.3.sz.mell.'!D93</f>
        <v>7904290</v>
      </c>
      <c r="E93" s="39">
        <f>+E68+E92</f>
        <v>7904290</v>
      </c>
    </row>
    <row r="94" spans="1:5" s="22" customFormat="1" ht="15.2" customHeight="1" x14ac:dyDescent="0.2">
      <c r="A94" s="58"/>
      <c r="B94" s="59"/>
      <c r="C94" s="60"/>
    </row>
    <row r="95" spans="1:5" ht="16.5" customHeight="1" x14ac:dyDescent="0.25">
      <c r="A95" s="752" t="s">
        <v>217</v>
      </c>
      <c r="B95" s="752"/>
      <c r="C95" s="752"/>
      <c r="D95" s="752"/>
      <c r="E95" s="752"/>
    </row>
    <row r="96" spans="1:5" ht="16.5" customHeight="1" thickBot="1" x14ac:dyDescent="0.3">
      <c r="A96" s="753" t="s">
        <v>218</v>
      </c>
      <c r="B96" s="753"/>
      <c r="C96" s="61"/>
      <c r="E96" s="61" t="str">
        <f>E7</f>
        <v xml:space="preserve"> Forintban!</v>
      </c>
    </row>
    <row r="97" spans="1:5" x14ac:dyDescent="0.25">
      <c r="A97" s="745" t="s">
        <v>42</v>
      </c>
      <c r="B97" s="747" t="s">
        <v>219</v>
      </c>
      <c r="C97" s="749" t="str">
        <f>+CONCATENATE(LEFT(Z_ÖSSZEFÜGGÉSEK!A6,4),". évi")</f>
        <v>2019. évi</v>
      </c>
      <c r="D97" s="750"/>
      <c r="E97" s="751"/>
    </row>
    <row r="98" spans="1:5" ht="24.75" thickBot="1" x14ac:dyDescent="0.3">
      <c r="A98" s="746"/>
      <c r="B98" s="748"/>
      <c r="C98" s="11" t="s">
        <v>44</v>
      </c>
      <c r="D98" s="12" t="s">
        <v>45</v>
      </c>
      <c r="E98" s="13" t="str">
        <f>CONCATENATE(E9)</f>
        <v>2019. XII. 31.
teljesítés</v>
      </c>
    </row>
    <row r="99" spans="1:5" s="17" customFormat="1" ht="12" customHeight="1" thickBot="1" x14ac:dyDescent="0.25">
      <c r="A99" s="62" t="s">
        <v>46</v>
      </c>
      <c r="B99" s="63" t="s">
        <v>47</v>
      </c>
      <c r="C99" s="63" t="s">
        <v>48</v>
      </c>
      <c r="D99" s="63" t="s">
        <v>49</v>
      </c>
      <c r="E99" s="64" t="s">
        <v>50</v>
      </c>
    </row>
    <row r="100" spans="1:5" ht="12" customHeight="1" thickBot="1" x14ac:dyDescent="0.3">
      <c r="A100" s="65" t="s">
        <v>51</v>
      </c>
      <c r="B100" s="66" t="s">
        <v>220</v>
      </c>
      <c r="C100" s="67">
        <f>'[1]IB_1.3.sz.mell.'!C100</f>
        <v>7371300</v>
      </c>
      <c r="D100" s="67">
        <f>'[1]IB_1.3.sz.mell.'!D100</f>
        <v>7904290</v>
      </c>
      <c r="E100" s="68">
        <f>E101+E102+E103+E104+E105+E118</f>
        <v>7904290</v>
      </c>
    </row>
    <row r="101" spans="1:5" ht="12" customHeight="1" x14ac:dyDescent="0.25">
      <c r="A101" s="69" t="s">
        <v>53</v>
      </c>
      <c r="B101" s="70" t="s">
        <v>221</v>
      </c>
      <c r="C101" s="71">
        <f>'[1]IB_1.3.sz.mell.'!C101</f>
        <v>240000</v>
      </c>
      <c r="D101" s="71">
        <f>'[1]IB_1.3.sz.mell.'!D101</f>
        <v>216000</v>
      </c>
      <c r="E101" s="72">
        <v>216000</v>
      </c>
    </row>
    <row r="102" spans="1:5" ht="12" customHeight="1" x14ac:dyDescent="0.25">
      <c r="A102" s="27" t="s">
        <v>55</v>
      </c>
      <c r="B102" s="73" t="s">
        <v>222</v>
      </c>
      <c r="C102" s="29">
        <f>'[1]IB_1.3.sz.mell.'!C102</f>
        <v>46800</v>
      </c>
      <c r="D102" s="29">
        <f>'[1]IB_1.3.sz.mell.'!D102</f>
        <v>37910</v>
      </c>
      <c r="E102" s="30">
        <v>37910</v>
      </c>
    </row>
    <row r="103" spans="1:5" ht="12" customHeight="1" x14ac:dyDescent="0.25">
      <c r="A103" s="27" t="s">
        <v>57</v>
      </c>
      <c r="B103" s="73" t="s">
        <v>223</v>
      </c>
      <c r="C103" s="35">
        <f>'[1]IB_1.3.sz.mell.'!C103</f>
        <v>444500</v>
      </c>
      <c r="D103" s="35">
        <f>'[1]IB_1.3.sz.mell.'!D103</f>
        <v>567705</v>
      </c>
      <c r="E103" s="36">
        <v>567705</v>
      </c>
    </row>
    <row r="104" spans="1:5" ht="12" customHeight="1" x14ac:dyDescent="0.25">
      <c r="A104" s="27" t="s">
        <v>59</v>
      </c>
      <c r="B104" s="74" t="s">
        <v>224</v>
      </c>
      <c r="C104" s="35">
        <f>'[1]IB_1.3.sz.mell.'!C104</f>
        <v>0</v>
      </c>
      <c r="D104" s="35">
        <f>'[1]IB_1.3.sz.mell.'!D104</f>
        <v>0</v>
      </c>
      <c r="E104" s="36"/>
    </row>
    <row r="105" spans="1:5" ht="12" customHeight="1" x14ac:dyDescent="0.25">
      <c r="A105" s="27" t="s">
        <v>225</v>
      </c>
      <c r="B105" s="75" t="s">
        <v>226</v>
      </c>
      <c r="C105" s="35">
        <f>'[1]IB_1.3.sz.mell.'!C105</f>
        <v>6640000</v>
      </c>
      <c r="D105" s="35">
        <f>'[1]IB_1.3.sz.mell.'!D105</f>
        <v>7082675</v>
      </c>
      <c r="E105" s="36">
        <v>7082675</v>
      </c>
    </row>
    <row r="106" spans="1:5" ht="12" customHeight="1" x14ac:dyDescent="0.25">
      <c r="A106" s="27" t="s">
        <v>63</v>
      </c>
      <c r="B106" s="73" t="s">
        <v>227</v>
      </c>
      <c r="C106" s="35">
        <f>'[1]IB_1.3.sz.mell.'!C106</f>
        <v>0</v>
      </c>
      <c r="D106" s="35">
        <f>'[1]IB_1.3.sz.mell.'!D106</f>
        <v>0</v>
      </c>
      <c r="E106" s="36"/>
    </row>
    <row r="107" spans="1:5" ht="12" customHeight="1" x14ac:dyDescent="0.25">
      <c r="A107" s="27" t="s">
        <v>228</v>
      </c>
      <c r="B107" s="76" t="s">
        <v>229</v>
      </c>
      <c r="C107" s="35">
        <f>'[1]IB_1.3.sz.mell.'!C107</f>
        <v>0</v>
      </c>
      <c r="D107" s="35">
        <f>'[1]IB_1.3.sz.mell.'!D107</f>
        <v>0</v>
      </c>
      <c r="E107" s="36"/>
    </row>
    <row r="108" spans="1:5" ht="12" customHeight="1" x14ac:dyDescent="0.25">
      <c r="A108" s="27" t="s">
        <v>230</v>
      </c>
      <c r="B108" s="76" t="s">
        <v>231</v>
      </c>
      <c r="C108" s="35">
        <f>'[1]IB_1.3.sz.mell.'!C108</f>
        <v>0</v>
      </c>
      <c r="D108" s="35">
        <f>'[1]IB_1.3.sz.mell.'!D108</f>
        <v>0</v>
      </c>
      <c r="E108" s="36"/>
    </row>
    <row r="109" spans="1:5" ht="12" customHeight="1" x14ac:dyDescent="0.25">
      <c r="A109" s="27" t="s">
        <v>232</v>
      </c>
      <c r="B109" s="77" t="s">
        <v>233</v>
      </c>
      <c r="C109" s="35">
        <f>'[1]IB_1.3.sz.mell.'!C109</f>
        <v>0</v>
      </c>
      <c r="D109" s="35">
        <f>'[1]IB_1.3.sz.mell.'!D109</f>
        <v>0</v>
      </c>
      <c r="E109" s="36"/>
    </row>
    <row r="110" spans="1:5" ht="12" customHeight="1" x14ac:dyDescent="0.25">
      <c r="A110" s="27" t="s">
        <v>234</v>
      </c>
      <c r="B110" s="78" t="s">
        <v>235</v>
      </c>
      <c r="C110" s="35">
        <f>'[1]IB_1.3.sz.mell.'!C110</f>
        <v>0</v>
      </c>
      <c r="D110" s="35">
        <f>'[1]IB_1.3.sz.mell.'!D110</f>
        <v>0</v>
      </c>
      <c r="E110" s="36"/>
    </row>
    <row r="111" spans="1:5" ht="12" customHeight="1" x14ac:dyDescent="0.25">
      <c r="A111" s="27" t="s">
        <v>236</v>
      </c>
      <c r="B111" s="78" t="s">
        <v>237</v>
      </c>
      <c r="C111" s="35">
        <f>'[1]IB_1.3.sz.mell.'!C111</f>
        <v>0</v>
      </c>
      <c r="D111" s="35">
        <f>'[1]IB_1.3.sz.mell.'!D111</f>
        <v>0</v>
      </c>
      <c r="E111" s="36"/>
    </row>
    <row r="112" spans="1:5" ht="12" customHeight="1" x14ac:dyDescent="0.25">
      <c r="A112" s="27" t="s">
        <v>238</v>
      </c>
      <c r="B112" s="77" t="s">
        <v>239</v>
      </c>
      <c r="C112" s="35">
        <f>'[1]IB_1.3.sz.mell.'!C112</f>
        <v>0</v>
      </c>
      <c r="D112" s="35">
        <f>'[1]IB_1.3.sz.mell.'!D112</f>
        <v>0</v>
      </c>
      <c r="E112" s="36"/>
    </row>
    <row r="113" spans="1:5" ht="12" customHeight="1" x14ac:dyDescent="0.25">
      <c r="A113" s="27" t="s">
        <v>240</v>
      </c>
      <c r="B113" s="77" t="s">
        <v>241</v>
      </c>
      <c r="C113" s="35">
        <f>'[1]IB_1.3.sz.mell.'!C113</f>
        <v>0</v>
      </c>
      <c r="D113" s="35">
        <f>'[1]IB_1.3.sz.mell.'!D113</f>
        <v>0</v>
      </c>
      <c r="E113" s="36"/>
    </row>
    <row r="114" spans="1:5" ht="12" customHeight="1" x14ac:dyDescent="0.25">
      <c r="A114" s="27" t="s">
        <v>242</v>
      </c>
      <c r="B114" s="78" t="s">
        <v>243</v>
      </c>
      <c r="C114" s="35">
        <f>'[1]IB_1.3.sz.mell.'!C114</f>
        <v>0</v>
      </c>
      <c r="D114" s="35">
        <f>'[1]IB_1.3.sz.mell.'!D114</f>
        <v>0</v>
      </c>
      <c r="E114" s="36"/>
    </row>
    <row r="115" spans="1:5" ht="12" customHeight="1" x14ac:dyDescent="0.25">
      <c r="A115" s="79" t="s">
        <v>244</v>
      </c>
      <c r="B115" s="76" t="s">
        <v>245</v>
      </c>
      <c r="C115" s="35">
        <f>'[1]IB_1.3.sz.mell.'!C115</f>
        <v>0</v>
      </c>
      <c r="D115" s="35">
        <f>'[1]IB_1.3.sz.mell.'!D115</f>
        <v>0</v>
      </c>
      <c r="E115" s="36"/>
    </row>
    <row r="116" spans="1:5" ht="12" customHeight="1" x14ac:dyDescent="0.25">
      <c r="A116" s="27" t="s">
        <v>246</v>
      </c>
      <c r="B116" s="76" t="s">
        <v>247</v>
      </c>
      <c r="C116" s="35">
        <f>'[1]IB_1.3.sz.mell.'!C116</f>
        <v>0</v>
      </c>
      <c r="D116" s="35">
        <f>'[1]IB_1.3.sz.mell.'!D116</f>
        <v>0</v>
      </c>
      <c r="E116" s="36"/>
    </row>
    <row r="117" spans="1:5" ht="12" customHeight="1" x14ac:dyDescent="0.25">
      <c r="A117" s="32" t="s">
        <v>248</v>
      </c>
      <c r="B117" s="76" t="s">
        <v>249</v>
      </c>
      <c r="C117" s="35">
        <f>'[1]IB_1.3.sz.mell.'!C117</f>
        <v>6640000</v>
      </c>
      <c r="D117" s="35">
        <f>'[1]IB_1.3.sz.mell.'!D117</f>
        <v>7082675</v>
      </c>
      <c r="E117" s="36"/>
    </row>
    <row r="118" spans="1:5" ht="12" customHeight="1" x14ac:dyDescent="0.25">
      <c r="A118" s="27" t="s">
        <v>250</v>
      </c>
      <c r="B118" s="74" t="s">
        <v>251</v>
      </c>
      <c r="C118" s="29">
        <f>'[1]IB_1.3.sz.mell.'!C118</f>
        <v>0</v>
      </c>
      <c r="D118" s="29">
        <f>'[1]IB_1.3.sz.mell.'!D118</f>
        <v>0</v>
      </c>
      <c r="E118" s="30"/>
    </row>
    <row r="119" spans="1:5" ht="12" customHeight="1" x14ac:dyDescent="0.25">
      <c r="A119" s="27" t="s">
        <v>252</v>
      </c>
      <c r="B119" s="73" t="s">
        <v>253</v>
      </c>
      <c r="C119" s="29">
        <f>'[1]IB_1.3.sz.mell.'!C119</f>
        <v>0</v>
      </c>
      <c r="D119" s="29">
        <f>'[1]IB_1.3.sz.mell.'!D119</f>
        <v>0</v>
      </c>
      <c r="E119" s="30"/>
    </row>
    <row r="120" spans="1:5" ht="12" customHeight="1" thickBot="1" x14ac:dyDescent="0.3">
      <c r="A120" s="80" t="s">
        <v>254</v>
      </c>
      <c r="B120" s="81" t="s">
        <v>255</v>
      </c>
      <c r="C120" s="82">
        <f>'[1]IB_1.3.sz.mell.'!C120</f>
        <v>0</v>
      </c>
      <c r="D120" s="82">
        <f>'[1]IB_1.3.sz.mell.'!D120</f>
        <v>0</v>
      </c>
      <c r="E120" s="83"/>
    </row>
    <row r="121" spans="1:5" ht="12" customHeight="1" thickBot="1" x14ac:dyDescent="0.3">
      <c r="A121" s="84" t="s">
        <v>65</v>
      </c>
      <c r="B121" s="85" t="s">
        <v>256</v>
      </c>
      <c r="C121" s="86">
        <f>'[1]IB_1.3.sz.mell.'!C121</f>
        <v>0</v>
      </c>
      <c r="D121" s="20">
        <f>'[1]IB_1.3.sz.mell.'!D121</f>
        <v>0</v>
      </c>
      <c r="E121" s="87">
        <f>+E122+E124+E126</f>
        <v>0</v>
      </c>
    </row>
    <row r="122" spans="1:5" ht="12" customHeight="1" x14ac:dyDescent="0.25">
      <c r="A122" s="23" t="s">
        <v>67</v>
      </c>
      <c r="B122" s="73" t="s">
        <v>257</v>
      </c>
      <c r="C122" s="25">
        <f>'[1]IB_1.3.sz.mell.'!C122</f>
        <v>0</v>
      </c>
      <c r="D122" s="88">
        <f>'[1]IB_1.3.sz.mell.'!D122</f>
        <v>0</v>
      </c>
      <c r="E122" s="26"/>
    </row>
    <row r="123" spans="1:5" ht="12" customHeight="1" x14ac:dyDescent="0.25">
      <c r="A123" s="23" t="s">
        <v>69</v>
      </c>
      <c r="B123" s="89" t="s">
        <v>258</v>
      </c>
      <c r="C123" s="25">
        <f>'[1]IB_1.3.sz.mell.'!C123</f>
        <v>0</v>
      </c>
      <c r="D123" s="88">
        <f>'[1]IB_1.3.sz.mell.'!D123</f>
        <v>0</v>
      </c>
      <c r="E123" s="26"/>
    </row>
    <row r="124" spans="1:5" ht="12" customHeight="1" x14ac:dyDescent="0.25">
      <c r="A124" s="23" t="s">
        <v>71</v>
      </c>
      <c r="B124" s="89" t="s">
        <v>259</v>
      </c>
      <c r="C124" s="29">
        <f>'[1]IB_1.3.sz.mell.'!C124</f>
        <v>0</v>
      </c>
      <c r="D124" s="90">
        <f>'[1]IB_1.3.sz.mell.'!D124</f>
        <v>0</v>
      </c>
      <c r="E124" s="30"/>
    </row>
    <row r="125" spans="1:5" ht="12" customHeight="1" x14ac:dyDescent="0.25">
      <c r="A125" s="23" t="s">
        <v>73</v>
      </c>
      <c r="B125" s="89" t="s">
        <v>260</v>
      </c>
      <c r="C125" s="29">
        <f>'[1]IB_1.3.sz.mell.'!C125</f>
        <v>0</v>
      </c>
      <c r="D125" s="90">
        <f>'[1]IB_1.3.sz.mell.'!D125</f>
        <v>0</v>
      </c>
      <c r="E125" s="30"/>
    </row>
    <row r="126" spans="1:5" ht="12" customHeight="1" x14ac:dyDescent="0.25">
      <c r="A126" s="23" t="s">
        <v>75</v>
      </c>
      <c r="B126" s="33" t="s">
        <v>261</v>
      </c>
      <c r="C126" s="29">
        <f>'[1]IB_1.3.sz.mell.'!C126</f>
        <v>0</v>
      </c>
      <c r="D126" s="90">
        <f>'[1]IB_1.3.sz.mell.'!D126</f>
        <v>0</v>
      </c>
      <c r="E126" s="30"/>
    </row>
    <row r="127" spans="1:5" ht="12" customHeight="1" x14ac:dyDescent="0.25">
      <c r="A127" s="23" t="s">
        <v>77</v>
      </c>
      <c r="B127" s="31" t="s">
        <v>262</v>
      </c>
      <c r="C127" s="29">
        <f>'[1]IB_1.3.sz.mell.'!C127</f>
        <v>0</v>
      </c>
      <c r="D127" s="90">
        <f>'[1]IB_1.3.sz.mell.'!D127</f>
        <v>0</v>
      </c>
      <c r="E127" s="30"/>
    </row>
    <row r="128" spans="1:5" ht="12" customHeight="1" x14ac:dyDescent="0.25">
      <c r="A128" s="23" t="s">
        <v>263</v>
      </c>
      <c r="B128" s="91" t="s">
        <v>264</v>
      </c>
      <c r="C128" s="29">
        <f>'[1]IB_1.3.sz.mell.'!C128</f>
        <v>0</v>
      </c>
      <c r="D128" s="90">
        <f>'[1]IB_1.3.sz.mell.'!D128</f>
        <v>0</v>
      </c>
      <c r="E128" s="30"/>
    </row>
    <row r="129" spans="1:5" x14ac:dyDescent="0.25">
      <c r="A129" s="23" t="s">
        <v>265</v>
      </c>
      <c r="B129" s="78" t="s">
        <v>237</v>
      </c>
      <c r="C129" s="29">
        <f>'[1]IB_1.3.sz.mell.'!C129</f>
        <v>0</v>
      </c>
      <c r="D129" s="90">
        <f>'[1]IB_1.3.sz.mell.'!D129</f>
        <v>0</v>
      </c>
      <c r="E129" s="30"/>
    </row>
    <row r="130" spans="1:5" ht="12" customHeight="1" x14ac:dyDescent="0.25">
      <c r="A130" s="23" t="s">
        <v>266</v>
      </c>
      <c r="B130" s="78" t="s">
        <v>267</v>
      </c>
      <c r="C130" s="29">
        <f>'[1]IB_1.3.sz.mell.'!C130</f>
        <v>0</v>
      </c>
      <c r="D130" s="90">
        <f>'[1]IB_1.3.sz.mell.'!D130</f>
        <v>0</v>
      </c>
      <c r="E130" s="30"/>
    </row>
    <row r="131" spans="1:5" ht="12" customHeight="1" x14ac:dyDescent="0.25">
      <c r="A131" s="23" t="s">
        <v>268</v>
      </c>
      <c r="B131" s="78" t="s">
        <v>269</v>
      </c>
      <c r="C131" s="29">
        <f>'[1]IB_1.3.sz.mell.'!C131</f>
        <v>0</v>
      </c>
      <c r="D131" s="90">
        <f>'[1]IB_1.3.sz.mell.'!D131</f>
        <v>0</v>
      </c>
      <c r="E131" s="30"/>
    </row>
    <row r="132" spans="1:5" ht="12" customHeight="1" x14ac:dyDescent="0.25">
      <c r="A132" s="23" t="s">
        <v>270</v>
      </c>
      <c r="B132" s="78" t="s">
        <v>243</v>
      </c>
      <c r="C132" s="29">
        <f>'[1]IB_1.3.sz.mell.'!C132</f>
        <v>0</v>
      </c>
      <c r="D132" s="90">
        <f>'[1]IB_1.3.sz.mell.'!D132</f>
        <v>0</v>
      </c>
      <c r="E132" s="30"/>
    </row>
    <row r="133" spans="1:5" ht="12" customHeight="1" x14ac:dyDescent="0.25">
      <c r="A133" s="23" t="s">
        <v>271</v>
      </c>
      <c r="B133" s="78" t="s">
        <v>272</v>
      </c>
      <c r="C133" s="29">
        <f>'[1]IB_1.3.sz.mell.'!C133</f>
        <v>0</v>
      </c>
      <c r="D133" s="90">
        <f>'[1]IB_1.3.sz.mell.'!D133</f>
        <v>0</v>
      </c>
      <c r="E133" s="30"/>
    </row>
    <row r="134" spans="1:5" ht="16.5" thickBot="1" x14ac:dyDescent="0.3">
      <c r="A134" s="79" t="s">
        <v>273</v>
      </c>
      <c r="B134" s="78" t="s">
        <v>274</v>
      </c>
      <c r="C134" s="35">
        <f>'[1]IB_1.3.sz.mell.'!C134</f>
        <v>0</v>
      </c>
      <c r="D134" s="92">
        <f>'[1]IB_1.3.sz.mell.'!D134</f>
        <v>0</v>
      </c>
      <c r="E134" s="36"/>
    </row>
    <row r="135" spans="1:5" ht="12" customHeight="1" thickBot="1" x14ac:dyDescent="0.3">
      <c r="A135" s="18" t="s">
        <v>79</v>
      </c>
      <c r="B135" s="93" t="s">
        <v>275</v>
      </c>
      <c r="C135" s="20">
        <f>'[1]IB_1.3.sz.mell.'!C135</f>
        <v>7371300</v>
      </c>
      <c r="D135" s="94">
        <f>'[1]IB_1.3.sz.mell.'!D135</f>
        <v>7904290</v>
      </c>
      <c r="E135" s="21">
        <f>+E100+E121</f>
        <v>7904290</v>
      </c>
    </row>
    <row r="136" spans="1:5" ht="12" customHeight="1" thickBot="1" x14ac:dyDescent="0.3">
      <c r="A136" s="18" t="s">
        <v>276</v>
      </c>
      <c r="B136" s="93" t="s">
        <v>277</v>
      </c>
      <c r="C136" s="20">
        <f>'[1]IB_1.3.sz.mell.'!C136</f>
        <v>0</v>
      </c>
      <c r="D136" s="94">
        <f>'[1]IB_1.3.sz.mell.'!D136</f>
        <v>0</v>
      </c>
      <c r="E136" s="21">
        <f>+E137+E138+E139</f>
        <v>0</v>
      </c>
    </row>
    <row r="137" spans="1:5" ht="12" customHeight="1" x14ac:dyDescent="0.25">
      <c r="A137" s="23" t="s">
        <v>95</v>
      </c>
      <c r="B137" s="89" t="s">
        <v>278</v>
      </c>
      <c r="C137" s="29">
        <f>'[1]IB_1.3.sz.mell.'!C137</f>
        <v>0</v>
      </c>
      <c r="D137" s="90">
        <f>'[1]IB_1.3.sz.mell.'!D137</f>
        <v>0</v>
      </c>
      <c r="E137" s="30"/>
    </row>
    <row r="138" spans="1:5" ht="12" customHeight="1" x14ac:dyDescent="0.25">
      <c r="A138" s="23" t="s">
        <v>97</v>
      </c>
      <c r="B138" s="89" t="s">
        <v>279</v>
      </c>
      <c r="C138" s="29">
        <f>'[1]IB_1.3.sz.mell.'!C138</f>
        <v>0</v>
      </c>
      <c r="D138" s="90">
        <f>'[1]IB_1.3.sz.mell.'!D138</f>
        <v>0</v>
      </c>
      <c r="E138" s="30"/>
    </row>
    <row r="139" spans="1:5" ht="12" customHeight="1" thickBot="1" x14ac:dyDescent="0.3">
      <c r="A139" s="79" t="s">
        <v>99</v>
      </c>
      <c r="B139" s="89" t="s">
        <v>280</v>
      </c>
      <c r="C139" s="29">
        <f>'[1]IB_1.3.sz.mell.'!C139</f>
        <v>0</v>
      </c>
      <c r="D139" s="90">
        <f>'[1]IB_1.3.sz.mell.'!D139</f>
        <v>0</v>
      </c>
      <c r="E139" s="30"/>
    </row>
    <row r="140" spans="1:5" ht="12" customHeight="1" thickBot="1" x14ac:dyDescent="0.3">
      <c r="A140" s="18" t="s">
        <v>109</v>
      </c>
      <c r="B140" s="93" t="s">
        <v>281</v>
      </c>
      <c r="C140" s="20">
        <f>'[1]IB_1.3.sz.mell.'!C140</f>
        <v>0</v>
      </c>
      <c r="D140" s="94">
        <f>'[1]IB_1.3.sz.mell.'!D140</f>
        <v>0</v>
      </c>
      <c r="E140" s="21">
        <f>SUM(E141:E146)</f>
        <v>0</v>
      </c>
    </row>
    <row r="141" spans="1:5" ht="12" customHeight="1" x14ac:dyDescent="0.25">
      <c r="A141" s="23" t="s">
        <v>111</v>
      </c>
      <c r="B141" s="95" t="s">
        <v>282</v>
      </c>
      <c r="C141" s="29">
        <f>'[1]IB_1.3.sz.mell.'!C141</f>
        <v>0</v>
      </c>
      <c r="D141" s="90">
        <f>'[1]IB_1.3.sz.mell.'!D141</f>
        <v>0</v>
      </c>
      <c r="E141" s="30"/>
    </row>
    <row r="142" spans="1:5" ht="12" customHeight="1" x14ac:dyDescent="0.25">
      <c r="A142" s="23" t="s">
        <v>113</v>
      </c>
      <c r="B142" s="95" t="s">
        <v>283</v>
      </c>
      <c r="C142" s="29">
        <f>'[1]IB_1.3.sz.mell.'!C142</f>
        <v>0</v>
      </c>
      <c r="D142" s="90">
        <f>'[1]IB_1.3.sz.mell.'!D142</f>
        <v>0</v>
      </c>
      <c r="E142" s="30"/>
    </row>
    <row r="143" spans="1:5" ht="12" customHeight="1" x14ac:dyDescent="0.25">
      <c r="A143" s="23" t="s">
        <v>115</v>
      </c>
      <c r="B143" s="95" t="s">
        <v>284</v>
      </c>
      <c r="C143" s="29">
        <f>'[1]IB_1.3.sz.mell.'!C143</f>
        <v>0</v>
      </c>
      <c r="D143" s="90">
        <f>'[1]IB_1.3.sz.mell.'!D143</f>
        <v>0</v>
      </c>
      <c r="E143" s="30"/>
    </row>
    <row r="144" spans="1:5" ht="12" customHeight="1" x14ac:dyDescent="0.25">
      <c r="A144" s="23" t="s">
        <v>117</v>
      </c>
      <c r="B144" s="95" t="s">
        <v>285</v>
      </c>
      <c r="C144" s="29">
        <f>'[1]IB_1.3.sz.mell.'!C144</f>
        <v>0</v>
      </c>
      <c r="D144" s="90">
        <f>'[1]IB_1.3.sz.mell.'!D144</f>
        <v>0</v>
      </c>
      <c r="E144" s="30"/>
    </row>
    <row r="145" spans="1:9" ht="12" customHeight="1" x14ac:dyDescent="0.25">
      <c r="A145" s="23" t="s">
        <v>119</v>
      </c>
      <c r="B145" s="95" t="s">
        <v>286</v>
      </c>
      <c r="C145" s="29">
        <f>'[1]IB_1.3.sz.mell.'!C145</f>
        <v>0</v>
      </c>
      <c r="D145" s="90">
        <f>'[1]IB_1.3.sz.mell.'!D145</f>
        <v>0</v>
      </c>
      <c r="E145" s="30"/>
    </row>
    <row r="146" spans="1:9" ht="12" customHeight="1" thickBot="1" x14ac:dyDescent="0.3">
      <c r="A146" s="80" t="s">
        <v>121</v>
      </c>
      <c r="B146" s="96" t="s">
        <v>287</v>
      </c>
      <c r="C146" s="82">
        <f>'[1]IB_1.3.sz.mell.'!C146</f>
        <v>0</v>
      </c>
      <c r="D146" s="97">
        <f>'[1]IB_1.3.sz.mell.'!D146</f>
        <v>0</v>
      </c>
      <c r="E146" s="83"/>
    </row>
    <row r="147" spans="1:9" ht="12" customHeight="1" thickBot="1" x14ac:dyDescent="0.3">
      <c r="A147" s="18" t="s">
        <v>133</v>
      </c>
      <c r="B147" s="93" t="s">
        <v>288</v>
      </c>
      <c r="C147" s="38">
        <f>'[1]IB_1.3.sz.mell.'!C147</f>
        <v>0</v>
      </c>
      <c r="D147" s="98">
        <f>'[1]IB_1.3.sz.mell.'!D147</f>
        <v>0</v>
      </c>
      <c r="E147" s="39">
        <f>+E148+E149+E150+E151</f>
        <v>0</v>
      </c>
    </row>
    <row r="148" spans="1:9" ht="12" customHeight="1" x14ac:dyDescent="0.25">
      <c r="A148" s="23" t="s">
        <v>135</v>
      </c>
      <c r="B148" s="95" t="s">
        <v>289</v>
      </c>
      <c r="C148" s="29">
        <f>'[1]IB_1.3.sz.mell.'!C148</f>
        <v>0</v>
      </c>
      <c r="D148" s="90">
        <f>'[1]IB_1.3.sz.mell.'!D148</f>
        <v>0</v>
      </c>
      <c r="E148" s="30"/>
    </row>
    <row r="149" spans="1:9" ht="12" customHeight="1" x14ac:dyDescent="0.25">
      <c r="A149" s="23" t="s">
        <v>137</v>
      </c>
      <c r="B149" s="95" t="s">
        <v>290</v>
      </c>
      <c r="C149" s="29">
        <f>'[1]IB_1.3.sz.mell.'!C149</f>
        <v>0</v>
      </c>
      <c r="D149" s="90">
        <f>'[1]IB_1.3.sz.mell.'!D149</f>
        <v>0</v>
      </c>
      <c r="E149" s="30"/>
    </row>
    <row r="150" spans="1:9" ht="12" customHeight="1" x14ac:dyDescent="0.25">
      <c r="A150" s="23" t="s">
        <v>139</v>
      </c>
      <c r="B150" s="95" t="s">
        <v>291</v>
      </c>
      <c r="C150" s="29">
        <f>'[1]IB_1.3.sz.mell.'!C150</f>
        <v>0</v>
      </c>
      <c r="D150" s="90">
        <f>'[1]IB_1.3.sz.mell.'!D150</f>
        <v>0</v>
      </c>
      <c r="E150" s="30"/>
    </row>
    <row r="151" spans="1:9" ht="12" customHeight="1" thickBot="1" x14ac:dyDescent="0.3">
      <c r="A151" s="79" t="s">
        <v>141</v>
      </c>
      <c r="B151" s="99" t="s">
        <v>292</v>
      </c>
      <c r="C151" s="29">
        <f>'[1]IB_1.3.sz.mell.'!C151</f>
        <v>0</v>
      </c>
      <c r="D151" s="90">
        <f>'[1]IB_1.3.sz.mell.'!D151</f>
        <v>0</v>
      </c>
      <c r="E151" s="30"/>
    </row>
    <row r="152" spans="1:9" ht="12" customHeight="1" thickBot="1" x14ac:dyDescent="0.3">
      <c r="A152" s="18" t="s">
        <v>293</v>
      </c>
      <c r="B152" s="93" t="s">
        <v>294</v>
      </c>
      <c r="C152" s="100">
        <f>'[1]IB_1.3.sz.mell.'!C152</f>
        <v>0</v>
      </c>
      <c r="D152" s="101">
        <f>'[1]IB_1.3.sz.mell.'!D152</f>
        <v>0</v>
      </c>
      <c r="E152" s="102">
        <f>SUM(E153:E157)</f>
        <v>0</v>
      </c>
    </row>
    <row r="153" spans="1:9" ht="12" customHeight="1" x14ac:dyDescent="0.25">
      <c r="A153" s="23" t="s">
        <v>147</v>
      </c>
      <c r="B153" s="95" t="s">
        <v>295</v>
      </c>
      <c r="C153" s="29">
        <f>'[1]IB_1.3.sz.mell.'!C153</f>
        <v>0</v>
      </c>
      <c r="D153" s="90">
        <f>'[1]IB_1.3.sz.mell.'!D153</f>
        <v>0</v>
      </c>
      <c r="E153" s="30"/>
    </row>
    <row r="154" spans="1:9" ht="12" customHeight="1" x14ac:dyDescent="0.25">
      <c r="A154" s="23" t="s">
        <v>149</v>
      </c>
      <c r="B154" s="95" t="s">
        <v>296</v>
      </c>
      <c r="C154" s="29">
        <f>'[1]IB_1.3.sz.mell.'!C154</f>
        <v>0</v>
      </c>
      <c r="D154" s="90">
        <f>'[1]IB_1.3.sz.mell.'!D154</f>
        <v>0</v>
      </c>
      <c r="E154" s="30"/>
    </row>
    <row r="155" spans="1:9" ht="12" customHeight="1" x14ac:dyDescent="0.25">
      <c r="A155" s="23" t="s">
        <v>151</v>
      </c>
      <c r="B155" s="95" t="s">
        <v>297</v>
      </c>
      <c r="C155" s="29">
        <f>'[1]IB_1.3.sz.mell.'!C155</f>
        <v>0</v>
      </c>
      <c r="D155" s="90">
        <f>'[1]IB_1.3.sz.mell.'!D155</f>
        <v>0</v>
      </c>
      <c r="E155" s="30"/>
    </row>
    <row r="156" spans="1:9" ht="12" customHeight="1" x14ac:dyDescent="0.25">
      <c r="A156" s="23" t="s">
        <v>153</v>
      </c>
      <c r="B156" s="95" t="s">
        <v>298</v>
      </c>
      <c r="C156" s="29">
        <f>'[1]IB_1.3.sz.mell.'!C156</f>
        <v>0</v>
      </c>
      <c r="D156" s="90">
        <f>'[1]IB_1.3.sz.mell.'!D156</f>
        <v>0</v>
      </c>
      <c r="E156" s="30"/>
    </row>
    <row r="157" spans="1:9" ht="12" customHeight="1" thickBot="1" x14ac:dyDescent="0.3">
      <c r="A157" s="23" t="s">
        <v>299</v>
      </c>
      <c r="B157" s="95" t="s">
        <v>300</v>
      </c>
      <c r="C157" s="29">
        <f>'[1]IB_1.3.sz.mell.'!C157</f>
        <v>0</v>
      </c>
      <c r="D157" s="90">
        <f>'[1]IB_1.3.sz.mell.'!D157</f>
        <v>0</v>
      </c>
      <c r="E157" s="30"/>
    </row>
    <row r="158" spans="1:9" ht="12" customHeight="1" thickBot="1" x14ac:dyDescent="0.3">
      <c r="A158" s="18" t="s">
        <v>155</v>
      </c>
      <c r="B158" s="93" t="s">
        <v>301</v>
      </c>
      <c r="C158" s="100">
        <f>'[1]IB_1.3.sz.mell.'!C158</f>
        <v>0</v>
      </c>
      <c r="D158" s="101">
        <f>'[1]IB_1.3.sz.mell.'!D158</f>
        <v>0</v>
      </c>
      <c r="E158" s="103"/>
    </row>
    <row r="159" spans="1:9" ht="12" customHeight="1" thickBot="1" x14ac:dyDescent="0.3">
      <c r="A159" s="18" t="s">
        <v>302</v>
      </c>
      <c r="B159" s="93" t="s">
        <v>303</v>
      </c>
      <c r="C159" s="100">
        <f>'[1]IB_1.3.sz.mell.'!C159</f>
        <v>0</v>
      </c>
      <c r="D159" s="101">
        <f>'[1]IB_1.3.sz.mell.'!D159</f>
        <v>0</v>
      </c>
      <c r="E159" s="103"/>
    </row>
    <row r="160" spans="1:9" ht="15.2" customHeight="1" thickBot="1" x14ac:dyDescent="0.3">
      <c r="A160" s="18" t="s">
        <v>304</v>
      </c>
      <c r="B160" s="93" t="s">
        <v>305</v>
      </c>
      <c r="C160" s="104">
        <f>'[1]IB_1.3.sz.mell.'!C160</f>
        <v>0</v>
      </c>
      <c r="D160" s="105">
        <f>'[1]IB_1.3.sz.mell.'!D160</f>
        <v>0</v>
      </c>
      <c r="E160" s="106">
        <f>+E136+E140+E147+E152+E158+E159</f>
        <v>0</v>
      </c>
      <c r="F160" s="107"/>
      <c r="G160" s="108"/>
      <c r="H160" s="108"/>
      <c r="I160" s="108"/>
    </row>
    <row r="161" spans="1:5" s="22" customFormat="1" ht="12.95" customHeight="1" thickBot="1" x14ac:dyDescent="0.25">
      <c r="A161" s="109" t="s">
        <v>306</v>
      </c>
      <c r="B161" s="110" t="s">
        <v>307</v>
      </c>
      <c r="C161" s="104">
        <f>'[1]IB_1.3.sz.mell.'!C161</f>
        <v>7371300</v>
      </c>
      <c r="D161" s="105">
        <f>'[1]IB_1.3.sz.mell.'!D161</f>
        <v>7904290</v>
      </c>
      <c r="E161" s="106">
        <f>+E135+E160</f>
        <v>7904290</v>
      </c>
    </row>
    <row r="162" spans="1:5" x14ac:dyDescent="0.25">
      <c r="C162" s="111">
        <f>'[1]IB_1.3.sz.mell.'!C162</f>
        <v>0</v>
      </c>
      <c r="D162" s="111">
        <f>'[1]IB_1.3.sz.mell.'!D162</f>
        <v>0</v>
      </c>
    </row>
    <row r="163" spans="1:5" x14ac:dyDescent="0.25">
      <c r="A163" s="743" t="s">
        <v>308</v>
      </c>
      <c r="B163" s="743"/>
      <c r="C163" s="743"/>
      <c r="D163" s="743"/>
      <c r="E163" s="743"/>
    </row>
    <row r="164" spans="1:5" ht="15.2" customHeight="1" thickBot="1" x14ac:dyDescent="0.3">
      <c r="A164" s="744" t="s">
        <v>309</v>
      </c>
      <c r="B164" s="744"/>
      <c r="C164" s="112"/>
      <c r="E164" s="112" t="str">
        <f>E96</f>
        <v xml:space="preserve"> Forintban!</v>
      </c>
    </row>
    <row r="165" spans="1:5" ht="25.5" customHeight="1" thickBot="1" x14ac:dyDescent="0.3">
      <c r="A165" s="18">
        <v>1</v>
      </c>
      <c r="B165" s="113" t="s">
        <v>310</v>
      </c>
      <c r="C165" s="114">
        <f>+C68-C135</f>
        <v>0</v>
      </c>
      <c r="D165" s="20">
        <f>+D68-D135</f>
        <v>0</v>
      </c>
      <c r="E165" s="21">
        <f>+E68-E135</f>
        <v>0</v>
      </c>
    </row>
    <row r="166" spans="1:5" ht="32.450000000000003" customHeight="1" thickBot="1" x14ac:dyDescent="0.3">
      <c r="A166" s="18" t="s">
        <v>65</v>
      </c>
      <c r="B166" s="113" t="s">
        <v>311</v>
      </c>
      <c r="C166" s="20">
        <f>+C92-C160</f>
        <v>0</v>
      </c>
      <c r="D166" s="20">
        <f>+D92-D160</f>
        <v>0</v>
      </c>
      <c r="E166" s="21">
        <f>+E92-E160</f>
        <v>0</v>
      </c>
    </row>
  </sheetData>
  <sheetProtection sheet="1"/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81E9-6174-48D6-98D4-DF03AB3D1768}">
  <sheetPr>
    <tabColor theme="5"/>
  </sheetPr>
  <dimension ref="A2:C17"/>
  <sheetViews>
    <sheetView zoomScale="120" zoomScaleNormal="120" workbookViewId="0">
      <selection activeCell="E5" sqref="E5:E6"/>
    </sheetView>
  </sheetViews>
  <sheetFormatPr defaultRowHeight="12.75" x14ac:dyDescent="0.2"/>
  <cols>
    <col min="1" max="1" width="7.6640625" customWidth="1"/>
    <col min="2" max="2" width="60.83203125" customWidth="1"/>
    <col min="3" max="3" width="25.6640625" customWidth="1"/>
    <col min="257" max="257" width="7.6640625" customWidth="1"/>
    <col min="258" max="258" width="60.83203125" customWidth="1"/>
    <col min="259" max="259" width="25.6640625" customWidth="1"/>
    <col min="513" max="513" width="7.6640625" customWidth="1"/>
    <col min="514" max="514" width="60.83203125" customWidth="1"/>
    <col min="515" max="515" width="25.6640625" customWidth="1"/>
    <col min="769" max="769" width="7.6640625" customWidth="1"/>
    <col min="770" max="770" width="60.83203125" customWidth="1"/>
    <col min="771" max="771" width="25.6640625" customWidth="1"/>
    <col min="1025" max="1025" width="7.6640625" customWidth="1"/>
    <col min="1026" max="1026" width="60.83203125" customWidth="1"/>
    <col min="1027" max="1027" width="25.6640625" customWidth="1"/>
    <col min="1281" max="1281" width="7.6640625" customWidth="1"/>
    <col min="1282" max="1282" width="60.83203125" customWidth="1"/>
    <col min="1283" max="1283" width="25.6640625" customWidth="1"/>
    <col min="1537" max="1537" width="7.6640625" customWidth="1"/>
    <col min="1538" max="1538" width="60.83203125" customWidth="1"/>
    <col min="1539" max="1539" width="25.6640625" customWidth="1"/>
    <col min="1793" max="1793" width="7.6640625" customWidth="1"/>
    <col min="1794" max="1794" width="60.83203125" customWidth="1"/>
    <col min="1795" max="1795" width="25.6640625" customWidth="1"/>
    <col min="2049" max="2049" width="7.6640625" customWidth="1"/>
    <col min="2050" max="2050" width="60.83203125" customWidth="1"/>
    <col min="2051" max="2051" width="25.6640625" customWidth="1"/>
    <col min="2305" max="2305" width="7.6640625" customWidth="1"/>
    <col min="2306" max="2306" width="60.83203125" customWidth="1"/>
    <col min="2307" max="2307" width="25.6640625" customWidth="1"/>
    <col min="2561" max="2561" width="7.6640625" customWidth="1"/>
    <col min="2562" max="2562" width="60.83203125" customWidth="1"/>
    <col min="2563" max="2563" width="25.6640625" customWidth="1"/>
    <col min="2817" max="2817" width="7.6640625" customWidth="1"/>
    <col min="2818" max="2818" width="60.83203125" customWidth="1"/>
    <col min="2819" max="2819" width="25.6640625" customWidth="1"/>
    <col min="3073" max="3073" width="7.6640625" customWidth="1"/>
    <col min="3074" max="3074" width="60.83203125" customWidth="1"/>
    <col min="3075" max="3075" width="25.6640625" customWidth="1"/>
    <col min="3329" max="3329" width="7.6640625" customWidth="1"/>
    <col min="3330" max="3330" width="60.83203125" customWidth="1"/>
    <col min="3331" max="3331" width="25.6640625" customWidth="1"/>
    <col min="3585" max="3585" width="7.6640625" customWidth="1"/>
    <col min="3586" max="3586" width="60.83203125" customWidth="1"/>
    <col min="3587" max="3587" width="25.6640625" customWidth="1"/>
    <col min="3841" max="3841" width="7.6640625" customWidth="1"/>
    <col min="3842" max="3842" width="60.83203125" customWidth="1"/>
    <col min="3843" max="3843" width="25.6640625" customWidth="1"/>
    <col min="4097" max="4097" width="7.6640625" customWidth="1"/>
    <col min="4098" max="4098" width="60.83203125" customWidth="1"/>
    <col min="4099" max="4099" width="25.6640625" customWidth="1"/>
    <col min="4353" max="4353" width="7.6640625" customWidth="1"/>
    <col min="4354" max="4354" width="60.83203125" customWidth="1"/>
    <col min="4355" max="4355" width="25.6640625" customWidth="1"/>
    <col min="4609" max="4609" width="7.6640625" customWidth="1"/>
    <col min="4610" max="4610" width="60.83203125" customWidth="1"/>
    <col min="4611" max="4611" width="25.6640625" customWidth="1"/>
    <col min="4865" max="4865" width="7.6640625" customWidth="1"/>
    <col min="4866" max="4866" width="60.83203125" customWidth="1"/>
    <col min="4867" max="4867" width="25.6640625" customWidth="1"/>
    <col min="5121" max="5121" width="7.6640625" customWidth="1"/>
    <col min="5122" max="5122" width="60.83203125" customWidth="1"/>
    <col min="5123" max="5123" width="25.6640625" customWidth="1"/>
    <col min="5377" max="5377" width="7.6640625" customWidth="1"/>
    <col min="5378" max="5378" width="60.83203125" customWidth="1"/>
    <col min="5379" max="5379" width="25.6640625" customWidth="1"/>
    <col min="5633" max="5633" width="7.6640625" customWidth="1"/>
    <col min="5634" max="5634" width="60.83203125" customWidth="1"/>
    <col min="5635" max="5635" width="25.6640625" customWidth="1"/>
    <col min="5889" max="5889" width="7.6640625" customWidth="1"/>
    <col min="5890" max="5890" width="60.83203125" customWidth="1"/>
    <col min="5891" max="5891" width="25.6640625" customWidth="1"/>
    <col min="6145" max="6145" width="7.6640625" customWidth="1"/>
    <col min="6146" max="6146" width="60.83203125" customWidth="1"/>
    <col min="6147" max="6147" width="25.6640625" customWidth="1"/>
    <col min="6401" max="6401" width="7.6640625" customWidth="1"/>
    <col min="6402" max="6402" width="60.83203125" customWidth="1"/>
    <col min="6403" max="6403" width="25.6640625" customWidth="1"/>
    <col min="6657" max="6657" width="7.6640625" customWidth="1"/>
    <col min="6658" max="6658" width="60.83203125" customWidth="1"/>
    <col min="6659" max="6659" width="25.6640625" customWidth="1"/>
    <col min="6913" max="6913" width="7.6640625" customWidth="1"/>
    <col min="6914" max="6914" width="60.83203125" customWidth="1"/>
    <col min="6915" max="6915" width="25.6640625" customWidth="1"/>
    <col min="7169" max="7169" width="7.6640625" customWidth="1"/>
    <col min="7170" max="7170" width="60.83203125" customWidth="1"/>
    <col min="7171" max="7171" width="25.6640625" customWidth="1"/>
    <col min="7425" max="7425" width="7.6640625" customWidth="1"/>
    <col min="7426" max="7426" width="60.83203125" customWidth="1"/>
    <col min="7427" max="7427" width="25.6640625" customWidth="1"/>
    <col min="7681" max="7681" width="7.6640625" customWidth="1"/>
    <col min="7682" max="7682" width="60.83203125" customWidth="1"/>
    <col min="7683" max="7683" width="25.6640625" customWidth="1"/>
    <col min="7937" max="7937" width="7.6640625" customWidth="1"/>
    <col min="7938" max="7938" width="60.83203125" customWidth="1"/>
    <col min="7939" max="7939" width="25.6640625" customWidth="1"/>
    <col min="8193" max="8193" width="7.6640625" customWidth="1"/>
    <col min="8194" max="8194" width="60.83203125" customWidth="1"/>
    <col min="8195" max="8195" width="25.6640625" customWidth="1"/>
    <col min="8449" max="8449" width="7.6640625" customWidth="1"/>
    <col min="8450" max="8450" width="60.83203125" customWidth="1"/>
    <col min="8451" max="8451" width="25.6640625" customWidth="1"/>
    <col min="8705" max="8705" width="7.6640625" customWidth="1"/>
    <col min="8706" max="8706" width="60.83203125" customWidth="1"/>
    <col min="8707" max="8707" width="25.6640625" customWidth="1"/>
    <col min="8961" max="8961" width="7.6640625" customWidth="1"/>
    <col min="8962" max="8962" width="60.83203125" customWidth="1"/>
    <col min="8963" max="8963" width="25.6640625" customWidth="1"/>
    <col min="9217" max="9217" width="7.6640625" customWidth="1"/>
    <col min="9218" max="9218" width="60.83203125" customWidth="1"/>
    <col min="9219" max="9219" width="25.6640625" customWidth="1"/>
    <col min="9473" max="9473" width="7.6640625" customWidth="1"/>
    <col min="9474" max="9474" width="60.83203125" customWidth="1"/>
    <col min="9475" max="9475" width="25.6640625" customWidth="1"/>
    <col min="9729" max="9729" width="7.6640625" customWidth="1"/>
    <col min="9730" max="9730" width="60.83203125" customWidth="1"/>
    <col min="9731" max="9731" width="25.6640625" customWidth="1"/>
    <col min="9985" max="9985" width="7.6640625" customWidth="1"/>
    <col min="9986" max="9986" width="60.83203125" customWidth="1"/>
    <col min="9987" max="9987" width="25.6640625" customWidth="1"/>
    <col min="10241" max="10241" width="7.6640625" customWidth="1"/>
    <col min="10242" max="10242" width="60.83203125" customWidth="1"/>
    <col min="10243" max="10243" width="25.6640625" customWidth="1"/>
    <col min="10497" max="10497" width="7.6640625" customWidth="1"/>
    <col min="10498" max="10498" width="60.83203125" customWidth="1"/>
    <col min="10499" max="10499" width="25.6640625" customWidth="1"/>
    <col min="10753" max="10753" width="7.6640625" customWidth="1"/>
    <col min="10754" max="10754" width="60.83203125" customWidth="1"/>
    <col min="10755" max="10755" width="25.6640625" customWidth="1"/>
    <col min="11009" max="11009" width="7.6640625" customWidth="1"/>
    <col min="11010" max="11010" width="60.83203125" customWidth="1"/>
    <col min="11011" max="11011" width="25.6640625" customWidth="1"/>
    <col min="11265" max="11265" width="7.6640625" customWidth="1"/>
    <col min="11266" max="11266" width="60.83203125" customWidth="1"/>
    <col min="11267" max="11267" width="25.6640625" customWidth="1"/>
    <col min="11521" max="11521" width="7.6640625" customWidth="1"/>
    <col min="11522" max="11522" width="60.83203125" customWidth="1"/>
    <col min="11523" max="11523" width="25.6640625" customWidth="1"/>
    <col min="11777" max="11777" width="7.6640625" customWidth="1"/>
    <col min="11778" max="11778" width="60.83203125" customWidth="1"/>
    <col min="11779" max="11779" width="25.6640625" customWidth="1"/>
    <col min="12033" max="12033" width="7.6640625" customWidth="1"/>
    <col min="12034" max="12034" width="60.83203125" customWidth="1"/>
    <col min="12035" max="12035" width="25.6640625" customWidth="1"/>
    <col min="12289" max="12289" width="7.6640625" customWidth="1"/>
    <col min="12290" max="12290" width="60.83203125" customWidth="1"/>
    <col min="12291" max="12291" width="25.6640625" customWidth="1"/>
    <col min="12545" max="12545" width="7.6640625" customWidth="1"/>
    <col min="12546" max="12546" width="60.83203125" customWidth="1"/>
    <col min="12547" max="12547" width="25.6640625" customWidth="1"/>
    <col min="12801" max="12801" width="7.6640625" customWidth="1"/>
    <col min="12802" max="12802" width="60.83203125" customWidth="1"/>
    <col min="12803" max="12803" width="25.6640625" customWidth="1"/>
    <col min="13057" max="13057" width="7.6640625" customWidth="1"/>
    <col min="13058" max="13058" width="60.83203125" customWidth="1"/>
    <col min="13059" max="13059" width="25.6640625" customWidth="1"/>
    <col min="13313" max="13313" width="7.6640625" customWidth="1"/>
    <col min="13314" max="13314" width="60.83203125" customWidth="1"/>
    <col min="13315" max="13315" width="25.6640625" customWidth="1"/>
    <col min="13569" max="13569" width="7.6640625" customWidth="1"/>
    <col min="13570" max="13570" width="60.83203125" customWidth="1"/>
    <col min="13571" max="13571" width="25.6640625" customWidth="1"/>
    <col min="13825" max="13825" width="7.6640625" customWidth="1"/>
    <col min="13826" max="13826" width="60.83203125" customWidth="1"/>
    <col min="13827" max="13827" width="25.6640625" customWidth="1"/>
    <col min="14081" max="14081" width="7.6640625" customWidth="1"/>
    <col min="14082" max="14082" width="60.83203125" customWidth="1"/>
    <col min="14083" max="14083" width="25.6640625" customWidth="1"/>
    <col min="14337" max="14337" width="7.6640625" customWidth="1"/>
    <col min="14338" max="14338" width="60.83203125" customWidth="1"/>
    <col min="14339" max="14339" width="25.6640625" customWidth="1"/>
    <col min="14593" max="14593" width="7.6640625" customWidth="1"/>
    <col min="14594" max="14594" width="60.83203125" customWidth="1"/>
    <col min="14595" max="14595" width="25.6640625" customWidth="1"/>
    <col min="14849" max="14849" width="7.6640625" customWidth="1"/>
    <col min="14850" max="14850" width="60.83203125" customWidth="1"/>
    <col min="14851" max="14851" width="25.6640625" customWidth="1"/>
    <col min="15105" max="15105" width="7.6640625" customWidth="1"/>
    <col min="15106" max="15106" width="60.83203125" customWidth="1"/>
    <col min="15107" max="15107" width="25.6640625" customWidth="1"/>
    <col min="15361" max="15361" width="7.6640625" customWidth="1"/>
    <col min="15362" max="15362" width="60.83203125" customWidth="1"/>
    <col min="15363" max="15363" width="25.6640625" customWidth="1"/>
    <col min="15617" max="15617" width="7.6640625" customWidth="1"/>
    <col min="15618" max="15618" width="60.83203125" customWidth="1"/>
    <col min="15619" max="15619" width="25.6640625" customWidth="1"/>
    <col min="15873" max="15873" width="7.6640625" customWidth="1"/>
    <col min="15874" max="15874" width="60.83203125" customWidth="1"/>
    <col min="15875" max="15875" width="25.6640625" customWidth="1"/>
    <col min="16129" max="16129" width="7.6640625" customWidth="1"/>
    <col min="16130" max="16130" width="60.83203125" customWidth="1"/>
    <col min="16131" max="16131" width="25.6640625" customWidth="1"/>
  </cols>
  <sheetData>
    <row r="2" spans="1:3" ht="15" x14ac:dyDescent="0.25">
      <c r="A2" s="755" t="str">
        <f>CONCATENATE("9. tájékoztató tábla ",[1]Z_ALAPADATOK!A7," ",[1]Z_ALAPADATOK!B7," ",[1]Z_ALAPADATOK!C7," ",[1]Z_ALAPADATOK!D7," ",[1]Z_ALAPADATOK!E7," ",[1]Z_ALAPADATOK!F7," ",[1]Z_ALAPADATOK!G7," ",[1]Z_ALAPADATOK!H7)</f>
        <v>9. tájékoztató tábla a …. / 2020 ( … ) önkormányzati rendelethez</v>
      </c>
      <c r="B2" s="784"/>
      <c r="C2" s="784"/>
    </row>
    <row r="3" spans="1:3" ht="14.25" x14ac:dyDescent="0.2">
      <c r="A3" s="719"/>
      <c r="B3" s="719"/>
      <c r="C3" s="719"/>
    </row>
    <row r="4" spans="1:3" ht="33.75" customHeight="1" x14ac:dyDescent="0.2">
      <c r="A4" s="919" t="s">
        <v>853</v>
      </c>
      <c r="B4" s="919"/>
      <c r="C4" s="919"/>
    </row>
    <row r="5" spans="1:3" ht="13.5" thickBot="1" x14ac:dyDescent="0.25">
      <c r="C5" s="720"/>
    </row>
    <row r="6" spans="1:3" s="724" customFormat="1" ht="43.5" customHeight="1" thickBot="1" x14ac:dyDescent="0.25">
      <c r="A6" s="721" t="s">
        <v>523</v>
      </c>
      <c r="B6" s="722" t="s">
        <v>319</v>
      </c>
      <c r="C6" s="723" t="s">
        <v>854</v>
      </c>
    </row>
    <row r="7" spans="1:3" ht="28.5" customHeight="1" x14ac:dyDescent="0.2">
      <c r="A7" s="725" t="s">
        <v>51</v>
      </c>
      <c r="B7" s="726" t="s">
        <v>855</v>
      </c>
      <c r="C7" s="727">
        <v>371615975</v>
      </c>
    </row>
    <row r="8" spans="1:3" ht="18" customHeight="1" x14ac:dyDescent="0.2">
      <c r="A8" s="728" t="s">
        <v>65</v>
      </c>
      <c r="B8" s="729" t="s">
        <v>856</v>
      </c>
      <c r="C8" s="730">
        <v>371615975</v>
      </c>
    </row>
    <row r="9" spans="1:3" ht="18" customHeight="1" x14ac:dyDescent="0.2">
      <c r="A9" s="728" t="s">
        <v>79</v>
      </c>
      <c r="B9" s="729" t="s">
        <v>857</v>
      </c>
      <c r="C9" s="730"/>
    </row>
    <row r="10" spans="1:3" ht="18" customHeight="1" x14ac:dyDescent="0.2">
      <c r="A10" s="728" t="s">
        <v>276</v>
      </c>
      <c r="B10" s="731" t="s">
        <v>858</v>
      </c>
      <c r="C10" s="730">
        <v>538898262</v>
      </c>
    </row>
    <row r="11" spans="1:3" ht="18" customHeight="1" x14ac:dyDescent="0.2">
      <c r="A11" s="732" t="s">
        <v>109</v>
      </c>
      <c r="B11" s="733" t="s">
        <v>859</v>
      </c>
      <c r="C11" s="734">
        <v>579775786</v>
      </c>
    </row>
    <row r="12" spans="1:3" ht="18" customHeight="1" thickBot="1" x14ac:dyDescent="0.25">
      <c r="A12" s="735" t="s">
        <v>133</v>
      </c>
      <c r="B12" s="736" t="s">
        <v>860</v>
      </c>
      <c r="C12" s="737">
        <v>-16342298</v>
      </c>
    </row>
    <row r="13" spans="1:3" ht="25.5" customHeight="1" x14ac:dyDescent="0.2">
      <c r="A13" s="738" t="s">
        <v>293</v>
      </c>
      <c r="B13" s="739" t="s">
        <v>861</v>
      </c>
      <c r="C13" s="740">
        <f>C7+C10-C11+C12</f>
        <v>314396153</v>
      </c>
    </row>
    <row r="14" spans="1:3" ht="18" customHeight="1" x14ac:dyDescent="0.2">
      <c r="A14" s="728" t="s">
        <v>155</v>
      </c>
      <c r="B14" s="729" t="s">
        <v>856</v>
      </c>
      <c r="C14" s="730">
        <v>314396153</v>
      </c>
    </row>
    <row r="15" spans="1:3" ht="18" customHeight="1" thickBot="1" x14ac:dyDescent="0.25">
      <c r="A15" s="735" t="s">
        <v>302</v>
      </c>
      <c r="B15" s="741" t="s">
        <v>857</v>
      </c>
      <c r="C15" s="737"/>
    </row>
    <row r="17" spans="3:3" x14ac:dyDescent="0.2">
      <c r="C17" s="742">
        <f>C13-C14</f>
        <v>0</v>
      </c>
    </row>
  </sheetData>
  <mergeCells count="2">
    <mergeCell ref="A2:C2"/>
    <mergeCell ref="A4:C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AC00-1A22-4BFE-906A-AAF8F7399211}">
  <sheetPr>
    <tabColor theme="5"/>
  </sheetPr>
  <dimension ref="A1:I166"/>
  <sheetViews>
    <sheetView topLeftCell="A154" zoomScale="120" zoomScaleNormal="120" zoomScaleSheetLayoutView="100" workbookViewId="0">
      <selection activeCell="E5" sqref="A5:E6"/>
    </sheetView>
  </sheetViews>
  <sheetFormatPr defaultRowHeight="15.75" x14ac:dyDescent="0.25"/>
  <cols>
    <col min="1" max="1" width="9.5" style="8" customWidth="1"/>
    <col min="2" max="2" width="65.83203125" style="8" customWidth="1"/>
    <col min="3" max="3" width="17.83203125" style="115" customWidth="1"/>
    <col min="4" max="5" width="17.83203125" style="8" customWidth="1"/>
    <col min="6" max="256" width="9.33203125" style="8"/>
    <col min="257" max="257" width="9.5" style="8" customWidth="1"/>
    <col min="258" max="258" width="65.83203125" style="8" customWidth="1"/>
    <col min="259" max="261" width="17.83203125" style="8" customWidth="1"/>
    <col min="262" max="512" width="9.33203125" style="8"/>
    <col min="513" max="513" width="9.5" style="8" customWidth="1"/>
    <col min="514" max="514" width="65.83203125" style="8" customWidth="1"/>
    <col min="515" max="517" width="17.83203125" style="8" customWidth="1"/>
    <col min="518" max="768" width="9.33203125" style="8"/>
    <col min="769" max="769" width="9.5" style="8" customWidth="1"/>
    <col min="770" max="770" width="65.83203125" style="8" customWidth="1"/>
    <col min="771" max="773" width="17.83203125" style="8" customWidth="1"/>
    <col min="774" max="1024" width="9.33203125" style="8"/>
    <col min="1025" max="1025" width="9.5" style="8" customWidth="1"/>
    <col min="1026" max="1026" width="65.83203125" style="8" customWidth="1"/>
    <col min="1027" max="1029" width="17.83203125" style="8" customWidth="1"/>
    <col min="1030" max="1280" width="9.33203125" style="8"/>
    <col min="1281" max="1281" width="9.5" style="8" customWidth="1"/>
    <col min="1282" max="1282" width="65.83203125" style="8" customWidth="1"/>
    <col min="1283" max="1285" width="17.83203125" style="8" customWidth="1"/>
    <col min="1286" max="1536" width="9.33203125" style="8"/>
    <col min="1537" max="1537" width="9.5" style="8" customWidth="1"/>
    <col min="1538" max="1538" width="65.83203125" style="8" customWidth="1"/>
    <col min="1539" max="1541" width="17.83203125" style="8" customWidth="1"/>
    <col min="1542" max="1792" width="9.33203125" style="8"/>
    <col min="1793" max="1793" width="9.5" style="8" customWidth="1"/>
    <col min="1794" max="1794" width="65.83203125" style="8" customWidth="1"/>
    <col min="1795" max="1797" width="17.83203125" style="8" customWidth="1"/>
    <col min="1798" max="2048" width="9.33203125" style="8"/>
    <col min="2049" max="2049" width="9.5" style="8" customWidth="1"/>
    <col min="2050" max="2050" width="65.83203125" style="8" customWidth="1"/>
    <col min="2051" max="2053" width="17.83203125" style="8" customWidth="1"/>
    <col min="2054" max="2304" width="9.33203125" style="8"/>
    <col min="2305" max="2305" width="9.5" style="8" customWidth="1"/>
    <col min="2306" max="2306" width="65.83203125" style="8" customWidth="1"/>
    <col min="2307" max="2309" width="17.83203125" style="8" customWidth="1"/>
    <col min="2310" max="2560" width="9.33203125" style="8"/>
    <col min="2561" max="2561" width="9.5" style="8" customWidth="1"/>
    <col min="2562" max="2562" width="65.83203125" style="8" customWidth="1"/>
    <col min="2563" max="2565" width="17.83203125" style="8" customWidth="1"/>
    <col min="2566" max="2816" width="9.33203125" style="8"/>
    <col min="2817" max="2817" width="9.5" style="8" customWidth="1"/>
    <col min="2818" max="2818" width="65.83203125" style="8" customWidth="1"/>
    <col min="2819" max="2821" width="17.83203125" style="8" customWidth="1"/>
    <col min="2822" max="3072" width="9.33203125" style="8"/>
    <col min="3073" max="3073" width="9.5" style="8" customWidth="1"/>
    <col min="3074" max="3074" width="65.83203125" style="8" customWidth="1"/>
    <col min="3075" max="3077" width="17.83203125" style="8" customWidth="1"/>
    <col min="3078" max="3328" width="9.33203125" style="8"/>
    <col min="3329" max="3329" width="9.5" style="8" customWidth="1"/>
    <col min="3330" max="3330" width="65.83203125" style="8" customWidth="1"/>
    <col min="3331" max="3333" width="17.83203125" style="8" customWidth="1"/>
    <col min="3334" max="3584" width="9.33203125" style="8"/>
    <col min="3585" max="3585" width="9.5" style="8" customWidth="1"/>
    <col min="3586" max="3586" width="65.83203125" style="8" customWidth="1"/>
    <col min="3587" max="3589" width="17.83203125" style="8" customWidth="1"/>
    <col min="3590" max="3840" width="9.33203125" style="8"/>
    <col min="3841" max="3841" width="9.5" style="8" customWidth="1"/>
    <col min="3842" max="3842" width="65.83203125" style="8" customWidth="1"/>
    <col min="3843" max="3845" width="17.83203125" style="8" customWidth="1"/>
    <col min="3846" max="4096" width="9.33203125" style="8"/>
    <col min="4097" max="4097" width="9.5" style="8" customWidth="1"/>
    <col min="4098" max="4098" width="65.83203125" style="8" customWidth="1"/>
    <col min="4099" max="4101" width="17.83203125" style="8" customWidth="1"/>
    <col min="4102" max="4352" width="9.33203125" style="8"/>
    <col min="4353" max="4353" width="9.5" style="8" customWidth="1"/>
    <col min="4354" max="4354" width="65.83203125" style="8" customWidth="1"/>
    <col min="4355" max="4357" width="17.83203125" style="8" customWidth="1"/>
    <col min="4358" max="4608" width="9.33203125" style="8"/>
    <col min="4609" max="4609" width="9.5" style="8" customWidth="1"/>
    <col min="4610" max="4610" width="65.83203125" style="8" customWidth="1"/>
    <col min="4611" max="4613" width="17.83203125" style="8" customWidth="1"/>
    <col min="4614" max="4864" width="9.33203125" style="8"/>
    <col min="4865" max="4865" width="9.5" style="8" customWidth="1"/>
    <col min="4866" max="4866" width="65.83203125" style="8" customWidth="1"/>
    <col min="4867" max="4869" width="17.83203125" style="8" customWidth="1"/>
    <col min="4870" max="5120" width="9.33203125" style="8"/>
    <col min="5121" max="5121" width="9.5" style="8" customWidth="1"/>
    <col min="5122" max="5122" width="65.83203125" style="8" customWidth="1"/>
    <col min="5123" max="5125" width="17.83203125" style="8" customWidth="1"/>
    <col min="5126" max="5376" width="9.33203125" style="8"/>
    <col min="5377" max="5377" width="9.5" style="8" customWidth="1"/>
    <col min="5378" max="5378" width="65.83203125" style="8" customWidth="1"/>
    <col min="5379" max="5381" width="17.83203125" style="8" customWidth="1"/>
    <col min="5382" max="5632" width="9.33203125" style="8"/>
    <col min="5633" max="5633" width="9.5" style="8" customWidth="1"/>
    <col min="5634" max="5634" width="65.83203125" style="8" customWidth="1"/>
    <col min="5635" max="5637" width="17.83203125" style="8" customWidth="1"/>
    <col min="5638" max="5888" width="9.33203125" style="8"/>
    <col min="5889" max="5889" width="9.5" style="8" customWidth="1"/>
    <col min="5890" max="5890" width="65.83203125" style="8" customWidth="1"/>
    <col min="5891" max="5893" width="17.83203125" style="8" customWidth="1"/>
    <col min="5894" max="6144" width="9.33203125" style="8"/>
    <col min="6145" max="6145" width="9.5" style="8" customWidth="1"/>
    <col min="6146" max="6146" width="65.83203125" style="8" customWidth="1"/>
    <col min="6147" max="6149" width="17.83203125" style="8" customWidth="1"/>
    <col min="6150" max="6400" width="9.33203125" style="8"/>
    <col min="6401" max="6401" width="9.5" style="8" customWidth="1"/>
    <col min="6402" max="6402" width="65.83203125" style="8" customWidth="1"/>
    <col min="6403" max="6405" width="17.83203125" style="8" customWidth="1"/>
    <col min="6406" max="6656" width="9.33203125" style="8"/>
    <col min="6657" max="6657" width="9.5" style="8" customWidth="1"/>
    <col min="6658" max="6658" width="65.83203125" style="8" customWidth="1"/>
    <col min="6659" max="6661" width="17.83203125" style="8" customWidth="1"/>
    <col min="6662" max="6912" width="9.33203125" style="8"/>
    <col min="6913" max="6913" width="9.5" style="8" customWidth="1"/>
    <col min="6914" max="6914" width="65.83203125" style="8" customWidth="1"/>
    <col min="6915" max="6917" width="17.83203125" style="8" customWidth="1"/>
    <col min="6918" max="7168" width="9.33203125" style="8"/>
    <col min="7169" max="7169" width="9.5" style="8" customWidth="1"/>
    <col min="7170" max="7170" width="65.83203125" style="8" customWidth="1"/>
    <col min="7171" max="7173" width="17.83203125" style="8" customWidth="1"/>
    <col min="7174" max="7424" width="9.33203125" style="8"/>
    <col min="7425" max="7425" width="9.5" style="8" customWidth="1"/>
    <col min="7426" max="7426" width="65.83203125" style="8" customWidth="1"/>
    <col min="7427" max="7429" width="17.83203125" style="8" customWidth="1"/>
    <col min="7430" max="7680" width="9.33203125" style="8"/>
    <col min="7681" max="7681" width="9.5" style="8" customWidth="1"/>
    <col min="7682" max="7682" width="65.83203125" style="8" customWidth="1"/>
    <col min="7683" max="7685" width="17.83203125" style="8" customWidth="1"/>
    <col min="7686" max="7936" width="9.33203125" style="8"/>
    <col min="7937" max="7937" width="9.5" style="8" customWidth="1"/>
    <col min="7938" max="7938" width="65.83203125" style="8" customWidth="1"/>
    <col min="7939" max="7941" width="17.83203125" style="8" customWidth="1"/>
    <col min="7942" max="8192" width="9.33203125" style="8"/>
    <col min="8193" max="8193" width="9.5" style="8" customWidth="1"/>
    <col min="8194" max="8194" width="65.83203125" style="8" customWidth="1"/>
    <col min="8195" max="8197" width="17.83203125" style="8" customWidth="1"/>
    <col min="8198" max="8448" width="9.33203125" style="8"/>
    <col min="8449" max="8449" width="9.5" style="8" customWidth="1"/>
    <col min="8450" max="8450" width="65.83203125" style="8" customWidth="1"/>
    <col min="8451" max="8453" width="17.83203125" style="8" customWidth="1"/>
    <col min="8454" max="8704" width="9.33203125" style="8"/>
    <col min="8705" max="8705" width="9.5" style="8" customWidth="1"/>
    <col min="8706" max="8706" width="65.83203125" style="8" customWidth="1"/>
    <col min="8707" max="8709" width="17.83203125" style="8" customWidth="1"/>
    <col min="8710" max="8960" width="9.33203125" style="8"/>
    <col min="8961" max="8961" width="9.5" style="8" customWidth="1"/>
    <col min="8962" max="8962" width="65.83203125" style="8" customWidth="1"/>
    <col min="8963" max="8965" width="17.83203125" style="8" customWidth="1"/>
    <col min="8966" max="9216" width="9.33203125" style="8"/>
    <col min="9217" max="9217" width="9.5" style="8" customWidth="1"/>
    <col min="9218" max="9218" width="65.83203125" style="8" customWidth="1"/>
    <col min="9219" max="9221" width="17.83203125" style="8" customWidth="1"/>
    <col min="9222" max="9472" width="9.33203125" style="8"/>
    <col min="9473" max="9473" width="9.5" style="8" customWidth="1"/>
    <col min="9474" max="9474" width="65.83203125" style="8" customWidth="1"/>
    <col min="9475" max="9477" width="17.83203125" style="8" customWidth="1"/>
    <col min="9478" max="9728" width="9.33203125" style="8"/>
    <col min="9729" max="9729" width="9.5" style="8" customWidth="1"/>
    <col min="9730" max="9730" width="65.83203125" style="8" customWidth="1"/>
    <col min="9731" max="9733" width="17.83203125" style="8" customWidth="1"/>
    <col min="9734" max="9984" width="9.33203125" style="8"/>
    <col min="9985" max="9985" width="9.5" style="8" customWidth="1"/>
    <col min="9986" max="9986" width="65.83203125" style="8" customWidth="1"/>
    <col min="9987" max="9989" width="17.83203125" style="8" customWidth="1"/>
    <col min="9990" max="10240" width="9.33203125" style="8"/>
    <col min="10241" max="10241" width="9.5" style="8" customWidth="1"/>
    <col min="10242" max="10242" width="65.83203125" style="8" customWidth="1"/>
    <col min="10243" max="10245" width="17.83203125" style="8" customWidth="1"/>
    <col min="10246" max="10496" width="9.33203125" style="8"/>
    <col min="10497" max="10497" width="9.5" style="8" customWidth="1"/>
    <col min="10498" max="10498" width="65.83203125" style="8" customWidth="1"/>
    <col min="10499" max="10501" width="17.83203125" style="8" customWidth="1"/>
    <col min="10502" max="10752" width="9.33203125" style="8"/>
    <col min="10753" max="10753" width="9.5" style="8" customWidth="1"/>
    <col min="10754" max="10754" width="65.83203125" style="8" customWidth="1"/>
    <col min="10755" max="10757" width="17.83203125" style="8" customWidth="1"/>
    <col min="10758" max="11008" width="9.33203125" style="8"/>
    <col min="11009" max="11009" width="9.5" style="8" customWidth="1"/>
    <col min="11010" max="11010" width="65.83203125" style="8" customWidth="1"/>
    <col min="11011" max="11013" width="17.83203125" style="8" customWidth="1"/>
    <col min="11014" max="11264" width="9.33203125" style="8"/>
    <col min="11265" max="11265" width="9.5" style="8" customWidth="1"/>
    <col min="11266" max="11266" width="65.83203125" style="8" customWidth="1"/>
    <col min="11267" max="11269" width="17.83203125" style="8" customWidth="1"/>
    <col min="11270" max="11520" width="9.33203125" style="8"/>
    <col min="11521" max="11521" width="9.5" style="8" customWidth="1"/>
    <col min="11522" max="11522" width="65.83203125" style="8" customWidth="1"/>
    <col min="11523" max="11525" width="17.83203125" style="8" customWidth="1"/>
    <col min="11526" max="11776" width="9.33203125" style="8"/>
    <col min="11777" max="11777" width="9.5" style="8" customWidth="1"/>
    <col min="11778" max="11778" width="65.83203125" style="8" customWidth="1"/>
    <col min="11779" max="11781" width="17.83203125" style="8" customWidth="1"/>
    <col min="11782" max="12032" width="9.33203125" style="8"/>
    <col min="12033" max="12033" width="9.5" style="8" customWidth="1"/>
    <col min="12034" max="12034" width="65.83203125" style="8" customWidth="1"/>
    <col min="12035" max="12037" width="17.83203125" style="8" customWidth="1"/>
    <col min="12038" max="12288" width="9.33203125" style="8"/>
    <col min="12289" max="12289" width="9.5" style="8" customWidth="1"/>
    <col min="12290" max="12290" width="65.83203125" style="8" customWidth="1"/>
    <col min="12291" max="12293" width="17.83203125" style="8" customWidth="1"/>
    <col min="12294" max="12544" width="9.33203125" style="8"/>
    <col min="12545" max="12545" width="9.5" style="8" customWidth="1"/>
    <col min="12546" max="12546" width="65.83203125" style="8" customWidth="1"/>
    <col min="12547" max="12549" width="17.83203125" style="8" customWidth="1"/>
    <col min="12550" max="12800" width="9.33203125" style="8"/>
    <col min="12801" max="12801" width="9.5" style="8" customWidth="1"/>
    <col min="12802" max="12802" width="65.83203125" style="8" customWidth="1"/>
    <col min="12803" max="12805" width="17.83203125" style="8" customWidth="1"/>
    <col min="12806" max="13056" width="9.33203125" style="8"/>
    <col min="13057" max="13057" width="9.5" style="8" customWidth="1"/>
    <col min="13058" max="13058" width="65.83203125" style="8" customWidth="1"/>
    <col min="13059" max="13061" width="17.83203125" style="8" customWidth="1"/>
    <col min="13062" max="13312" width="9.33203125" style="8"/>
    <col min="13313" max="13313" width="9.5" style="8" customWidth="1"/>
    <col min="13314" max="13314" width="65.83203125" style="8" customWidth="1"/>
    <col min="13315" max="13317" width="17.83203125" style="8" customWidth="1"/>
    <col min="13318" max="13568" width="9.33203125" style="8"/>
    <col min="13569" max="13569" width="9.5" style="8" customWidth="1"/>
    <col min="13570" max="13570" width="65.83203125" style="8" customWidth="1"/>
    <col min="13571" max="13573" width="17.83203125" style="8" customWidth="1"/>
    <col min="13574" max="13824" width="9.33203125" style="8"/>
    <col min="13825" max="13825" width="9.5" style="8" customWidth="1"/>
    <col min="13826" max="13826" width="65.83203125" style="8" customWidth="1"/>
    <col min="13827" max="13829" width="17.83203125" style="8" customWidth="1"/>
    <col min="13830" max="14080" width="9.33203125" style="8"/>
    <col min="14081" max="14081" width="9.5" style="8" customWidth="1"/>
    <col min="14082" max="14082" width="65.83203125" style="8" customWidth="1"/>
    <col min="14083" max="14085" width="17.83203125" style="8" customWidth="1"/>
    <col min="14086" max="14336" width="9.33203125" style="8"/>
    <col min="14337" max="14337" width="9.5" style="8" customWidth="1"/>
    <col min="14338" max="14338" width="65.83203125" style="8" customWidth="1"/>
    <col min="14339" max="14341" width="17.83203125" style="8" customWidth="1"/>
    <col min="14342" max="14592" width="9.33203125" style="8"/>
    <col min="14593" max="14593" width="9.5" style="8" customWidth="1"/>
    <col min="14594" max="14594" width="65.83203125" style="8" customWidth="1"/>
    <col min="14595" max="14597" width="17.83203125" style="8" customWidth="1"/>
    <col min="14598" max="14848" width="9.33203125" style="8"/>
    <col min="14849" max="14849" width="9.5" style="8" customWidth="1"/>
    <col min="14850" max="14850" width="65.83203125" style="8" customWidth="1"/>
    <col min="14851" max="14853" width="17.83203125" style="8" customWidth="1"/>
    <col min="14854" max="15104" width="9.33203125" style="8"/>
    <col min="15105" max="15105" width="9.5" style="8" customWidth="1"/>
    <col min="15106" max="15106" width="65.83203125" style="8" customWidth="1"/>
    <col min="15107" max="15109" width="17.83203125" style="8" customWidth="1"/>
    <col min="15110" max="15360" width="9.33203125" style="8"/>
    <col min="15361" max="15361" width="9.5" style="8" customWidth="1"/>
    <col min="15362" max="15362" width="65.83203125" style="8" customWidth="1"/>
    <col min="15363" max="15365" width="17.83203125" style="8" customWidth="1"/>
    <col min="15366" max="15616" width="9.33203125" style="8"/>
    <col min="15617" max="15617" width="9.5" style="8" customWidth="1"/>
    <col min="15618" max="15618" width="65.83203125" style="8" customWidth="1"/>
    <col min="15619" max="15621" width="17.83203125" style="8" customWidth="1"/>
    <col min="15622" max="15872" width="9.33203125" style="8"/>
    <col min="15873" max="15873" width="9.5" style="8" customWidth="1"/>
    <col min="15874" max="15874" width="65.83203125" style="8" customWidth="1"/>
    <col min="15875" max="15877" width="17.83203125" style="8" customWidth="1"/>
    <col min="15878" max="16128" width="9.33203125" style="8"/>
    <col min="16129" max="16129" width="9.5" style="8" customWidth="1"/>
    <col min="16130" max="16130" width="65.83203125" style="8" customWidth="1"/>
    <col min="16131" max="16133" width="17.83203125" style="8" customWidth="1"/>
    <col min="16134" max="16384" width="9.33203125" style="8"/>
  </cols>
  <sheetData>
    <row r="1" spans="1:5" x14ac:dyDescent="0.25">
      <c r="A1" s="7"/>
      <c r="B1" s="754" t="str">
        <f>CONCATENATE("1.4. melléklet ",[1]Z_ALAPADATOK!A7," ",[1]Z_ALAPADATOK!B7," ",[1]Z_ALAPADATOK!C7," ",[1]Z_ALAPADATOK!D7," ",[1]Z_ALAPADATOK!E7," ",[1]Z_ALAPADATOK!F7," ",[1]Z_ALAPADATOK!G7," ",[1]Z_ALAPADATOK!H7)</f>
        <v>1.4. melléklet a …. / 2020 ( … ) önkormányzati rendelethez</v>
      </c>
      <c r="C1" s="755"/>
      <c r="D1" s="755"/>
      <c r="E1" s="755"/>
    </row>
    <row r="2" spans="1:5" x14ac:dyDescent="0.25">
      <c r="A2" s="756" t="str">
        <f>CONCATENATE([1]Z_ALAPADATOK!A3)</f>
        <v>Jánoshida Községi Önkormányzat</v>
      </c>
      <c r="B2" s="757"/>
      <c r="C2" s="757"/>
      <c r="D2" s="757"/>
      <c r="E2" s="757"/>
    </row>
    <row r="3" spans="1:5" x14ac:dyDescent="0.25">
      <c r="A3" s="756"/>
      <c r="B3" s="756"/>
      <c r="C3" s="758"/>
      <c r="D3" s="756"/>
      <c r="E3" s="756"/>
    </row>
    <row r="4" spans="1:5" ht="15" customHeight="1" x14ac:dyDescent="0.25">
      <c r="A4" s="761" t="s">
        <v>315</v>
      </c>
      <c r="B4" s="761"/>
      <c r="C4" s="761"/>
      <c r="D4" s="761"/>
      <c r="E4" s="761"/>
    </row>
    <row r="5" spans="1:5" x14ac:dyDescent="0.25">
      <c r="A5" s="7"/>
      <c r="B5" s="7"/>
      <c r="C5" s="9"/>
      <c r="D5" s="7"/>
      <c r="E5" s="7"/>
    </row>
    <row r="6" spans="1:5" ht="15.95" customHeight="1" x14ac:dyDescent="0.25">
      <c r="A6" s="759" t="s">
        <v>39</v>
      </c>
      <c r="B6" s="759"/>
      <c r="C6" s="759"/>
      <c r="D6" s="759"/>
      <c r="E6" s="759"/>
    </row>
    <row r="7" spans="1:5" ht="15.95" customHeight="1" thickBot="1" x14ac:dyDescent="0.3">
      <c r="A7" s="760" t="s">
        <v>40</v>
      </c>
      <c r="B7" s="760"/>
      <c r="C7" s="10"/>
      <c r="D7" s="7"/>
      <c r="E7" s="10" t="str">
        <f>CONCATENATE('Z_1.3.sz.mell.'!E7)</f>
        <v xml:space="preserve"> Forintban!</v>
      </c>
    </row>
    <row r="8" spans="1:5" x14ac:dyDescent="0.25">
      <c r="A8" s="745" t="s">
        <v>42</v>
      </c>
      <c r="B8" s="747" t="s">
        <v>43</v>
      </c>
      <c r="C8" s="749" t="str">
        <f>+CONCATENATE(LEFT(Z_ÖSSZEFÜGGÉSEK!A6,4),". évi")</f>
        <v>2019. évi</v>
      </c>
      <c r="D8" s="750"/>
      <c r="E8" s="751"/>
    </row>
    <row r="9" spans="1:5" ht="24.75" thickBot="1" x14ac:dyDescent="0.3">
      <c r="A9" s="746"/>
      <c r="B9" s="748"/>
      <c r="C9" s="11" t="s">
        <v>44</v>
      </c>
      <c r="D9" s="12" t="s">
        <v>45</v>
      </c>
      <c r="E9" s="13" t="str">
        <f>CONCATENATE('Z_1.3.sz.mell.'!E9)</f>
        <v>2019. XII. 31.
teljesítés</v>
      </c>
    </row>
    <row r="10" spans="1:5" s="17" customFormat="1" ht="12" customHeight="1" thickBot="1" x14ac:dyDescent="0.25">
      <c r="A10" s="14" t="s">
        <v>46</v>
      </c>
      <c r="B10" s="15" t="s">
        <v>47</v>
      </c>
      <c r="C10" s="15" t="s">
        <v>48</v>
      </c>
      <c r="D10" s="15" t="s">
        <v>49</v>
      </c>
      <c r="E10" s="16" t="s">
        <v>50</v>
      </c>
    </row>
    <row r="11" spans="1:5" s="22" customFormat="1" ht="12" customHeight="1" thickBot="1" x14ac:dyDescent="0.25">
      <c r="A11" s="18" t="s">
        <v>51</v>
      </c>
      <c r="B11" s="19" t="s">
        <v>52</v>
      </c>
      <c r="C11" s="20">
        <f>'[1]IB_1.4.sz.mell.'!C11</f>
        <v>47458879</v>
      </c>
      <c r="D11" s="20">
        <f>'[1]IB_1.4.sz.mell.'!D11</f>
        <v>52924033</v>
      </c>
      <c r="E11" s="21">
        <f>+E12+E13+E14+E15+E16+E17</f>
        <v>52924033</v>
      </c>
    </row>
    <row r="12" spans="1:5" s="22" customFormat="1" ht="12" customHeight="1" x14ac:dyDescent="0.2">
      <c r="A12" s="23" t="s">
        <v>53</v>
      </c>
      <c r="B12" s="24" t="s">
        <v>54</v>
      </c>
      <c r="C12" s="25">
        <f>'[1]IB_1.4.sz.mell.'!C12</f>
        <v>47458879</v>
      </c>
      <c r="D12" s="25">
        <f>'[1]IB_1.4.sz.mell.'!D12</f>
        <v>52924033</v>
      </c>
      <c r="E12" s="26">
        <v>52924033</v>
      </c>
    </row>
    <row r="13" spans="1:5" s="22" customFormat="1" ht="12" customHeight="1" x14ac:dyDescent="0.2">
      <c r="A13" s="27" t="s">
        <v>55</v>
      </c>
      <c r="B13" s="28" t="s">
        <v>56</v>
      </c>
      <c r="C13" s="29">
        <f>'[1]IB_1.4.sz.mell.'!C13</f>
        <v>0</v>
      </c>
      <c r="D13" s="29">
        <f>'[1]IB_1.4.sz.mell.'!D13</f>
        <v>0</v>
      </c>
      <c r="E13" s="30"/>
    </row>
    <row r="14" spans="1:5" s="22" customFormat="1" ht="12" customHeight="1" x14ac:dyDescent="0.2">
      <c r="A14" s="27" t="s">
        <v>57</v>
      </c>
      <c r="B14" s="28" t="s">
        <v>58</v>
      </c>
      <c r="C14" s="29">
        <f>'[1]IB_1.4.sz.mell.'!C14</f>
        <v>0</v>
      </c>
      <c r="D14" s="29">
        <f>'[1]IB_1.4.sz.mell.'!D14</f>
        <v>0</v>
      </c>
      <c r="E14" s="30"/>
    </row>
    <row r="15" spans="1:5" s="22" customFormat="1" ht="12" customHeight="1" x14ac:dyDescent="0.2">
      <c r="A15" s="27" t="s">
        <v>59</v>
      </c>
      <c r="B15" s="28" t="s">
        <v>60</v>
      </c>
      <c r="C15" s="29">
        <f>'[1]IB_1.4.sz.mell.'!C15</f>
        <v>0</v>
      </c>
      <c r="D15" s="29">
        <f>'[1]IB_1.4.sz.mell.'!D15</f>
        <v>0</v>
      </c>
      <c r="E15" s="30"/>
    </row>
    <row r="16" spans="1:5" s="22" customFormat="1" ht="12" customHeight="1" x14ac:dyDescent="0.2">
      <c r="A16" s="27" t="s">
        <v>61</v>
      </c>
      <c r="B16" s="31" t="s">
        <v>62</v>
      </c>
      <c r="C16" s="29">
        <f>'[1]IB_1.4.sz.mell.'!C16</f>
        <v>0</v>
      </c>
      <c r="D16" s="29">
        <f>'[1]IB_1.4.sz.mell.'!D16</f>
        <v>0</v>
      </c>
      <c r="E16" s="30"/>
    </row>
    <row r="17" spans="1:5" s="22" customFormat="1" ht="12" customHeight="1" thickBot="1" x14ac:dyDescent="0.25">
      <c r="A17" s="32" t="s">
        <v>63</v>
      </c>
      <c r="B17" s="33" t="s">
        <v>64</v>
      </c>
      <c r="C17" s="29">
        <f>'[1]IB_1.4.sz.mell.'!C17</f>
        <v>0</v>
      </c>
      <c r="D17" s="29">
        <f>'[1]IB_1.4.sz.mell.'!D17</f>
        <v>0</v>
      </c>
      <c r="E17" s="30"/>
    </row>
    <row r="18" spans="1:5" s="22" customFormat="1" ht="12" customHeight="1" thickBot="1" x14ac:dyDescent="0.25">
      <c r="A18" s="18" t="s">
        <v>65</v>
      </c>
      <c r="B18" s="34" t="s">
        <v>66</v>
      </c>
      <c r="C18" s="20">
        <f>'[1]IB_1.4.sz.mell.'!C18</f>
        <v>0</v>
      </c>
      <c r="D18" s="20">
        <f>'[1]IB_1.4.sz.mell.'!D18</f>
        <v>2369914</v>
      </c>
      <c r="E18" s="21">
        <f>+E19+E20+E21+E22+E23</f>
        <v>2369914</v>
      </c>
    </row>
    <row r="19" spans="1:5" s="22" customFormat="1" ht="12" customHeight="1" x14ac:dyDescent="0.2">
      <c r="A19" s="23" t="s">
        <v>67</v>
      </c>
      <c r="B19" s="24" t="s">
        <v>68</v>
      </c>
      <c r="C19" s="25">
        <f>'[1]IB_1.4.sz.mell.'!C19</f>
        <v>0</v>
      </c>
      <c r="D19" s="25">
        <f>'[1]IB_1.4.sz.mell.'!D19</f>
        <v>0</v>
      </c>
      <c r="E19" s="26"/>
    </row>
    <row r="20" spans="1:5" s="22" customFormat="1" ht="12" customHeight="1" x14ac:dyDescent="0.2">
      <c r="A20" s="27" t="s">
        <v>69</v>
      </c>
      <c r="B20" s="28" t="s">
        <v>70</v>
      </c>
      <c r="C20" s="29">
        <f>'[1]IB_1.4.sz.mell.'!C20</f>
        <v>0</v>
      </c>
      <c r="D20" s="29">
        <f>'[1]IB_1.4.sz.mell.'!D20</f>
        <v>0</v>
      </c>
      <c r="E20" s="30"/>
    </row>
    <row r="21" spans="1:5" s="22" customFormat="1" ht="12" customHeight="1" x14ac:dyDescent="0.2">
      <c r="A21" s="27" t="s">
        <v>71</v>
      </c>
      <c r="B21" s="28" t="s">
        <v>72</v>
      </c>
      <c r="C21" s="29">
        <f>'[1]IB_1.4.sz.mell.'!C21</f>
        <v>0</v>
      </c>
      <c r="D21" s="29">
        <f>'[1]IB_1.4.sz.mell.'!D21</f>
        <v>0</v>
      </c>
      <c r="E21" s="30"/>
    </row>
    <row r="22" spans="1:5" s="22" customFormat="1" ht="12" customHeight="1" x14ac:dyDescent="0.2">
      <c r="A22" s="27" t="s">
        <v>73</v>
      </c>
      <c r="B22" s="28" t="s">
        <v>74</v>
      </c>
      <c r="C22" s="29">
        <f>'[1]IB_1.4.sz.mell.'!C22</f>
        <v>0</v>
      </c>
      <c r="D22" s="29">
        <f>'[1]IB_1.4.sz.mell.'!D22</f>
        <v>0</v>
      </c>
      <c r="E22" s="30"/>
    </row>
    <row r="23" spans="1:5" s="22" customFormat="1" ht="12" customHeight="1" x14ac:dyDescent="0.2">
      <c r="A23" s="27" t="s">
        <v>75</v>
      </c>
      <c r="B23" s="28" t="s">
        <v>76</v>
      </c>
      <c r="C23" s="29">
        <f>'[1]IB_1.4.sz.mell.'!C23</f>
        <v>0</v>
      </c>
      <c r="D23" s="29">
        <f>'[1]IB_1.4.sz.mell.'!D23</f>
        <v>2369914</v>
      </c>
      <c r="E23" s="30">
        <v>2369914</v>
      </c>
    </row>
    <row r="24" spans="1:5" s="22" customFormat="1" ht="12" customHeight="1" thickBot="1" x14ac:dyDescent="0.25">
      <c r="A24" s="32" t="s">
        <v>77</v>
      </c>
      <c r="B24" s="33" t="s">
        <v>78</v>
      </c>
      <c r="C24" s="35">
        <f>'[1]IB_1.4.sz.mell.'!C24</f>
        <v>0</v>
      </c>
      <c r="D24" s="35">
        <f>'[1]IB_1.4.sz.mell.'!D24</f>
        <v>0</v>
      </c>
      <c r="E24" s="36"/>
    </row>
    <row r="25" spans="1:5" s="22" customFormat="1" ht="12" customHeight="1" thickBot="1" x14ac:dyDescent="0.25">
      <c r="A25" s="18" t="s">
        <v>79</v>
      </c>
      <c r="B25" s="19" t="s">
        <v>80</v>
      </c>
      <c r="C25" s="20">
        <f>'[1]IB_1.4.sz.mell.'!C25</f>
        <v>0</v>
      </c>
      <c r="D25" s="20">
        <f>'[1]IB_1.4.sz.mell.'!D25</f>
        <v>0</v>
      </c>
      <c r="E25" s="21">
        <f>+E26+E27+E28+E29+E30</f>
        <v>0</v>
      </c>
    </row>
    <row r="26" spans="1:5" s="22" customFormat="1" ht="12" customHeight="1" x14ac:dyDescent="0.2">
      <c r="A26" s="23" t="s">
        <v>81</v>
      </c>
      <c r="B26" s="24" t="s">
        <v>82</v>
      </c>
      <c r="C26" s="25">
        <f>'[1]IB_1.4.sz.mell.'!C26</f>
        <v>0</v>
      </c>
      <c r="D26" s="25">
        <f>'[1]IB_1.4.sz.mell.'!D26</f>
        <v>0</v>
      </c>
      <c r="E26" s="26"/>
    </row>
    <row r="27" spans="1:5" s="22" customFormat="1" ht="12" customHeight="1" x14ac:dyDescent="0.2">
      <c r="A27" s="27" t="s">
        <v>83</v>
      </c>
      <c r="B27" s="28" t="s">
        <v>84</v>
      </c>
      <c r="C27" s="29">
        <f>'[1]IB_1.4.sz.mell.'!C27</f>
        <v>0</v>
      </c>
      <c r="D27" s="29">
        <f>'[1]IB_1.4.sz.mell.'!D27</f>
        <v>0</v>
      </c>
      <c r="E27" s="30"/>
    </row>
    <row r="28" spans="1:5" s="22" customFormat="1" ht="12" customHeight="1" x14ac:dyDescent="0.2">
      <c r="A28" s="27" t="s">
        <v>85</v>
      </c>
      <c r="B28" s="28" t="s">
        <v>86</v>
      </c>
      <c r="C28" s="29">
        <f>'[1]IB_1.4.sz.mell.'!C28</f>
        <v>0</v>
      </c>
      <c r="D28" s="29">
        <f>'[1]IB_1.4.sz.mell.'!D28</f>
        <v>0</v>
      </c>
      <c r="E28" s="30"/>
    </row>
    <row r="29" spans="1:5" s="22" customFormat="1" ht="12" customHeight="1" x14ac:dyDescent="0.2">
      <c r="A29" s="27" t="s">
        <v>87</v>
      </c>
      <c r="B29" s="28" t="s">
        <v>88</v>
      </c>
      <c r="C29" s="29">
        <f>'[1]IB_1.4.sz.mell.'!C29</f>
        <v>0</v>
      </c>
      <c r="D29" s="29">
        <f>'[1]IB_1.4.sz.mell.'!D29</f>
        <v>0</v>
      </c>
      <c r="E29" s="30"/>
    </row>
    <row r="30" spans="1:5" s="22" customFormat="1" ht="12" customHeight="1" x14ac:dyDescent="0.2">
      <c r="A30" s="27" t="s">
        <v>89</v>
      </c>
      <c r="B30" s="28" t="s">
        <v>90</v>
      </c>
      <c r="C30" s="29">
        <f>'[1]IB_1.4.sz.mell.'!C30</f>
        <v>0</v>
      </c>
      <c r="D30" s="29">
        <f>'[1]IB_1.4.sz.mell.'!D30</f>
        <v>0</v>
      </c>
      <c r="E30" s="30"/>
    </row>
    <row r="31" spans="1:5" s="22" customFormat="1" ht="12" customHeight="1" thickBot="1" x14ac:dyDescent="0.25">
      <c r="A31" s="32" t="s">
        <v>91</v>
      </c>
      <c r="B31" s="37" t="s">
        <v>92</v>
      </c>
      <c r="C31" s="35">
        <f>'[1]IB_1.4.sz.mell.'!C31</f>
        <v>0</v>
      </c>
      <c r="D31" s="35">
        <f>'[1]IB_1.4.sz.mell.'!D31</f>
        <v>0</v>
      </c>
      <c r="E31" s="36"/>
    </row>
    <row r="32" spans="1:5" s="22" customFormat="1" ht="12" customHeight="1" thickBot="1" x14ac:dyDescent="0.25">
      <c r="A32" s="18" t="s">
        <v>93</v>
      </c>
      <c r="B32" s="19" t="s">
        <v>94</v>
      </c>
      <c r="C32" s="38">
        <f>'[1]IB_1.4.sz.mell.'!C32</f>
        <v>0</v>
      </c>
      <c r="D32" s="38">
        <f>'[1]IB_1.4.sz.mell.'!D32</f>
        <v>0</v>
      </c>
      <c r="E32" s="39">
        <f>SUM(E33:E39)</f>
        <v>0</v>
      </c>
    </row>
    <row r="33" spans="1:5" s="22" customFormat="1" ht="12" customHeight="1" x14ac:dyDescent="0.2">
      <c r="A33" s="23" t="s">
        <v>95</v>
      </c>
      <c r="B33" s="24" t="s">
        <v>96</v>
      </c>
      <c r="C33" s="25">
        <f>'[1]IB_1.4.sz.mell.'!C33</f>
        <v>0</v>
      </c>
      <c r="D33" s="25">
        <f>'[1]IB_1.4.sz.mell.'!D33</f>
        <v>0</v>
      </c>
      <c r="E33" s="26"/>
    </row>
    <row r="34" spans="1:5" s="22" customFormat="1" ht="12" customHeight="1" x14ac:dyDescent="0.2">
      <c r="A34" s="27" t="s">
        <v>97</v>
      </c>
      <c r="B34" s="28" t="s">
        <v>314</v>
      </c>
      <c r="C34" s="29">
        <f>'[1]IB_1.4.sz.mell.'!C34</f>
        <v>0</v>
      </c>
      <c r="D34" s="29">
        <f>'[1]IB_1.4.sz.mell.'!D34</f>
        <v>0</v>
      </c>
      <c r="E34" s="30"/>
    </row>
    <row r="35" spans="1:5" s="22" customFormat="1" ht="12" customHeight="1" x14ac:dyDescent="0.2">
      <c r="A35" s="27" t="s">
        <v>99</v>
      </c>
      <c r="B35" s="28" t="s">
        <v>100</v>
      </c>
      <c r="C35" s="29">
        <f>'[1]IB_1.4.sz.mell.'!C35</f>
        <v>0</v>
      </c>
      <c r="D35" s="29">
        <f>'[1]IB_1.4.sz.mell.'!D35</f>
        <v>0</v>
      </c>
      <c r="E35" s="30"/>
    </row>
    <row r="36" spans="1:5" s="22" customFormat="1" ht="12" customHeight="1" x14ac:dyDescent="0.2">
      <c r="A36" s="27" t="s">
        <v>101</v>
      </c>
      <c r="B36" s="28" t="s">
        <v>102</v>
      </c>
      <c r="C36" s="29">
        <f>'[1]IB_1.4.sz.mell.'!C36</f>
        <v>0</v>
      </c>
      <c r="D36" s="29">
        <f>'[1]IB_1.4.sz.mell.'!D36</f>
        <v>0</v>
      </c>
      <c r="E36" s="30"/>
    </row>
    <row r="37" spans="1:5" s="22" customFormat="1" ht="12" customHeight="1" x14ac:dyDescent="0.2">
      <c r="A37" s="27" t="s">
        <v>103</v>
      </c>
      <c r="B37" s="28" t="s">
        <v>104</v>
      </c>
      <c r="C37" s="29">
        <f>'[1]IB_1.4.sz.mell.'!C37</f>
        <v>0</v>
      </c>
      <c r="D37" s="29">
        <f>'[1]IB_1.4.sz.mell.'!D37</f>
        <v>0</v>
      </c>
      <c r="E37" s="30"/>
    </row>
    <row r="38" spans="1:5" s="22" customFormat="1" ht="12" customHeight="1" x14ac:dyDescent="0.2">
      <c r="A38" s="27" t="s">
        <v>105</v>
      </c>
      <c r="B38" s="28" t="s">
        <v>106</v>
      </c>
      <c r="C38" s="29">
        <f>'[1]IB_1.4.sz.mell.'!C38</f>
        <v>0</v>
      </c>
      <c r="D38" s="29">
        <f>'[1]IB_1.4.sz.mell.'!D38</f>
        <v>0</v>
      </c>
      <c r="E38" s="30"/>
    </row>
    <row r="39" spans="1:5" s="22" customFormat="1" ht="12" customHeight="1" thickBot="1" x14ac:dyDescent="0.25">
      <c r="A39" s="32" t="s">
        <v>107</v>
      </c>
      <c r="B39" s="40" t="s">
        <v>108</v>
      </c>
      <c r="C39" s="35">
        <f>'[1]IB_1.4.sz.mell.'!C39</f>
        <v>0</v>
      </c>
      <c r="D39" s="35">
        <f>'[1]IB_1.4.sz.mell.'!D39</f>
        <v>0</v>
      </c>
      <c r="E39" s="36"/>
    </row>
    <row r="40" spans="1:5" s="22" customFormat="1" ht="12" customHeight="1" thickBot="1" x14ac:dyDescent="0.25">
      <c r="A40" s="18" t="s">
        <v>109</v>
      </c>
      <c r="B40" s="19" t="s">
        <v>110</v>
      </c>
      <c r="C40" s="20">
        <f>'[1]IB_1.4.sz.mell.'!C40</f>
        <v>95000</v>
      </c>
      <c r="D40" s="20">
        <f>'[1]IB_1.4.sz.mell.'!D40</f>
        <v>90969</v>
      </c>
      <c r="E40" s="21">
        <f>SUM(E41:E51)</f>
        <v>26010</v>
      </c>
    </row>
    <row r="41" spans="1:5" s="22" customFormat="1" ht="12" customHeight="1" x14ac:dyDescent="0.2">
      <c r="A41" s="23" t="s">
        <v>111</v>
      </c>
      <c r="B41" s="24" t="s">
        <v>112</v>
      </c>
      <c r="C41" s="25">
        <f>'[1]IB_1.4.sz.mell.'!C41</f>
        <v>0</v>
      </c>
      <c r="D41" s="25">
        <f>'[1]IB_1.4.sz.mell.'!D41</f>
        <v>0</v>
      </c>
      <c r="E41" s="26"/>
    </row>
    <row r="42" spans="1:5" s="22" customFormat="1" ht="12" customHeight="1" x14ac:dyDescent="0.2">
      <c r="A42" s="27" t="s">
        <v>113</v>
      </c>
      <c r="B42" s="28" t="s">
        <v>114</v>
      </c>
      <c r="C42" s="29">
        <f>'[1]IB_1.4.sz.mell.'!C42</f>
        <v>25000</v>
      </c>
      <c r="D42" s="29">
        <f>'[1]IB_1.4.sz.mell.'!D42</f>
        <v>84469</v>
      </c>
      <c r="E42" s="30">
        <v>26000</v>
      </c>
    </row>
    <row r="43" spans="1:5" s="22" customFormat="1" ht="12" customHeight="1" x14ac:dyDescent="0.2">
      <c r="A43" s="27" t="s">
        <v>115</v>
      </c>
      <c r="B43" s="28" t="s">
        <v>116</v>
      </c>
      <c r="C43" s="29">
        <f>'[1]IB_1.4.sz.mell.'!C43</f>
        <v>50000</v>
      </c>
      <c r="D43" s="29">
        <f>'[1]IB_1.4.sz.mell.'!D43</f>
        <v>0</v>
      </c>
      <c r="E43" s="30"/>
    </row>
    <row r="44" spans="1:5" s="22" customFormat="1" ht="12" customHeight="1" x14ac:dyDescent="0.2">
      <c r="A44" s="27" t="s">
        <v>117</v>
      </c>
      <c r="B44" s="28" t="s">
        <v>118</v>
      </c>
      <c r="C44" s="29">
        <f>'[1]IB_1.4.sz.mell.'!C44</f>
        <v>0</v>
      </c>
      <c r="D44" s="29">
        <f>'[1]IB_1.4.sz.mell.'!D44</f>
        <v>0</v>
      </c>
      <c r="E44" s="30"/>
    </row>
    <row r="45" spans="1:5" s="22" customFormat="1" ht="12" customHeight="1" x14ac:dyDescent="0.2">
      <c r="A45" s="27" t="s">
        <v>119</v>
      </c>
      <c r="B45" s="28" t="s">
        <v>120</v>
      </c>
      <c r="C45" s="29">
        <f>'[1]IB_1.4.sz.mell.'!C45</f>
        <v>0</v>
      </c>
      <c r="D45" s="29">
        <f>'[1]IB_1.4.sz.mell.'!D45</f>
        <v>0</v>
      </c>
      <c r="E45" s="30"/>
    </row>
    <row r="46" spans="1:5" s="22" customFormat="1" ht="12" customHeight="1" x14ac:dyDescent="0.2">
      <c r="A46" s="27" t="s">
        <v>121</v>
      </c>
      <c r="B46" s="28" t="s">
        <v>122</v>
      </c>
      <c r="C46" s="29">
        <f>'[1]IB_1.4.sz.mell.'!C46</f>
        <v>13500</v>
      </c>
      <c r="D46" s="29">
        <f>'[1]IB_1.4.sz.mell.'!D46</f>
        <v>0</v>
      </c>
      <c r="E46" s="30"/>
    </row>
    <row r="47" spans="1:5" s="22" customFormat="1" ht="12" customHeight="1" x14ac:dyDescent="0.2">
      <c r="A47" s="27" t="s">
        <v>123</v>
      </c>
      <c r="B47" s="28" t="s">
        <v>124</v>
      </c>
      <c r="C47" s="29">
        <f>'[1]IB_1.4.sz.mell.'!C47</f>
        <v>0</v>
      </c>
      <c r="D47" s="29">
        <f>'[1]IB_1.4.sz.mell.'!D47</f>
        <v>0</v>
      </c>
      <c r="E47" s="30"/>
    </row>
    <row r="48" spans="1:5" s="22" customFormat="1" ht="12" customHeight="1" x14ac:dyDescent="0.2">
      <c r="A48" s="27" t="s">
        <v>125</v>
      </c>
      <c r="B48" s="28" t="s">
        <v>126</v>
      </c>
      <c r="C48" s="29">
        <f>'[1]IB_1.4.sz.mell.'!C48</f>
        <v>500</v>
      </c>
      <c r="D48" s="29">
        <f>'[1]IB_1.4.sz.mell.'!D48</f>
        <v>500</v>
      </c>
      <c r="E48" s="30">
        <v>1</v>
      </c>
    </row>
    <row r="49" spans="1:5" s="22" customFormat="1" ht="12" customHeight="1" x14ac:dyDescent="0.2">
      <c r="A49" s="27" t="s">
        <v>127</v>
      </c>
      <c r="B49" s="28" t="s">
        <v>128</v>
      </c>
      <c r="C49" s="41">
        <f>'[1]IB_1.4.sz.mell.'!C49</f>
        <v>5000</v>
      </c>
      <c r="D49" s="41">
        <f>'[1]IB_1.4.sz.mell.'!D49</f>
        <v>5000</v>
      </c>
      <c r="E49" s="42"/>
    </row>
    <row r="50" spans="1:5" s="22" customFormat="1" ht="12" customHeight="1" x14ac:dyDescent="0.2">
      <c r="A50" s="32" t="s">
        <v>129</v>
      </c>
      <c r="B50" s="37" t="s">
        <v>130</v>
      </c>
      <c r="C50" s="43">
        <f>'[1]IB_1.4.sz.mell.'!C50</f>
        <v>0</v>
      </c>
      <c r="D50" s="43">
        <f>'[1]IB_1.4.sz.mell.'!D50</f>
        <v>0</v>
      </c>
      <c r="E50" s="44"/>
    </row>
    <row r="51" spans="1:5" s="22" customFormat="1" ht="12" customHeight="1" thickBot="1" x14ac:dyDescent="0.25">
      <c r="A51" s="32" t="s">
        <v>131</v>
      </c>
      <c r="B51" s="33" t="s">
        <v>132</v>
      </c>
      <c r="C51" s="43">
        <f>'[1]IB_1.4.sz.mell.'!C51</f>
        <v>1000</v>
      </c>
      <c r="D51" s="43">
        <f>'[1]IB_1.4.sz.mell.'!D51</f>
        <v>1000</v>
      </c>
      <c r="E51" s="44">
        <v>9</v>
      </c>
    </row>
    <row r="52" spans="1:5" s="22" customFormat="1" ht="12" customHeight="1" thickBot="1" x14ac:dyDescent="0.25">
      <c r="A52" s="18" t="s">
        <v>133</v>
      </c>
      <c r="B52" s="19" t="s">
        <v>134</v>
      </c>
      <c r="C52" s="20">
        <f>'[1]IB_1.4.sz.mell.'!C52</f>
        <v>0</v>
      </c>
      <c r="D52" s="20">
        <f>'[1]IB_1.4.sz.mell.'!D52</f>
        <v>0</v>
      </c>
      <c r="E52" s="21">
        <f>SUM(E53:E57)</f>
        <v>0</v>
      </c>
    </row>
    <row r="53" spans="1:5" s="22" customFormat="1" ht="12" customHeight="1" x14ac:dyDescent="0.2">
      <c r="A53" s="23" t="s">
        <v>135</v>
      </c>
      <c r="B53" s="24" t="s">
        <v>136</v>
      </c>
      <c r="C53" s="45">
        <f>'[1]IB_1.4.sz.mell.'!C53</f>
        <v>0</v>
      </c>
      <c r="D53" s="45">
        <f>'[1]IB_1.4.sz.mell.'!D53</f>
        <v>0</v>
      </c>
      <c r="E53" s="46"/>
    </row>
    <row r="54" spans="1:5" s="22" customFormat="1" ht="12" customHeight="1" x14ac:dyDescent="0.2">
      <c r="A54" s="27" t="s">
        <v>137</v>
      </c>
      <c r="B54" s="28" t="s">
        <v>138</v>
      </c>
      <c r="C54" s="41">
        <f>'[1]IB_1.4.sz.mell.'!C54</f>
        <v>0</v>
      </c>
      <c r="D54" s="41">
        <f>'[1]IB_1.4.sz.mell.'!D54</f>
        <v>0</v>
      </c>
      <c r="E54" s="42"/>
    </row>
    <row r="55" spans="1:5" s="22" customFormat="1" ht="12" customHeight="1" x14ac:dyDescent="0.2">
      <c r="A55" s="27" t="s">
        <v>139</v>
      </c>
      <c r="B55" s="28" t="s">
        <v>140</v>
      </c>
      <c r="C55" s="41">
        <f>'[1]IB_1.4.sz.mell.'!C55</f>
        <v>0</v>
      </c>
      <c r="D55" s="41">
        <f>'[1]IB_1.4.sz.mell.'!D55</f>
        <v>0</v>
      </c>
      <c r="E55" s="42"/>
    </row>
    <row r="56" spans="1:5" s="22" customFormat="1" ht="12" customHeight="1" x14ac:dyDescent="0.2">
      <c r="A56" s="27" t="s">
        <v>141</v>
      </c>
      <c r="B56" s="28" t="s">
        <v>142</v>
      </c>
      <c r="C56" s="41">
        <f>'[1]IB_1.4.sz.mell.'!C56</f>
        <v>0</v>
      </c>
      <c r="D56" s="41">
        <f>'[1]IB_1.4.sz.mell.'!D56</f>
        <v>0</v>
      </c>
      <c r="E56" s="42"/>
    </row>
    <row r="57" spans="1:5" s="22" customFormat="1" ht="12" customHeight="1" thickBot="1" x14ac:dyDescent="0.25">
      <c r="A57" s="32" t="s">
        <v>143</v>
      </c>
      <c r="B57" s="33" t="s">
        <v>144</v>
      </c>
      <c r="C57" s="43">
        <f>'[1]IB_1.4.sz.mell.'!C57</f>
        <v>0</v>
      </c>
      <c r="D57" s="43">
        <f>'[1]IB_1.4.sz.mell.'!D57</f>
        <v>0</v>
      </c>
      <c r="E57" s="44"/>
    </row>
    <row r="58" spans="1:5" s="22" customFormat="1" ht="12" customHeight="1" thickBot="1" x14ac:dyDescent="0.25">
      <c r="A58" s="18" t="s">
        <v>145</v>
      </c>
      <c r="B58" s="19" t="s">
        <v>146</v>
      </c>
      <c r="C58" s="20">
        <f>'[1]IB_1.4.sz.mell.'!C58</f>
        <v>0</v>
      </c>
      <c r="D58" s="20">
        <f>'[1]IB_1.4.sz.mell.'!D58</f>
        <v>0</v>
      </c>
      <c r="E58" s="21">
        <f>SUM(E59:E61)</f>
        <v>0</v>
      </c>
    </row>
    <row r="59" spans="1:5" s="22" customFormat="1" ht="12" customHeight="1" x14ac:dyDescent="0.2">
      <c r="A59" s="23" t="s">
        <v>147</v>
      </c>
      <c r="B59" s="24" t="s">
        <v>148</v>
      </c>
      <c r="C59" s="25">
        <f>'[1]IB_1.4.sz.mell.'!C59</f>
        <v>0</v>
      </c>
      <c r="D59" s="25">
        <f>'[1]IB_1.4.sz.mell.'!D59</f>
        <v>0</v>
      </c>
      <c r="E59" s="26"/>
    </row>
    <row r="60" spans="1:5" s="22" customFormat="1" ht="12" customHeight="1" x14ac:dyDescent="0.2">
      <c r="A60" s="27" t="s">
        <v>149</v>
      </c>
      <c r="B60" s="28" t="s">
        <v>150</v>
      </c>
      <c r="C60" s="29">
        <f>'[1]IB_1.4.sz.mell.'!C60</f>
        <v>0</v>
      </c>
      <c r="D60" s="29">
        <f>'[1]IB_1.4.sz.mell.'!D60</f>
        <v>0</v>
      </c>
      <c r="E60" s="30"/>
    </row>
    <row r="61" spans="1:5" s="22" customFormat="1" ht="12" customHeight="1" x14ac:dyDescent="0.2">
      <c r="A61" s="27" t="s">
        <v>151</v>
      </c>
      <c r="B61" s="28" t="s">
        <v>152</v>
      </c>
      <c r="C61" s="29">
        <f>'[1]IB_1.4.sz.mell.'!C61</f>
        <v>0</v>
      </c>
      <c r="D61" s="29">
        <f>'[1]IB_1.4.sz.mell.'!D61</f>
        <v>0</v>
      </c>
      <c r="E61" s="30"/>
    </row>
    <row r="62" spans="1:5" s="22" customFormat="1" ht="12" customHeight="1" thickBot="1" x14ac:dyDescent="0.25">
      <c r="A62" s="32" t="s">
        <v>153</v>
      </c>
      <c r="B62" s="33" t="s">
        <v>154</v>
      </c>
      <c r="C62" s="35">
        <f>'[1]IB_1.4.sz.mell.'!C62</f>
        <v>0</v>
      </c>
      <c r="D62" s="35">
        <f>'[1]IB_1.4.sz.mell.'!D62</f>
        <v>0</v>
      </c>
      <c r="E62" s="36"/>
    </row>
    <row r="63" spans="1:5" s="22" customFormat="1" ht="12" customHeight="1" thickBot="1" x14ac:dyDescent="0.25">
      <c r="A63" s="18" t="s">
        <v>155</v>
      </c>
      <c r="B63" s="34" t="s">
        <v>156</v>
      </c>
      <c r="C63" s="20">
        <f>'[1]IB_1.4.sz.mell.'!C63</f>
        <v>0</v>
      </c>
      <c r="D63" s="20">
        <f>'[1]IB_1.4.sz.mell.'!D63</f>
        <v>0</v>
      </c>
      <c r="E63" s="21">
        <f>SUM(E64:E66)</f>
        <v>0</v>
      </c>
    </row>
    <row r="64" spans="1:5" s="22" customFormat="1" ht="12" customHeight="1" x14ac:dyDescent="0.2">
      <c r="A64" s="23" t="s">
        <v>157</v>
      </c>
      <c r="B64" s="24" t="s">
        <v>158</v>
      </c>
      <c r="C64" s="41">
        <f>'[1]IB_1.4.sz.mell.'!C64</f>
        <v>0</v>
      </c>
      <c r="D64" s="41">
        <f>'[1]IB_1.4.sz.mell.'!D64</f>
        <v>0</v>
      </c>
      <c r="E64" s="42"/>
    </row>
    <row r="65" spans="1:5" s="22" customFormat="1" ht="12" customHeight="1" x14ac:dyDescent="0.2">
      <c r="A65" s="27" t="s">
        <v>159</v>
      </c>
      <c r="B65" s="28" t="s">
        <v>160</v>
      </c>
      <c r="C65" s="41">
        <f>'[1]IB_1.4.sz.mell.'!C65</f>
        <v>0</v>
      </c>
      <c r="D65" s="41">
        <f>'[1]IB_1.4.sz.mell.'!D65</f>
        <v>0</v>
      </c>
      <c r="E65" s="42"/>
    </row>
    <row r="66" spans="1:5" s="22" customFormat="1" ht="12" customHeight="1" x14ac:dyDescent="0.2">
      <c r="A66" s="27" t="s">
        <v>161</v>
      </c>
      <c r="B66" s="28" t="s">
        <v>162</v>
      </c>
      <c r="C66" s="41">
        <f>'[1]IB_1.4.sz.mell.'!C66</f>
        <v>0</v>
      </c>
      <c r="D66" s="41">
        <f>'[1]IB_1.4.sz.mell.'!D66</f>
        <v>0</v>
      </c>
      <c r="E66" s="42"/>
    </row>
    <row r="67" spans="1:5" s="22" customFormat="1" ht="12" customHeight="1" thickBot="1" x14ac:dyDescent="0.25">
      <c r="A67" s="32" t="s">
        <v>163</v>
      </c>
      <c r="B67" s="33" t="s">
        <v>164</v>
      </c>
      <c r="C67" s="41">
        <f>'[1]IB_1.4.sz.mell.'!C67</f>
        <v>0</v>
      </c>
      <c r="D67" s="41">
        <f>'[1]IB_1.4.sz.mell.'!D67</f>
        <v>0</v>
      </c>
      <c r="E67" s="42"/>
    </row>
    <row r="68" spans="1:5" s="22" customFormat="1" ht="12" customHeight="1" thickBot="1" x14ac:dyDescent="0.25">
      <c r="A68" s="47" t="s">
        <v>165</v>
      </c>
      <c r="B68" s="19" t="s">
        <v>166</v>
      </c>
      <c r="C68" s="38">
        <f>'[1]IB_1.4.sz.mell.'!C68</f>
        <v>47553879</v>
      </c>
      <c r="D68" s="38">
        <f>'[1]IB_1.4.sz.mell.'!D68</f>
        <v>55384916</v>
      </c>
      <c r="E68" s="39">
        <f>+E11+E18+E25+E32+E40+E52+E58+E63</f>
        <v>55319957</v>
      </c>
    </row>
    <row r="69" spans="1:5" s="22" customFormat="1" ht="12" customHeight="1" thickBot="1" x14ac:dyDescent="0.25">
      <c r="A69" s="48" t="s">
        <v>167</v>
      </c>
      <c r="B69" s="34" t="s">
        <v>168</v>
      </c>
      <c r="C69" s="20">
        <f>'[1]IB_1.4.sz.mell.'!C69</f>
        <v>0</v>
      </c>
      <c r="D69" s="20">
        <f>'[1]IB_1.4.sz.mell.'!D69</f>
        <v>0</v>
      </c>
      <c r="E69" s="21">
        <f>SUM(E70:E72)</f>
        <v>0</v>
      </c>
    </row>
    <row r="70" spans="1:5" s="22" customFormat="1" ht="12" customHeight="1" x14ac:dyDescent="0.2">
      <c r="A70" s="23" t="s">
        <v>169</v>
      </c>
      <c r="B70" s="24" t="s">
        <v>170</v>
      </c>
      <c r="C70" s="41">
        <f>'[1]IB_1.4.sz.mell.'!C70</f>
        <v>0</v>
      </c>
      <c r="D70" s="41">
        <f>'[1]IB_1.4.sz.mell.'!D70</f>
        <v>0</v>
      </c>
      <c r="E70" s="42"/>
    </row>
    <row r="71" spans="1:5" s="22" customFormat="1" ht="12" customHeight="1" x14ac:dyDescent="0.2">
      <c r="A71" s="27" t="s">
        <v>171</v>
      </c>
      <c r="B71" s="28" t="s">
        <v>172</v>
      </c>
      <c r="C71" s="41">
        <f>'[1]IB_1.4.sz.mell.'!C71</f>
        <v>0</v>
      </c>
      <c r="D71" s="41">
        <f>'[1]IB_1.4.sz.mell.'!D71</f>
        <v>0</v>
      </c>
      <c r="E71" s="42"/>
    </row>
    <row r="72" spans="1:5" s="22" customFormat="1" ht="12" customHeight="1" thickBot="1" x14ac:dyDescent="0.25">
      <c r="A72" s="32" t="s">
        <v>173</v>
      </c>
      <c r="B72" s="49" t="s">
        <v>174</v>
      </c>
      <c r="C72" s="41">
        <f>'[1]IB_1.4.sz.mell.'!C72</f>
        <v>0</v>
      </c>
      <c r="D72" s="41">
        <f>'[1]IB_1.4.sz.mell.'!D72</f>
        <v>0</v>
      </c>
      <c r="E72" s="42"/>
    </row>
    <row r="73" spans="1:5" s="22" customFormat="1" ht="12" customHeight="1" thickBot="1" x14ac:dyDescent="0.25">
      <c r="A73" s="48" t="s">
        <v>175</v>
      </c>
      <c r="B73" s="34" t="s">
        <v>176</v>
      </c>
      <c r="C73" s="20">
        <f>'[1]IB_1.4.sz.mell.'!C73</f>
        <v>0</v>
      </c>
      <c r="D73" s="20">
        <f>'[1]IB_1.4.sz.mell.'!D73</f>
        <v>0</v>
      </c>
      <c r="E73" s="21">
        <f>SUM(E74:E77)</f>
        <v>0</v>
      </c>
    </row>
    <row r="74" spans="1:5" s="22" customFormat="1" ht="12" customHeight="1" x14ac:dyDescent="0.2">
      <c r="A74" s="23" t="s">
        <v>177</v>
      </c>
      <c r="B74" s="24" t="s">
        <v>178</v>
      </c>
      <c r="C74" s="41">
        <f>'[1]IB_1.4.sz.mell.'!C74</f>
        <v>0</v>
      </c>
      <c r="D74" s="41">
        <f>'[1]IB_1.4.sz.mell.'!D74</f>
        <v>0</v>
      </c>
      <c r="E74" s="42"/>
    </row>
    <row r="75" spans="1:5" s="22" customFormat="1" ht="12" customHeight="1" x14ac:dyDescent="0.2">
      <c r="A75" s="27" t="s">
        <v>179</v>
      </c>
      <c r="B75" s="24" t="s">
        <v>180</v>
      </c>
      <c r="C75" s="41">
        <f>'[1]IB_1.4.sz.mell.'!C75</f>
        <v>0</v>
      </c>
      <c r="D75" s="41">
        <f>'[1]IB_1.4.sz.mell.'!D75</f>
        <v>0</v>
      </c>
      <c r="E75" s="42"/>
    </row>
    <row r="76" spans="1:5" s="22" customFormat="1" ht="12" customHeight="1" x14ac:dyDescent="0.2">
      <c r="A76" s="27" t="s">
        <v>181</v>
      </c>
      <c r="B76" s="24" t="s">
        <v>182</v>
      </c>
      <c r="C76" s="41">
        <f>'[1]IB_1.4.sz.mell.'!C76</f>
        <v>0</v>
      </c>
      <c r="D76" s="41">
        <f>'[1]IB_1.4.sz.mell.'!D76</f>
        <v>0</v>
      </c>
      <c r="E76" s="42"/>
    </row>
    <row r="77" spans="1:5" s="22" customFormat="1" ht="12" customHeight="1" thickBot="1" x14ac:dyDescent="0.25">
      <c r="A77" s="32" t="s">
        <v>183</v>
      </c>
      <c r="B77" s="50" t="s">
        <v>184</v>
      </c>
      <c r="C77" s="41">
        <f>'[1]IB_1.4.sz.mell.'!C77</f>
        <v>0</v>
      </c>
      <c r="D77" s="41">
        <f>'[1]IB_1.4.sz.mell.'!D77</f>
        <v>0</v>
      </c>
      <c r="E77" s="42"/>
    </row>
    <row r="78" spans="1:5" s="22" customFormat="1" ht="12" customHeight="1" thickBot="1" x14ac:dyDescent="0.25">
      <c r="A78" s="48" t="s">
        <v>185</v>
      </c>
      <c r="B78" s="34" t="s">
        <v>186</v>
      </c>
      <c r="C78" s="20">
        <f>'[1]IB_1.4.sz.mell.'!C78</f>
        <v>0</v>
      </c>
      <c r="D78" s="20">
        <f>'[1]IB_1.4.sz.mell.'!D78</f>
        <v>132911</v>
      </c>
      <c r="E78" s="21">
        <f>SUM(E79:E80)</f>
        <v>132911</v>
      </c>
    </row>
    <row r="79" spans="1:5" s="22" customFormat="1" ht="12" customHeight="1" x14ac:dyDescent="0.2">
      <c r="A79" s="23" t="s">
        <v>187</v>
      </c>
      <c r="B79" s="24" t="s">
        <v>188</v>
      </c>
      <c r="C79" s="41">
        <f>'[1]IB_1.4.sz.mell.'!C79</f>
        <v>0</v>
      </c>
      <c r="D79" s="41">
        <f>'[1]IB_1.4.sz.mell.'!D79</f>
        <v>132911</v>
      </c>
      <c r="E79" s="42">
        <v>132911</v>
      </c>
    </row>
    <row r="80" spans="1:5" s="22" customFormat="1" ht="12" customHeight="1" thickBot="1" x14ac:dyDescent="0.25">
      <c r="A80" s="32" t="s">
        <v>189</v>
      </c>
      <c r="B80" s="33" t="s">
        <v>190</v>
      </c>
      <c r="C80" s="41">
        <f>'[1]IB_1.4.sz.mell.'!C80</f>
        <v>0</v>
      </c>
      <c r="D80" s="41">
        <f>'[1]IB_1.4.sz.mell.'!D80</f>
        <v>0</v>
      </c>
      <c r="E80" s="42"/>
    </row>
    <row r="81" spans="1:5" s="22" customFormat="1" ht="12" customHeight="1" thickBot="1" x14ac:dyDescent="0.25">
      <c r="A81" s="48" t="s">
        <v>191</v>
      </c>
      <c r="B81" s="34" t="s">
        <v>192</v>
      </c>
      <c r="C81" s="20">
        <f>'[1]IB_1.4.sz.mell.'!C81</f>
        <v>0</v>
      </c>
      <c r="D81" s="20">
        <f>'[1]IB_1.4.sz.mell.'!D81</f>
        <v>0</v>
      </c>
      <c r="E81" s="21">
        <f>SUM(E82:E84)</f>
        <v>0</v>
      </c>
    </row>
    <row r="82" spans="1:5" s="22" customFormat="1" ht="12" customHeight="1" x14ac:dyDescent="0.2">
      <c r="A82" s="23" t="s">
        <v>193</v>
      </c>
      <c r="B82" s="24" t="s">
        <v>194</v>
      </c>
      <c r="C82" s="41">
        <f>'[1]IB_1.4.sz.mell.'!C82</f>
        <v>0</v>
      </c>
      <c r="D82" s="41">
        <f>'[1]IB_1.4.sz.mell.'!D82</f>
        <v>0</v>
      </c>
      <c r="E82" s="42"/>
    </row>
    <row r="83" spans="1:5" s="22" customFormat="1" ht="12" customHeight="1" x14ac:dyDescent="0.2">
      <c r="A83" s="27" t="s">
        <v>195</v>
      </c>
      <c r="B83" s="28" t="s">
        <v>196</v>
      </c>
      <c r="C83" s="41">
        <f>'[1]IB_1.4.sz.mell.'!C83</f>
        <v>0</v>
      </c>
      <c r="D83" s="41">
        <f>'[1]IB_1.4.sz.mell.'!D83</f>
        <v>0</v>
      </c>
      <c r="E83" s="42"/>
    </row>
    <row r="84" spans="1:5" s="22" customFormat="1" ht="12" customHeight="1" thickBot="1" x14ac:dyDescent="0.25">
      <c r="A84" s="32" t="s">
        <v>197</v>
      </c>
      <c r="B84" s="33" t="s">
        <v>198</v>
      </c>
      <c r="C84" s="41">
        <f>'[1]IB_1.4.sz.mell.'!C84</f>
        <v>0</v>
      </c>
      <c r="D84" s="41">
        <f>'[1]IB_1.4.sz.mell.'!D84</f>
        <v>0</v>
      </c>
      <c r="E84" s="42"/>
    </row>
    <row r="85" spans="1:5" s="22" customFormat="1" ht="12" customHeight="1" thickBot="1" x14ac:dyDescent="0.25">
      <c r="A85" s="48" t="s">
        <v>199</v>
      </c>
      <c r="B85" s="34" t="s">
        <v>200</v>
      </c>
      <c r="C85" s="20">
        <f>'[1]IB_1.4.sz.mell.'!C85</f>
        <v>0</v>
      </c>
      <c r="D85" s="20">
        <f>'[1]IB_1.4.sz.mell.'!D85</f>
        <v>0</v>
      </c>
      <c r="E85" s="21">
        <f>SUM(E86:E89)</f>
        <v>0</v>
      </c>
    </row>
    <row r="86" spans="1:5" s="22" customFormat="1" ht="12" customHeight="1" x14ac:dyDescent="0.2">
      <c r="A86" s="51" t="s">
        <v>201</v>
      </c>
      <c r="B86" s="24" t="s">
        <v>202</v>
      </c>
      <c r="C86" s="41">
        <f>'[1]IB_1.4.sz.mell.'!C86</f>
        <v>0</v>
      </c>
      <c r="D86" s="41">
        <f>'[1]IB_1.4.sz.mell.'!D86</f>
        <v>0</v>
      </c>
      <c r="E86" s="42"/>
    </row>
    <row r="87" spans="1:5" s="22" customFormat="1" ht="12" customHeight="1" x14ac:dyDescent="0.2">
      <c r="A87" s="52" t="s">
        <v>203</v>
      </c>
      <c r="B87" s="28" t="s">
        <v>204</v>
      </c>
      <c r="C87" s="41">
        <f>'[1]IB_1.4.sz.mell.'!C87</f>
        <v>0</v>
      </c>
      <c r="D87" s="41">
        <f>'[1]IB_1.4.sz.mell.'!D87</f>
        <v>0</v>
      </c>
      <c r="E87" s="42"/>
    </row>
    <row r="88" spans="1:5" s="22" customFormat="1" ht="12" customHeight="1" x14ac:dyDescent="0.2">
      <c r="A88" s="52" t="s">
        <v>205</v>
      </c>
      <c r="B88" s="28" t="s">
        <v>206</v>
      </c>
      <c r="C88" s="41">
        <f>'[1]IB_1.4.sz.mell.'!C88</f>
        <v>0</v>
      </c>
      <c r="D88" s="41">
        <f>'[1]IB_1.4.sz.mell.'!D88</f>
        <v>0</v>
      </c>
      <c r="E88" s="42"/>
    </row>
    <row r="89" spans="1:5" s="22" customFormat="1" ht="12" customHeight="1" thickBot="1" x14ac:dyDescent="0.25">
      <c r="A89" s="53" t="s">
        <v>207</v>
      </c>
      <c r="B89" s="33" t="s">
        <v>208</v>
      </c>
      <c r="C89" s="41">
        <f>'[1]IB_1.4.sz.mell.'!C89</f>
        <v>0</v>
      </c>
      <c r="D89" s="41">
        <f>'[1]IB_1.4.sz.mell.'!D89</f>
        <v>0</v>
      </c>
      <c r="E89" s="42"/>
    </row>
    <row r="90" spans="1:5" s="22" customFormat="1" ht="12" customHeight="1" thickBot="1" x14ac:dyDescent="0.25">
      <c r="A90" s="48" t="s">
        <v>209</v>
      </c>
      <c r="B90" s="34" t="s">
        <v>210</v>
      </c>
      <c r="C90" s="20">
        <f>'[1]IB_1.4.sz.mell.'!C90</f>
        <v>0</v>
      </c>
      <c r="D90" s="20">
        <f>'[1]IB_1.4.sz.mell.'!D90</f>
        <v>0</v>
      </c>
      <c r="E90" s="54"/>
    </row>
    <row r="91" spans="1:5" s="22" customFormat="1" ht="13.5" customHeight="1" thickBot="1" x14ac:dyDescent="0.25">
      <c r="A91" s="48" t="s">
        <v>211</v>
      </c>
      <c r="B91" s="34" t="s">
        <v>212</v>
      </c>
      <c r="C91" s="20">
        <f>'[1]IB_1.4.sz.mell.'!C91</f>
        <v>0</v>
      </c>
      <c r="D91" s="20">
        <f>'[1]IB_1.4.sz.mell.'!D91</f>
        <v>0</v>
      </c>
      <c r="E91" s="54"/>
    </row>
    <row r="92" spans="1:5" s="22" customFormat="1" ht="15.75" customHeight="1" thickBot="1" x14ac:dyDescent="0.25">
      <c r="A92" s="48" t="s">
        <v>213</v>
      </c>
      <c r="B92" s="55" t="s">
        <v>214</v>
      </c>
      <c r="C92" s="38">
        <f>'[1]IB_1.4.sz.mell.'!C92</f>
        <v>0</v>
      </c>
      <c r="D92" s="38">
        <f>'[1]IB_1.4.sz.mell.'!D92</f>
        <v>132911</v>
      </c>
      <c r="E92" s="39">
        <f>+E69+E73+E78+E81+E85+E91+E90</f>
        <v>132911</v>
      </c>
    </row>
    <row r="93" spans="1:5" s="22" customFormat="1" ht="25.5" customHeight="1" thickBot="1" x14ac:dyDescent="0.25">
      <c r="A93" s="56" t="s">
        <v>215</v>
      </c>
      <c r="B93" s="57" t="s">
        <v>216</v>
      </c>
      <c r="C93" s="38">
        <f>'[1]IB_1.4.sz.mell.'!C93</f>
        <v>47553879</v>
      </c>
      <c r="D93" s="38">
        <f>'[1]IB_1.4.sz.mell.'!D93</f>
        <v>55517827</v>
      </c>
      <c r="E93" s="39">
        <f>+E68+E92</f>
        <v>55452868</v>
      </c>
    </row>
    <row r="94" spans="1:5" s="22" customFormat="1" ht="15.2" customHeight="1" x14ac:dyDescent="0.2">
      <c r="A94" s="58"/>
      <c r="B94" s="59"/>
      <c r="C94" s="60"/>
    </row>
    <row r="95" spans="1:5" ht="16.5" customHeight="1" x14ac:dyDescent="0.25">
      <c r="A95" s="752" t="s">
        <v>217</v>
      </c>
      <c r="B95" s="752"/>
      <c r="C95" s="752"/>
      <c r="D95" s="752"/>
      <c r="E95" s="752"/>
    </row>
    <row r="96" spans="1:5" ht="16.5" customHeight="1" thickBot="1" x14ac:dyDescent="0.3">
      <c r="A96" s="753" t="s">
        <v>218</v>
      </c>
      <c r="B96" s="753"/>
      <c r="C96" s="61"/>
      <c r="E96" s="61" t="str">
        <f>E7</f>
        <v xml:space="preserve"> Forintban!</v>
      </c>
    </row>
    <row r="97" spans="1:5" x14ac:dyDescent="0.25">
      <c r="A97" s="745" t="s">
        <v>42</v>
      </c>
      <c r="B97" s="747" t="s">
        <v>219</v>
      </c>
      <c r="C97" s="749" t="str">
        <f>+CONCATENATE(LEFT(Z_ÖSSZEFÜGGÉSEK!A6,4),". évi")</f>
        <v>2019. évi</v>
      </c>
      <c r="D97" s="750"/>
      <c r="E97" s="751"/>
    </row>
    <row r="98" spans="1:5" ht="24.75" thickBot="1" x14ac:dyDescent="0.3">
      <c r="A98" s="746"/>
      <c r="B98" s="748"/>
      <c r="C98" s="11" t="s">
        <v>44</v>
      </c>
      <c r="D98" s="12" t="s">
        <v>45</v>
      </c>
      <c r="E98" s="13" t="str">
        <f>CONCATENATE(E9)</f>
        <v>2019. XII. 31.
teljesítés</v>
      </c>
    </row>
    <row r="99" spans="1:5" s="17" customFormat="1" ht="12" customHeight="1" thickBot="1" x14ac:dyDescent="0.25">
      <c r="A99" s="62" t="s">
        <v>46</v>
      </c>
      <c r="B99" s="63" t="s">
        <v>47</v>
      </c>
      <c r="C99" s="63" t="s">
        <v>48</v>
      </c>
      <c r="D99" s="63" t="s">
        <v>49</v>
      </c>
      <c r="E99" s="64" t="s">
        <v>50</v>
      </c>
    </row>
    <row r="100" spans="1:5" ht="12" customHeight="1" thickBot="1" x14ac:dyDescent="0.3">
      <c r="A100" s="65" t="s">
        <v>51</v>
      </c>
      <c r="B100" s="66" t="s">
        <v>220</v>
      </c>
      <c r="C100" s="67">
        <f>'[1]IB_1.4.sz.mell.'!C100</f>
        <v>47553879</v>
      </c>
      <c r="D100" s="67">
        <f>'[1]IB_1.4.sz.mell.'!D100</f>
        <v>55081638</v>
      </c>
      <c r="E100" s="68">
        <f>E101+E102+E103+E104+E105+E118</f>
        <v>55016679</v>
      </c>
    </row>
    <row r="101" spans="1:5" ht="12" customHeight="1" x14ac:dyDescent="0.25">
      <c r="A101" s="69" t="s">
        <v>53</v>
      </c>
      <c r="B101" s="70" t="s">
        <v>221</v>
      </c>
      <c r="C101" s="71">
        <f>'[1]IB_1.4.sz.mell.'!C101</f>
        <v>33776629</v>
      </c>
      <c r="D101" s="71">
        <f>'[1]IB_1.4.sz.mell.'!D101</f>
        <v>42948571</v>
      </c>
      <c r="E101" s="72">
        <v>42948571</v>
      </c>
    </row>
    <row r="102" spans="1:5" ht="12" customHeight="1" x14ac:dyDescent="0.25">
      <c r="A102" s="27" t="s">
        <v>55</v>
      </c>
      <c r="B102" s="73" t="s">
        <v>222</v>
      </c>
      <c r="C102" s="29">
        <f>'[1]IB_1.4.sz.mell.'!C102</f>
        <v>6768998</v>
      </c>
      <c r="D102" s="29">
        <f>'[1]IB_1.4.sz.mell.'!D102</f>
        <v>8221382</v>
      </c>
      <c r="E102" s="30">
        <v>8221382</v>
      </c>
    </row>
    <row r="103" spans="1:5" ht="12" customHeight="1" x14ac:dyDescent="0.25">
      <c r="A103" s="27" t="s">
        <v>57</v>
      </c>
      <c r="B103" s="73" t="s">
        <v>223</v>
      </c>
      <c r="C103" s="35">
        <f>'[1]IB_1.4.sz.mell.'!C103</f>
        <v>7008252</v>
      </c>
      <c r="D103" s="35">
        <f>'[1]IB_1.4.sz.mell.'!D103</f>
        <v>3911685</v>
      </c>
      <c r="E103" s="36">
        <v>3846726</v>
      </c>
    </row>
    <row r="104" spans="1:5" ht="12" customHeight="1" x14ac:dyDescent="0.25">
      <c r="A104" s="27" t="s">
        <v>59</v>
      </c>
      <c r="B104" s="74" t="s">
        <v>224</v>
      </c>
      <c r="C104" s="35">
        <f>'[1]IB_1.4.sz.mell.'!C104</f>
        <v>0</v>
      </c>
      <c r="D104" s="35">
        <f>'[1]IB_1.4.sz.mell.'!D104</f>
        <v>0</v>
      </c>
      <c r="E104" s="36"/>
    </row>
    <row r="105" spans="1:5" ht="12" customHeight="1" x14ac:dyDescent="0.25">
      <c r="A105" s="27" t="s">
        <v>225</v>
      </c>
      <c r="B105" s="75" t="s">
        <v>226</v>
      </c>
      <c r="C105" s="35">
        <f>'[1]IB_1.4.sz.mell.'!C105</f>
        <v>0</v>
      </c>
      <c r="D105" s="35">
        <f>'[1]IB_1.4.sz.mell.'!D105</f>
        <v>0</v>
      </c>
      <c r="E105" s="36"/>
    </row>
    <row r="106" spans="1:5" ht="12" customHeight="1" x14ac:dyDescent="0.25">
      <c r="A106" s="27" t="s">
        <v>63</v>
      </c>
      <c r="B106" s="73" t="s">
        <v>227</v>
      </c>
      <c r="C106" s="35">
        <f>'[1]IB_1.4.sz.mell.'!C106</f>
        <v>0</v>
      </c>
      <c r="D106" s="35">
        <f>'[1]IB_1.4.sz.mell.'!D106</f>
        <v>0</v>
      </c>
      <c r="E106" s="36"/>
    </row>
    <row r="107" spans="1:5" ht="12" customHeight="1" x14ac:dyDescent="0.25">
      <c r="A107" s="27" t="s">
        <v>228</v>
      </c>
      <c r="B107" s="76" t="s">
        <v>229</v>
      </c>
      <c r="C107" s="35">
        <f>'[1]IB_1.4.sz.mell.'!C107</f>
        <v>0</v>
      </c>
      <c r="D107" s="35">
        <f>'[1]IB_1.4.sz.mell.'!D107</f>
        <v>0</v>
      </c>
      <c r="E107" s="36"/>
    </row>
    <row r="108" spans="1:5" ht="12" customHeight="1" x14ac:dyDescent="0.25">
      <c r="A108" s="27" t="s">
        <v>230</v>
      </c>
      <c r="B108" s="76" t="s">
        <v>231</v>
      </c>
      <c r="C108" s="35">
        <f>'[1]IB_1.4.sz.mell.'!C108</f>
        <v>0</v>
      </c>
      <c r="D108" s="35">
        <f>'[1]IB_1.4.sz.mell.'!D108</f>
        <v>0</v>
      </c>
      <c r="E108" s="36"/>
    </row>
    <row r="109" spans="1:5" ht="12" customHeight="1" x14ac:dyDescent="0.25">
      <c r="A109" s="27" t="s">
        <v>232</v>
      </c>
      <c r="B109" s="77" t="s">
        <v>233</v>
      </c>
      <c r="C109" s="35">
        <f>'[1]IB_1.4.sz.mell.'!C109</f>
        <v>0</v>
      </c>
      <c r="D109" s="35">
        <f>'[1]IB_1.4.sz.mell.'!D109</f>
        <v>0</v>
      </c>
      <c r="E109" s="36"/>
    </row>
    <row r="110" spans="1:5" ht="12" customHeight="1" x14ac:dyDescent="0.25">
      <c r="A110" s="27" t="s">
        <v>234</v>
      </c>
      <c r="B110" s="78" t="s">
        <v>235</v>
      </c>
      <c r="C110" s="35">
        <f>'[1]IB_1.4.sz.mell.'!C110</f>
        <v>0</v>
      </c>
      <c r="D110" s="35">
        <f>'[1]IB_1.4.sz.mell.'!D110</f>
        <v>0</v>
      </c>
      <c r="E110" s="36"/>
    </row>
    <row r="111" spans="1:5" ht="12" customHeight="1" x14ac:dyDescent="0.25">
      <c r="A111" s="27" t="s">
        <v>236</v>
      </c>
      <c r="B111" s="78" t="s">
        <v>237</v>
      </c>
      <c r="C111" s="35">
        <f>'[1]IB_1.4.sz.mell.'!C111</f>
        <v>0</v>
      </c>
      <c r="D111" s="35">
        <f>'[1]IB_1.4.sz.mell.'!D111</f>
        <v>0</v>
      </c>
      <c r="E111" s="36"/>
    </row>
    <row r="112" spans="1:5" ht="12" customHeight="1" x14ac:dyDescent="0.25">
      <c r="A112" s="27" t="s">
        <v>238</v>
      </c>
      <c r="B112" s="77" t="s">
        <v>239</v>
      </c>
      <c r="C112" s="35">
        <f>'[1]IB_1.4.sz.mell.'!C112</f>
        <v>0</v>
      </c>
      <c r="D112" s="35">
        <f>'[1]IB_1.4.sz.mell.'!D112</f>
        <v>0</v>
      </c>
      <c r="E112" s="36"/>
    </row>
    <row r="113" spans="1:5" ht="12" customHeight="1" x14ac:dyDescent="0.25">
      <c r="A113" s="27" t="s">
        <v>240</v>
      </c>
      <c r="B113" s="77" t="s">
        <v>241</v>
      </c>
      <c r="C113" s="35">
        <f>'[1]IB_1.4.sz.mell.'!C113</f>
        <v>0</v>
      </c>
      <c r="D113" s="35">
        <f>'[1]IB_1.4.sz.mell.'!D113</f>
        <v>0</v>
      </c>
      <c r="E113" s="36"/>
    </row>
    <row r="114" spans="1:5" ht="12" customHeight="1" x14ac:dyDescent="0.25">
      <c r="A114" s="27" t="s">
        <v>242</v>
      </c>
      <c r="B114" s="78" t="s">
        <v>243</v>
      </c>
      <c r="C114" s="35">
        <f>'[1]IB_1.4.sz.mell.'!C114</f>
        <v>0</v>
      </c>
      <c r="D114" s="35">
        <f>'[1]IB_1.4.sz.mell.'!D114</f>
        <v>0</v>
      </c>
      <c r="E114" s="36"/>
    </row>
    <row r="115" spans="1:5" ht="12" customHeight="1" x14ac:dyDescent="0.25">
      <c r="A115" s="79" t="s">
        <v>244</v>
      </c>
      <c r="B115" s="76" t="s">
        <v>245</v>
      </c>
      <c r="C115" s="35">
        <f>'[1]IB_1.4.sz.mell.'!C115</f>
        <v>0</v>
      </c>
      <c r="D115" s="35">
        <f>'[1]IB_1.4.sz.mell.'!D115</f>
        <v>0</v>
      </c>
      <c r="E115" s="36"/>
    </row>
    <row r="116" spans="1:5" ht="12" customHeight="1" x14ac:dyDescent="0.25">
      <c r="A116" s="27" t="s">
        <v>246</v>
      </c>
      <c r="B116" s="76" t="s">
        <v>247</v>
      </c>
      <c r="C116" s="35">
        <f>'[1]IB_1.4.sz.mell.'!C116</f>
        <v>0</v>
      </c>
      <c r="D116" s="35">
        <f>'[1]IB_1.4.sz.mell.'!D116</f>
        <v>0</v>
      </c>
      <c r="E116" s="36"/>
    </row>
    <row r="117" spans="1:5" ht="12" customHeight="1" x14ac:dyDescent="0.25">
      <c r="A117" s="32" t="s">
        <v>248</v>
      </c>
      <c r="B117" s="76" t="s">
        <v>249</v>
      </c>
      <c r="C117" s="35">
        <f>'[1]IB_1.4.sz.mell.'!C117</f>
        <v>0</v>
      </c>
      <c r="D117" s="35">
        <f>'[1]IB_1.4.sz.mell.'!D117</f>
        <v>0</v>
      </c>
      <c r="E117" s="36"/>
    </row>
    <row r="118" spans="1:5" ht="12" customHeight="1" x14ac:dyDescent="0.25">
      <c r="A118" s="27" t="s">
        <v>250</v>
      </c>
      <c r="B118" s="74" t="s">
        <v>251</v>
      </c>
      <c r="C118" s="29">
        <f>'[1]IB_1.4.sz.mell.'!C118</f>
        <v>0</v>
      </c>
      <c r="D118" s="29">
        <f>'[1]IB_1.4.sz.mell.'!D118</f>
        <v>0</v>
      </c>
      <c r="E118" s="30"/>
    </row>
    <row r="119" spans="1:5" ht="12" customHeight="1" x14ac:dyDescent="0.25">
      <c r="A119" s="27" t="s">
        <v>252</v>
      </c>
      <c r="B119" s="73" t="s">
        <v>253</v>
      </c>
      <c r="C119" s="29">
        <f>'[1]IB_1.4.sz.mell.'!C119</f>
        <v>0</v>
      </c>
      <c r="D119" s="29">
        <f>'[1]IB_1.4.sz.mell.'!D119</f>
        <v>0</v>
      </c>
      <c r="E119" s="30"/>
    </row>
    <row r="120" spans="1:5" ht="12" customHeight="1" thickBot="1" x14ac:dyDescent="0.3">
      <c r="A120" s="80" t="s">
        <v>254</v>
      </c>
      <c r="B120" s="81" t="s">
        <v>255</v>
      </c>
      <c r="C120" s="82">
        <f>'[1]IB_1.4.sz.mell.'!C120</f>
        <v>0</v>
      </c>
      <c r="D120" s="82">
        <f>'[1]IB_1.4.sz.mell.'!D120</f>
        <v>0</v>
      </c>
      <c r="E120" s="83"/>
    </row>
    <row r="121" spans="1:5" ht="12" customHeight="1" thickBot="1" x14ac:dyDescent="0.3">
      <c r="A121" s="84" t="s">
        <v>65</v>
      </c>
      <c r="B121" s="85" t="s">
        <v>256</v>
      </c>
      <c r="C121" s="86">
        <f>'[1]IB_1.4.sz.mell.'!C121</f>
        <v>0</v>
      </c>
      <c r="D121" s="20">
        <f>'[1]IB_1.4.sz.mell.'!D121</f>
        <v>436189</v>
      </c>
      <c r="E121" s="87">
        <f>+E122+E124+E126</f>
        <v>436189</v>
      </c>
    </row>
    <row r="122" spans="1:5" ht="12" customHeight="1" x14ac:dyDescent="0.25">
      <c r="A122" s="23" t="s">
        <v>67</v>
      </c>
      <c r="B122" s="73" t="s">
        <v>257</v>
      </c>
      <c r="C122" s="25">
        <f>'[1]IB_1.4.sz.mell.'!C122</f>
        <v>0</v>
      </c>
      <c r="D122" s="88">
        <f>'[1]IB_1.4.sz.mell.'!D122</f>
        <v>436189</v>
      </c>
      <c r="E122" s="26">
        <v>436189</v>
      </c>
    </row>
    <row r="123" spans="1:5" ht="12" customHeight="1" x14ac:dyDescent="0.25">
      <c r="A123" s="23" t="s">
        <v>69</v>
      </c>
      <c r="B123" s="89" t="s">
        <v>258</v>
      </c>
      <c r="C123" s="25">
        <f>'[1]IB_1.4.sz.mell.'!C123</f>
        <v>0</v>
      </c>
      <c r="D123" s="88">
        <f>'[1]IB_1.4.sz.mell.'!D123</f>
        <v>0</v>
      </c>
      <c r="E123" s="26"/>
    </row>
    <row r="124" spans="1:5" ht="12" customHeight="1" x14ac:dyDescent="0.25">
      <c r="A124" s="23" t="s">
        <v>71</v>
      </c>
      <c r="B124" s="89" t="s">
        <v>259</v>
      </c>
      <c r="C124" s="29">
        <f>'[1]IB_1.4.sz.mell.'!C124</f>
        <v>0</v>
      </c>
      <c r="D124" s="90">
        <f>'[1]IB_1.4.sz.mell.'!D124</f>
        <v>0</v>
      </c>
      <c r="E124" s="30"/>
    </row>
    <row r="125" spans="1:5" ht="12" customHeight="1" x14ac:dyDescent="0.25">
      <c r="A125" s="23" t="s">
        <v>73</v>
      </c>
      <c r="B125" s="89" t="s">
        <v>260</v>
      </c>
      <c r="C125" s="29">
        <f>'[1]IB_1.4.sz.mell.'!C125</f>
        <v>0</v>
      </c>
      <c r="D125" s="90">
        <f>'[1]IB_1.4.sz.mell.'!D125</f>
        <v>0</v>
      </c>
      <c r="E125" s="30"/>
    </row>
    <row r="126" spans="1:5" ht="12" customHeight="1" x14ac:dyDescent="0.25">
      <c r="A126" s="23" t="s">
        <v>75</v>
      </c>
      <c r="B126" s="33" t="s">
        <v>261</v>
      </c>
      <c r="C126" s="29">
        <f>'[1]IB_1.4.sz.mell.'!C126</f>
        <v>0</v>
      </c>
      <c r="D126" s="90">
        <f>'[1]IB_1.4.sz.mell.'!D126</f>
        <v>0</v>
      </c>
      <c r="E126" s="30"/>
    </row>
    <row r="127" spans="1:5" ht="12" customHeight="1" x14ac:dyDescent="0.25">
      <c r="A127" s="23" t="s">
        <v>77</v>
      </c>
      <c r="B127" s="31" t="s">
        <v>262</v>
      </c>
      <c r="C127" s="29">
        <f>'[1]IB_1.4.sz.mell.'!C127</f>
        <v>0</v>
      </c>
      <c r="D127" s="90">
        <f>'[1]IB_1.4.sz.mell.'!D127</f>
        <v>0</v>
      </c>
      <c r="E127" s="30"/>
    </row>
    <row r="128" spans="1:5" ht="12" customHeight="1" x14ac:dyDescent="0.25">
      <c r="A128" s="23" t="s">
        <v>263</v>
      </c>
      <c r="B128" s="91" t="s">
        <v>264</v>
      </c>
      <c r="C128" s="29">
        <f>'[1]IB_1.4.sz.mell.'!C128</f>
        <v>0</v>
      </c>
      <c r="D128" s="90">
        <f>'[1]IB_1.4.sz.mell.'!D128</f>
        <v>0</v>
      </c>
      <c r="E128" s="30"/>
    </row>
    <row r="129" spans="1:5" x14ac:dyDescent="0.25">
      <c r="A129" s="23" t="s">
        <v>265</v>
      </c>
      <c r="B129" s="78" t="s">
        <v>237</v>
      </c>
      <c r="C129" s="29">
        <f>'[1]IB_1.4.sz.mell.'!C129</f>
        <v>0</v>
      </c>
      <c r="D129" s="90">
        <f>'[1]IB_1.4.sz.mell.'!D129</f>
        <v>0</v>
      </c>
      <c r="E129" s="30"/>
    </row>
    <row r="130" spans="1:5" ht="12" customHeight="1" x14ac:dyDescent="0.25">
      <c r="A130" s="23" t="s">
        <v>266</v>
      </c>
      <c r="B130" s="78" t="s">
        <v>267</v>
      </c>
      <c r="C130" s="29">
        <f>'[1]IB_1.4.sz.mell.'!C130</f>
        <v>0</v>
      </c>
      <c r="D130" s="90">
        <f>'[1]IB_1.4.sz.mell.'!D130</f>
        <v>0</v>
      </c>
      <c r="E130" s="30"/>
    </row>
    <row r="131" spans="1:5" ht="12" customHeight="1" x14ac:dyDescent="0.25">
      <c r="A131" s="23" t="s">
        <v>268</v>
      </c>
      <c r="B131" s="78" t="s">
        <v>269</v>
      </c>
      <c r="C131" s="29">
        <f>'[1]IB_1.4.sz.mell.'!C131</f>
        <v>0</v>
      </c>
      <c r="D131" s="90">
        <f>'[1]IB_1.4.sz.mell.'!D131</f>
        <v>0</v>
      </c>
      <c r="E131" s="30"/>
    </row>
    <row r="132" spans="1:5" ht="12" customHeight="1" x14ac:dyDescent="0.25">
      <c r="A132" s="23" t="s">
        <v>270</v>
      </c>
      <c r="B132" s="78" t="s">
        <v>243</v>
      </c>
      <c r="C132" s="29">
        <f>'[1]IB_1.4.sz.mell.'!C132</f>
        <v>0</v>
      </c>
      <c r="D132" s="90">
        <f>'[1]IB_1.4.sz.mell.'!D132</f>
        <v>0</v>
      </c>
      <c r="E132" s="30"/>
    </row>
    <row r="133" spans="1:5" ht="12" customHeight="1" x14ac:dyDescent="0.25">
      <c r="A133" s="23" t="s">
        <v>271</v>
      </c>
      <c r="B133" s="78" t="s">
        <v>272</v>
      </c>
      <c r="C133" s="29">
        <f>'[1]IB_1.4.sz.mell.'!C133</f>
        <v>0</v>
      </c>
      <c r="D133" s="90">
        <f>'[1]IB_1.4.sz.mell.'!D133</f>
        <v>0</v>
      </c>
      <c r="E133" s="30"/>
    </row>
    <row r="134" spans="1:5" ht="16.5" thickBot="1" x14ac:dyDescent="0.3">
      <c r="A134" s="79" t="s">
        <v>273</v>
      </c>
      <c r="B134" s="78" t="s">
        <v>274</v>
      </c>
      <c r="C134" s="35">
        <f>'[1]IB_1.4.sz.mell.'!C134</f>
        <v>0</v>
      </c>
      <c r="D134" s="92">
        <f>'[1]IB_1.4.sz.mell.'!D134</f>
        <v>0</v>
      </c>
      <c r="E134" s="36"/>
    </row>
    <row r="135" spans="1:5" ht="12" customHeight="1" thickBot="1" x14ac:dyDescent="0.3">
      <c r="A135" s="18" t="s">
        <v>79</v>
      </c>
      <c r="B135" s="93" t="s">
        <v>275</v>
      </c>
      <c r="C135" s="20">
        <f>'[1]IB_1.4.sz.mell.'!C135</f>
        <v>47553879</v>
      </c>
      <c r="D135" s="94">
        <f>'[1]IB_1.4.sz.mell.'!D135</f>
        <v>55517827</v>
      </c>
      <c r="E135" s="21">
        <f>+E100+E121</f>
        <v>55452868</v>
      </c>
    </row>
    <row r="136" spans="1:5" ht="12" customHeight="1" thickBot="1" x14ac:dyDescent="0.3">
      <c r="A136" s="18" t="s">
        <v>276</v>
      </c>
      <c r="B136" s="93" t="s">
        <v>277</v>
      </c>
      <c r="C136" s="20">
        <f>'[1]IB_1.4.sz.mell.'!C136</f>
        <v>0</v>
      </c>
      <c r="D136" s="94">
        <f>'[1]IB_1.4.sz.mell.'!D136</f>
        <v>0</v>
      </c>
      <c r="E136" s="21">
        <f>+E137+E138+E139</f>
        <v>0</v>
      </c>
    </row>
    <row r="137" spans="1:5" ht="12" customHeight="1" x14ac:dyDescent="0.25">
      <c r="A137" s="23" t="s">
        <v>95</v>
      </c>
      <c r="B137" s="89" t="s">
        <v>278</v>
      </c>
      <c r="C137" s="29">
        <f>'[1]IB_1.4.sz.mell.'!C137</f>
        <v>0</v>
      </c>
      <c r="D137" s="90">
        <f>'[1]IB_1.4.sz.mell.'!D137</f>
        <v>0</v>
      </c>
      <c r="E137" s="30"/>
    </row>
    <row r="138" spans="1:5" ht="12" customHeight="1" x14ac:dyDescent="0.25">
      <c r="A138" s="23" t="s">
        <v>97</v>
      </c>
      <c r="B138" s="89" t="s">
        <v>279</v>
      </c>
      <c r="C138" s="29">
        <f>'[1]IB_1.4.sz.mell.'!C138</f>
        <v>0</v>
      </c>
      <c r="D138" s="90">
        <f>'[1]IB_1.4.sz.mell.'!D138</f>
        <v>0</v>
      </c>
      <c r="E138" s="30"/>
    </row>
    <row r="139" spans="1:5" ht="12" customHeight="1" thickBot="1" x14ac:dyDescent="0.3">
      <c r="A139" s="79" t="s">
        <v>99</v>
      </c>
      <c r="B139" s="89" t="s">
        <v>280</v>
      </c>
      <c r="C139" s="29">
        <f>'[1]IB_1.4.sz.mell.'!C139</f>
        <v>0</v>
      </c>
      <c r="D139" s="90">
        <f>'[1]IB_1.4.sz.mell.'!D139</f>
        <v>0</v>
      </c>
      <c r="E139" s="30"/>
    </row>
    <row r="140" spans="1:5" ht="12" customHeight="1" thickBot="1" x14ac:dyDescent="0.3">
      <c r="A140" s="18" t="s">
        <v>109</v>
      </c>
      <c r="B140" s="93" t="s">
        <v>281</v>
      </c>
      <c r="C140" s="20">
        <f>'[1]IB_1.4.sz.mell.'!C140</f>
        <v>0</v>
      </c>
      <c r="D140" s="94">
        <f>'[1]IB_1.4.sz.mell.'!D140</f>
        <v>0</v>
      </c>
      <c r="E140" s="21">
        <f>SUM(E141:E146)</f>
        <v>0</v>
      </c>
    </row>
    <row r="141" spans="1:5" ht="12" customHeight="1" x14ac:dyDescent="0.25">
      <c r="A141" s="23" t="s">
        <v>111</v>
      </c>
      <c r="B141" s="95" t="s">
        <v>282</v>
      </c>
      <c r="C141" s="29">
        <f>'[1]IB_1.4.sz.mell.'!C141</f>
        <v>0</v>
      </c>
      <c r="D141" s="90">
        <f>'[1]IB_1.4.sz.mell.'!D141</f>
        <v>0</v>
      </c>
      <c r="E141" s="30"/>
    </row>
    <row r="142" spans="1:5" ht="12" customHeight="1" x14ac:dyDescent="0.25">
      <c r="A142" s="23" t="s">
        <v>113</v>
      </c>
      <c r="B142" s="95" t="s">
        <v>283</v>
      </c>
      <c r="C142" s="29">
        <f>'[1]IB_1.4.sz.mell.'!C142</f>
        <v>0</v>
      </c>
      <c r="D142" s="90">
        <f>'[1]IB_1.4.sz.mell.'!D142</f>
        <v>0</v>
      </c>
      <c r="E142" s="30"/>
    </row>
    <row r="143" spans="1:5" ht="12" customHeight="1" x14ac:dyDescent="0.25">
      <c r="A143" s="23" t="s">
        <v>115</v>
      </c>
      <c r="B143" s="95" t="s">
        <v>284</v>
      </c>
      <c r="C143" s="29">
        <f>'[1]IB_1.4.sz.mell.'!C143</f>
        <v>0</v>
      </c>
      <c r="D143" s="90">
        <f>'[1]IB_1.4.sz.mell.'!D143</f>
        <v>0</v>
      </c>
      <c r="E143" s="30"/>
    </row>
    <row r="144" spans="1:5" ht="12" customHeight="1" x14ac:dyDescent="0.25">
      <c r="A144" s="23" t="s">
        <v>117</v>
      </c>
      <c r="B144" s="95" t="s">
        <v>285</v>
      </c>
      <c r="C144" s="29">
        <f>'[1]IB_1.4.sz.mell.'!C144</f>
        <v>0</v>
      </c>
      <c r="D144" s="90">
        <f>'[1]IB_1.4.sz.mell.'!D144</f>
        <v>0</v>
      </c>
      <c r="E144" s="30"/>
    </row>
    <row r="145" spans="1:9" ht="12" customHeight="1" x14ac:dyDescent="0.25">
      <c r="A145" s="23" t="s">
        <v>119</v>
      </c>
      <c r="B145" s="95" t="s">
        <v>286</v>
      </c>
      <c r="C145" s="29">
        <f>'[1]IB_1.4.sz.mell.'!C145</f>
        <v>0</v>
      </c>
      <c r="D145" s="90">
        <f>'[1]IB_1.4.sz.mell.'!D145</f>
        <v>0</v>
      </c>
      <c r="E145" s="30"/>
    </row>
    <row r="146" spans="1:9" ht="12" customHeight="1" thickBot="1" x14ac:dyDescent="0.3">
      <c r="A146" s="80" t="s">
        <v>121</v>
      </c>
      <c r="B146" s="96" t="s">
        <v>287</v>
      </c>
      <c r="C146" s="82">
        <f>'[1]IB_1.4.sz.mell.'!C146</f>
        <v>0</v>
      </c>
      <c r="D146" s="97">
        <f>'[1]IB_1.4.sz.mell.'!D146</f>
        <v>0</v>
      </c>
      <c r="E146" s="83"/>
    </row>
    <row r="147" spans="1:9" ht="12" customHeight="1" thickBot="1" x14ac:dyDescent="0.3">
      <c r="A147" s="18" t="s">
        <v>133</v>
      </c>
      <c r="B147" s="93" t="s">
        <v>288</v>
      </c>
      <c r="C147" s="38">
        <f>'[1]IB_1.4.sz.mell.'!C147</f>
        <v>0</v>
      </c>
      <c r="D147" s="98">
        <f>'[1]IB_1.4.sz.mell.'!D147</f>
        <v>0</v>
      </c>
      <c r="E147" s="39">
        <f>+E148+E149+E150+E151</f>
        <v>0</v>
      </c>
    </row>
    <row r="148" spans="1:9" ht="12" customHeight="1" x14ac:dyDescent="0.25">
      <c r="A148" s="23" t="s">
        <v>135</v>
      </c>
      <c r="B148" s="95" t="s">
        <v>289</v>
      </c>
      <c r="C148" s="29">
        <f>'[1]IB_1.4.sz.mell.'!C148</f>
        <v>0</v>
      </c>
      <c r="D148" s="90">
        <f>'[1]IB_1.4.sz.mell.'!D148</f>
        <v>0</v>
      </c>
      <c r="E148" s="30"/>
    </row>
    <row r="149" spans="1:9" ht="12" customHeight="1" x14ac:dyDescent="0.25">
      <c r="A149" s="23" t="s">
        <v>137</v>
      </c>
      <c r="B149" s="95" t="s">
        <v>290</v>
      </c>
      <c r="C149" s="29">
        <f>'[1]IB_1.4.sz.mell.'!C149</f>
        <v>0</v>
      </c>
      <c r="D149" s="90">
        <f>'[1]IB_1.4.sz.mell.'!D149</f>
        <v>0</v>
      </c>
      <c r="E149" s="30"/>
    </row>
    <row r="150" spans="1:9" ht="12" customHeight="1" x14ac:dyDescent="0.25">
      <c r="A150" s="23" t="s">
        <v>139</v>
      </c>
      <c r="B150" s="95" t="s">
        <v>291</v>
      </c>
      <c r="C150" s="29">
        <f>'[1]IB_1.4.sz.mell.'!C150</f>
        <v>0</v>
      </c>
      <c r="D150" s="90">
        <f>'[1]IB_1.4.sz.mell.'!D150</f>
        <v>0</v>
      </c>
      <c r="E150" s="30"/>
    </row>
    <row r="151" spans="1:9" ht="12" customHeight="1" thickBot="1" x14ac:dyDescent="0.3">
      <c r="A151" s="79" t="s">
        <v>141</v>
      </c>
      <c r="B151" s="99" t="s">
        <v>292</v>
      </c>
      <c r="C151" s="29">
        <f>'[1]IB_1.4.sz.mell.'!C151</f>
        <v>0</v>
      </c>
      <c r="D151" s="90">
        <f>'[1]IB_1.4.sz.mell.'!D151</f>
        <v>0</v>
      </c>
      <c r="E151" s="30"/>
    </row>
    <row r="152" spans="1:9" ht="12" customHeight="1" thickBot="1" x14ac:dyDescent="0.3">
      <c r="A152" s="18" t="s">
        <v>293</v>
      </c>
      <c r="B152" s="93" t="s">
        <v>294</v>
      </c>
      <c r="C152" s="100">
        <f>'[1]IB_1.4.sz.mell.'!C152</f>
        <v>0</v>
      </c>
      <c r="D152" s="101">
        <f>'[1]IB_1.4.sz.mell.'!D152</f>
        <v>0</v>
      </c>
      <c r="E152" s="102">
        <f>SUM(E153:E157)</f>
        <v>0</v>
      </c>
    </row>
    <row r="153" spans="1:9" ht="12" customHeight="1" x14ac:dyDescent="0.25">
      <c r="A153" s="23" t="s">
        <v>147</v>
      </c>
      <c r="B153" s="95" t="s">
        <v>295</v>
      </c>
      <c r="C153" s="29">
        <f>'[1]IB_1.4.sz.mell.'!C153</f>
        <v>0</v>
      </c>
      <c r="D153" s="90">
        <f>'[1]IB_1.4.sz.mell.'!D153</f>
        <v>0</v>
      </c>
      <c r="E153" s="30"/>
    </row>
    <row r="154" spans="1:9" ht="12" customHeight="1" x14ac:dyDescent="0.25">
      <c r="A154" s="23" t="s">
        <v>149</v>
      </c>
      <c r="B154" s="95" t="s">
        <v>296</v>
      </c>
      <c r="C154" s="29">
        <f>'[1]IB_1.4.sz.mell.'!C154</f>
        <v>0</v>
      </c>
      <c r="D154" s="90">
        <f>'[1]IB_1.4.sz.mell.'!D154</f>
        <v>0</v>
      </c>
      <c r="E154" s="30"/>
    </row>
    <row r="155" spans="1:9" ht="12" customHeight="1" x14ac:dyDescent="0.25">
      <c r="A155" s="23" t="s">
        <v>151</v>
      </c>
      <c r="B155" s="95" t="s">
        <v>297</v>
      </c>
      <c r="C155" s="29">
        <f>'[1]IB_1.4.sz.mell.'!C155</f>
        <v>0</v>
      </c>
      <c r="D155" s="90">
        <f>'[1]IB_1.4.sz.mell.'!D155</f>
        <v>0</v>
      </c>
      <c r="E155" s="30"/>
    </row>
    <row r="156" spans="1:9" ht="12" customHeight="1" x14ac:dyDescent="0.25">
      <c r="A156" s="23" t="s">
        <v>153</v>
      </c>
      <c r="B156" s="95" t="s">
        <v>298</v>
      </c>
      <c r="C156" s="29">
        <f>'[1]IB_1.4.sz.mell.'!C156</f>
        <v>0</v>
      </c>
      <c r="D156" s="90">
        <f>'[1]IB_1.4.sz.mell.'!D156</f>
        <v>0</v>
      </c>
      <c r="E156" s="30"/>
    </row>
    <row r="157" spans="1:9" ht="12" customHeight="1" thickBot="1" x14ac:dyDescent="0.3">
      <c r="A157" s="23" t="s">
        <v>299</v>
      </c>
      <c r="B157" s="95" t="s">
        <v>300</v>
      </c>
      <c r="C157" s="29">
        <f>'[1]IB_1.4.sz.mell.'!C157</f>
        <v>0</v>
      </c>
      <c r="D157" s="90">
        <f>'[1]IB_1.4.sz.mell.'!D157</f>
        <v>0</v>
      </c>
      <c r="E157" s="30"/>
    </row>
    <row r="158" spans="1:9" ht="12" customHeight="1" thickBot="1" x14ac:dyDescent="0.3">
      <c r="A158" s="18" t="s">
        <v>155</v>
      </c>
      <c r="B158" s="93" t="s">
        <v>301</v>
      </c>
      <c r="C158" s="100">
        <f>'[1]IB_1.4.sz.mell.'!C158</f>
        <v>0</v>
      </c>
      <c r="D158" s="101">
        <f>'[1]IB_1.4.sz.mell.'!D158</f>
        <v>0</v>
      </c>
      <c r="E158" s="103"/>
    </row>
    <row r="159" spans="1:9" ht="12" customHeight="1" thickBot="1" x14ac:dyDescent="0.3">
      <c r="A159" s="18" t="s">
        <v>302</v>
      </c>
      <c r="B159" s="93" t="s">
        <v>303</v>
      </c>
      <c r="C159" s="100">
        <f>'[1]IB_1.4.sz.mell.'!C159</f>
        <v>0</v>
      </c>
      <c r="D159" s="101">
        <f>'[1]IB_1.4.sz.mell.'!D159</f>
        <v>0</v>
      </c>
      <c r="E159" s="103"/>
    </row>
    <row r="160" spans="1:9" ht="15.2" customHeight="1" thickBot="1" x14ac:dyDescent="0.3">
      <c r="A160" s="18" t="s">
        <v>304</v>
      </c>
      <c r="B160" s="93" t="s">
        <v>305</v>
      </c>
      <c r="C160" s="104">
        <f>'[1]IB_1.4.sz.mell.'!C160</f>
        <v>0</v>
      </c>
      <c r="D160" s="105">
        <f>'[1]IB_1.4.sz.mell.'!D160</f>
        <v>0</v>
      </c>
      <c r="E160" s="106">
        <f>+E136+E140+E147+E152+E158+E159</f>
        <v>0</v>
      </c>
      <c r="F160" s="107"/>
      <c r="G160" s="108"/>
      <c r="H160" s="108"/>
      <c r="I160" s="108"/>
    </row>
    <row r="161" spans="1:5" s="22" customFormat="1" ht="12.95" customHeight="1" thickBot="1" x14ac:dyDescent="0.25">
      <c r="A161" s="109" t="s">
        <v>306</v>
      </c>
      <c r="B161" s="110" t="s">
        <v>307</v>
      </c>
      <c r="C161" s="104">
        <f>'[1]IB_1.4.sz.mell.'!C161</f>
        <v>47553879</v>
      </c>
      <c r="D161" s="105">
        <f>'[1]IB_1.4.sz.mell.'!D161</f>
        <v>55517827</v>
      </c>
      <c r="E161" s="106">
        <f>+E135+E160</f>
        <v>55452868</v>
      </c>
    </row>
    <row r="162" spans="1:5" x14ac:dyDescent="0.25">
      <c r="C162" s="111">
        <f>'[1]IB_1.4.sz.mell.'!C162</f>
        <v>0</v>
      </c>
      <c r="D162" s="111">
        <f>'[1]IB_1.4.sz.mell.'!D162</f>
        <v>0</v>
      </c>
    </row>
    <row r="163" spans="1:5" x14ac:dyDescent="0.25">
      <c r="A163" s="743" t="s">
        <v>308</v>
      </c>
      <c r="B163" s="743"/>
      <c r="C163" s="743"/>
      <c r="D163" s="743"/>
      <c r="E163" s="743"/>
    </row>
    <row r="164" spans="1:5" ht="15.2" customHeight="1" thickBot="1" x14ac:dyDescent="0.3">
      <c r="A164" s="744" t="s">
        <v>309</v>
      </c>
      <c r="B164" s="744"/>
      <c r="C164" s="112"/>
      <c r="E164" s="112" t="str">
        <f>E96</f>
        <v xml:space="preserve"> Forintban!</v>
      </c>
    </row>
    <row r="165" spans="1:5" ht="25.5" customHeight="1" thickBot="1" x14ac:dyDescent="0.3">
      <c r="A165" s="18">
        <v>1</v>
      </c>
      <c r="B165" s="113" t="s">
        <v>310</v>
      </c>
      <c r="C165" s="114">
        <f>+C68-C135</f>
        <v>0</v>
      </c>
      <c r="D165" s="20">
        <f>+D68-D135</f>
        <v>-132911</v>
      </c>
      <c r="E165" s="21">
        <f>+E68-E135</f>
        <v>-132911</v>
      </c>
    </row>
    <row r="166" spans="1:5" ht="32.450000000000003" customHeight="1" thickBot="1" x14ac:dyDescent="0.3">
      <c r="A166" s="18" t="s">
        <v>65</v>
      </c>
      <c r="B166" s="113" t="s">
        <v>311</v>
      </c>
      <c r="C166" s="20">
        <f>+C92-C160</f>
        <v>0</v>
      </c>
      <c r="D166" s="20">
        <f>+D92-D160</f>
        <v>132911</v>
      </c>
      <c r="E166" s="21">
        <f>+E92-E160</f>
        <v>132911</v>
      </c>
    </row>
  </sheetData>
  <sheetProtection sheet="1"/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752E-D5F6-4AC7-AC44-EDDE27FABA17}">
  <sheetPr>
    <tabColor theme="5"/>
  </sheetPr>
  <dimension ref="A1:J33"/>
  <sheetViews>
    <sheetView topLeftCell="A4" zoomScale="120" zoomScaleNormal="120" zoomScaleSheetLayoutView="130" workbookViewId="0">
      <selection activeCell="D19" sqref="D19"/>
    </sheetView>
  </sheetViews>
  <sheetFormatPr defaultRowHeight="12.75" x14ac:dyDescent="0.2"/>
  <cols>
    <col min="1" max="1" width="6.83203125" style="121" customWidth="1"/>
    <col min="2" max="2" width="48" style="184" customWidth="1"/>
    <col min="3" max="5" width="15.5" style="121" customWidth="1"/>
    <col min="6" max="6" width="55.1640625" style="121" customWidth="1"/>
    <col min="7" max="9" width="15.5" style="121" customWidth="1"/>
    <col min="10" max="10" width="4.83203125" style="121" customWidth="1"/>
    <col min="11" max="256" width="9.33203125" style="121"/>
    <col min="257" max="257" width="6.83203125" style="121" customWidth="1"/>
    <col min="258" max="258" width="48" style="121" customWidth="1"/>
    <col min="259" max="261" width="15.5" style="121" customWidth="1"/>
    <col min="262" max="262" width="55.1640625" style="121" customWidth="1"/>
    <col min="263" max="265" width="15.5" style="121" customWidth="1"/>
    <col min="266" max="266" width="4.83203125" style="121" customWidth="1"/>
    <col min="267" max="512" width="9.33203125" style="121"/>
    <col min="513" max="513" width="6.83203125" style="121" customWidth="1"/>
    <col min="514" max="514" width="48" style="121" customWidth="1"/>
    <col min="515" max="517" width="15.5" style="121" customWidth="1"/>
    <col min="518" max="518" width="55.1640625" style="121" customWidth="1"/>
    <col min="519" max="521" width="15.5" style="121" customWidth="1"/>
    <col min="522" max="522" width="4.83203125" style="121" customWidth="1"/>
    <col min="523" max="768" width="9.33203125" style="121"/>
    <col min="769" max="769" width="6.83203125" style="121" customWidth="1"/>
    <col min="770" max="770" width="48" style="121" customWidth="1"/>
    <col min="771" max="773" width="15.5" style="121" customWidth="1"/>
    <col min="774" max="774" width="55.1640625" style="121" customWidth="1"/>
    <col min="775" max="777" width="15.5" style="121" customWidth="1"/>
    <col min="778" max="778" width="4.83203125" style="121" customWidth="1"/>
    <col min="779" max="1024" width="9.33203125" style="121"/>
    <col min="1025" max="1025" width="6.83203125" style="121" customWidth="1"/>
    <col min="1026" max="1026" width="48" style="121" customWidth="1"/>
    <col min="1027" max="1029" width="15.5" style="121" customWidth="1"/>
    <col min="1030" max="1030" width="55.1640625" style="121" customWidth="1"/>
    <col min="1031" max="1033" width="15.5" style="121" customWidth="1"/>
    <col min="1034" max="1034" width="4.83203125" style="121" customWidth="1"/>
    <col min="1035" max="1280" width="9.33203125" style="121"/>
    <col min="1281" max="1281" width="6.83203125" style="121" customWidth="1"/>
    <col min="1282" max="1282" width="48" style="121" customWidth="1"/>
    <col min="1283" max="1285" width="15.5" style="121" customWidth="1"/>
    <col min="1286" max="1286" width="55.1640625" style="121" customWidth="1"/>
    <col min="1287" max="1289" width="15.5" style="121" customWidth="1"/>
    <col min="1290" max="1290" width="4.83203125" style="121" customWidth="1"/>
    <col min="1291" max="1536" width="9.33203125" style="121"/>
    <col min="1537" max="1537" width="6.83203125" style="121" customWidth="1"/>
    <col min="1538" max="1538" width="48" style="121" customWidth="1"/>
    <col min="1539" max="1541" width="15.5" style="121" customWidth="1"/>
    <col min="1542" max="1542" width="55.1640625" style="121" customWidth="1"/>
    <col min="1543" max="1545" width="15.5" style="121" customWidth="1"/>
    <col min="1546" max="1546" width="4.83203125" style="121" customWidth="1"/>
    <col min="1547" max="1792" width="9.33203125" style="121"/>
    <col min="1793" max="1793" width="6.83203125" style="121" customWidth="1"/>
    <col min="1794" max="1794" width="48" style="121" customWidth="1"/>
    <col min="1795" max="1797" width="15.5" style="121" customWidth="1"/>
    <col min="1798" max="1798" width="55.1640625" style="121" customWidth="1"/>
    <col min="1799" max="1801" width="15.5" style="121" customWidth="1"/>
    <col min="1802" max="1802" width="4.83203125" style="121" customWidth="1"/>
    <col min="1803" max="2048" width="9.33203125" style="121"/>
    <col min="2049" max="2049" width="6.83203125" style="121" customWidth="1"/>
    <col min="2050" max="2050" width="48" style="121" customWidth="1"/>
    <col min="2051" max="2053" width="15.5" style="121" customWidth="1"/>
    <col min="2054" max="2054" width="55.1640625" style="121" customWidth="1"/>
    <col min="2055" max="2057" width="15.5" style="121" customWidth="1"/>
    <col min="2058" max="2058" width="4.83203125" style="121" customWidth="1"/>
    <col min="2059" max="2304" width="9.33203125" style="121"/>
    <col min="2305" max="2305" width="6.83203125" style="121" customWidth="1"/>
    <col min="2306" max="2306" width="48" style="121" customWidth="1"/>
    <col min="2307" max="2309" width="15.5" style="121" customWidth="1"/>
    <col min="2310" max="2310" width="55.1640625" style="121" customWidth="1"/>
    <col min="2311" max="2313" width="15.5" style="121" customWidth="1"/>
    <col min="2314" max="2314" width="4.83203125" style="121" customWidth="1"/>
    <col min="2315" max="2560" width="9.33203125" style="121"/>
    <col min="2561" max="2561" width="6.83203125" style="121" customWidth="1"/>
    <col min="2562" max="2562" width="48" style="121" customWidth="1"/>
    <col min="2563" max="2565" width="15.5" style="121" customWidth="1"/>
    <col min="2566" max="2566" width="55.1640625" style="121" customWidth="1"/>
    <col min="2567" max="2569" width="15.5" style="121" customWidth="1"/>
    <col min="2570" max="2570" width="4.83203125" style="121" customWidth="1"/>
    <col min="2571" max="2816" width="9.33203125" style="121"/>
    <col min="2817" max="2817" width="6.83203125" style="121" customWidth="1"/>
    <col min="2818" max="2818" width="48" style="121" customWidth="1"/>
    <col min="2819" max="2821" width="15.5" style="121" customWidth="1"/>
    <col min="2822" max="2822" width="55.1640625" style="121" customWidth="1"/>
    <col min="2823" max="2825" width="15.5" style="121" customWidth="1"/>
    <col min="2826" max="2826" width="4.83203125" style="121" customWidth="1"/>
    <col min="2827" max="3072" width="9.33203125" style="121"/>
    <col min="3073" max="3073" width="6.83203125" style="121" customWidth="1"/>
    <col min="3074" max="3074" width="48" style="121" customWidth="1"/>
    <col min="3075" max="3077" width="15.5" style="121" customWidth="1"/>
    <col min="3078" max="3078" width="55.1640625" style="121" customWidth="1"/>
    <col min="3079" max="3081" width="15.5" style="121" customWidth="1"/>
    <col min="3082" max="3082" width="4.83203125" style="121" customWidth="1"/>
    <col min="3083" max="3328" width="9.33203125" style="121"/>
    <col min="3329" max="3329" width="6.83203125" style="121" customWidth="1"/>
    <col min="3330" max="3330" width="48" style="121" customWidth="1"/>
    <col min="3331" max="3333" width="15.5" style="121" customWidth="1"/>
    <col min="3334" max="3334" width="55.1640625" style="121" customWidth="1"/>
    <col min="3335" max="3337" width="15.5" style="121" customWidth="1"/>
    <col min="3338" max="3338" width="4.83203125" style="121" customWidth="1"/>
    <col min="3339" max="3584" width="9.33203125" style="121"/>
    <col min="3585" max="3585" width="6.83203125" style="121" customWidth="1"/>
    <col min="3586" max="3586" width="48" style="121" customWidth="1"/>
    <col min="3587" max="3589" width="15.5" style="121" customWidth="1"/>
    <col min="3590" max="3590" width="55.1640625" style="121" customWidth="1"/>
    <col min="3591" max="3593" width="15.5" style="121" customWidth="1"/>
    <col min="3594" max="3594" width="4.83203125" style="121" customWidth="1"/>
    <col min="3595" max="3840" width="9.33203125" style="121"/>
    <col min="3841" max="3841" width="6.83203125" style="121" customWidth="1"/>
    <col min="3842" max="3842" width="48" style="121" customWidth="1"/>
    <col min="3843" max="3845" width="15.5" style="121" customWidth="1"/>
    <col min="3846" max="3846" width="55.1640625" style="121" customWidth="1"/>
    <col min="3847" max="3849" width="15.5" style="121" customWidth="1"/>
    <col min="3850" max="3850" width="4.83203125" style="121" customWidth="1"/>
    <col min="3851" max="4096" width="9.33203125" style="121"/>
    <col min="4097" max="4097" width="6.83203125" style="121" customWidth="1"/>
    <col min="4098" max="4098" width="48" style="121" customWidth="1"/>
    <col min="4099" max="4101" width="15.5" style="121" customWidth="1"/>
    <col min="4102" max="4102" width="55.1640625" style="121" customWidth="1"/>
    <col min="4103" max="4105" width="15.5" style="121" customWidth="1"/>
    <col min="4106" max="4106" width="4.83203125" style="121" customWidth="1"/>
    <col min="4107" max="4352" width="9.33203125" style="121"/>
    <col min="4353" max="4353" width="6.83203125" style="121" customWidth="1"/>
    <col min="4354" max="4354" width="48" style="121" customWidth="1"/>
    <col min="4355" max="4357" width="15.5" style="121" customWidth="1"/>
    <col min="4358" max="4358" width="55.1640625" style="121" customWidth="1"/>
    <col min="4359" max="4361" width="15.5" style="121" customWidth="1"/>
    <col min="4362" max="4362" width="4.83203125" style="121" customWidth="1"/>
    <col min="4363" max="4608" width="9.33203125" style="121"/>
    <col min="4609" max="4609" width="6.83203125" style="121" customWidth="1"/>
    <col min="4610" max="4610" width="48" style="121" customWidth="1"/>
    <col min="4611" max="4613" width="15.5" style="121" customWidth="1"/>
    <col min="4614" max="4614" width="55.1640625" style="121" customWidth="1"/>
    <col min="4615" max="4617" width="15.5" style="121" customWidth="1"/>
    <col min="4618" max="4618" width="4.83203125" style="121" customWidth="1"/>
    <col min="4619" max="4864" width="9.33203125" style="121"/>
    <col min="4865" max="4865" width="6.83203125" style="121" customWidth="1"/>
    <col min="4866" max="4866" width="48" style="121" customWidth="1"/>
    <col min="4867" max="4869" width="15.5" style="121" customWidth="1"/>
    <col min="4870" max="4870" width="55.1640625" style="121" customWidth="1"/>
    <col min="4871" max="4873" width="15.5" style="121" customWidth="1"/>
    <col min="4874" max="4874" width="4.83203125" style="121" customWidth="1"/>
    <col min="4875" max="5120" width="9.33203125" style="121"/>
    <col min="5121" max="5121" width="6.83203125" style="121" customWidth="1"/>
    <col min="5122" max="5122" width="48" style="121" customWidth="1"/>
    <col min="5123" max="5125" width="15.5" style="121" customWidth="1"/>
    <col min="5126" max="5126" width="55.1640625" style="121" customWidth="1"/>
    <col min="5127" max="5129" width="15.5" style="121" customWidth="1"/>
    <col min="5130" max="5130" width="4.83203125" style="121" customWidth="1"/>
    <col min="5131" max="5376" width="9.33203125" style="121"/>
    <col min="5377" max="5377" width="6.83203125" style="121" customWidth="1"/>
    <col min="5378" max="5378" width="48" style="121" customWidth="1"/>
    <col min="5379" max="5381" width="15.5" style="121" customWidth="1"/>
    <col min="5382" max="5382" width="55.1640625" style="121" customWidth="1"/>
    <col min="5383" max="5385" width="15.5" style="121" customWidth="1"/>
    <col min="5386" max="5386" width="4.83203125" style="121" customWidth="1"/>
    <col min="5387" max="5632" width="9.33203125" style="121"/>
    <col min="5633" max="5633" width="6.83203125" style="121" customWidth="1"/>
    <col min="5634" max="5634" width="48" style="121" customWidth="1"/>
    <col min="5635" max="5637" width="15.5" style="121" customWidth="1"/>
    <col min="5638" max="5638" width="55.1640625" style="121" customWidth="1"/>
    <col min="5639" max="5641" width="15.5" style="121" customWidth="1"/>
    <col min="5642" max="5642" width="4.83203125" style="121" customWidth="1"/>
    <col min="5643" max="5888" width="9.33203125" style="121"/>
    <col min="5889" max="5889" width="6.83203125" style="121" customWidth="1"/>
    <col min="5890" max="5890" width="48" style="121" customWidth="1"/>
    <col min="5891" max="5893" width="15.5" style="121" customWidth="1"/>
    <col min="5894" max="5894" width="55.1640625" style="121" customWidth="1"/>
    <col min="5895" max="5897" width="15.5" style="121" customWidth="1"/>
    <col min="5898" max="5898" width="4.83203125" style="121" customWidth="1"/>
    <col min="5899" max="6144" width="9.33203125" style="121"/>
    <col min="6145" max="6145" width="6.83203125" style="121" customWidth="1"/>
    <col min="6146" max="6146" width="48" style="121" customWidth="1"/>
    <col min="6147" max="6149" width="15.5" style="121" customWidth="1"/>
    <col min="6150" max="6150" width="55.1640625" style="121" customWidth="1"/>
    <col min="6151" max="6153" width="15.5" style="121" customWidth="1"/>
    <col min="6154" max="6154" width="4.83203125" style="121" customWidth="1"/>
    <col min="6155" max="6400" width="9.33203125" style="121"/>
    <col min="6401" max="6401" width="6.83203125" style="121" customWidth="1"/>
    <col min="6402" max="6402" width="48" style="121" customWidth="1"/>
    <col min="6403" max="6405" width="15.5" style="121" customWidth="1"/>
    <col min="6406" max="6406" width="55.1640625" style="121" customWidth="1"/>
    <col min="6407" max="6409" width="15.5" style="121" customWidth="1"/>
    <col min="6410" max="6410" width="4.83203125" style="121" customWidth="1"/>
    <col min="6411" max="6656" width="9.33203125" style="121"/>
    <col min="6657" max="6657" width="6.83203125" style="121" customWidth="1"/>
    <col min="6658" max="6658" width="48" style="121" customWidth="1"/>
    <col min="6659" max="6661" width="15.5" style="121" customWidth="1"/>
    <col min="6662" max="6662" width="55.1640625" style="121" customWidth="1"/>
    <col min="6663" max="6665" width="15.5" style="121" customWidth="1"/>
    <col min="6666" max="6666" width="4.83203125" style="121" customWidth="1"/>
    <col min="6667" max="6912" width="9.33203125" style="121"/>
    <col min="6913" max="6913" width="6.83203125" style="121" customWidth="1"/>
    <col min="6914" max="6914" width="48" style="121" customWidth="1"/>
    <col min="6915" max="6917" width="15.5" style="121" customWidth="1"/>
    <col min="6918" max="6918" width="55.1640625" style="121" customWidth="1"/>
    <col min="6919" max="6921" width="15.5" style="121" customWidth="1"/>
    <col min="6922" max="6922" width="4.83203125" style="121" customWidth="1"/>
    <col min="6923" max="7168" width="9.33203125" style="121"/>
    <col min="7169" max="7169" width="6.83203125" style="121" customWidth="1"/>
    <col min="7170" max="7170" width="48" style="121" customWidth="1"/>
    <col min="7171" max="7173" width="15.5" style="121" customWidth="1"/>
    <col min="7174" max="7174" width="55.1640625" style="121" customWidth="1"/>
    <col min="7175" max="7177" width="15.5" style="121" customWidth="1"/>
    <col min="7178" max="7178" width="4.83203125" style="121" customWidth="1"/>
    <col min="7179" max="7424" width="9.33203125" style="121"/>
    <col min="7425" max="7425" width="6.83203125" style="121" customWidth="1"/>
    <col min="7426" max="7426" width="48" style="121" customWidth="1"/>
    <col min="7427" max="7429" width="15.5" style="121" customWidth="1"/>
    <col min="7430" max="7430" width="55.1640625" style="121" customWidth="1"/>
    <col min="7431" max="7433" width="15.5" style="121" customWidth="1"/>
    <col min="7434" max="7434" width="4.83203125" style="121" customWidth="1"/>
    <col min="7435" max="7680" width="9.33203125" style="121"/>
    <col min="7681" max="7681" width="6.83203125" style="121" customWidth="1"/>
    <col min="7682" max="7682" width="48" style="121" customWidth="1"/>
    <col min="7683" max="7685" width="15.5" style="121" customWidth="1"/>
    <col min="7686" max="7686" width="55.1640625" style="121" customWidth="1"/>
    <col min="7687" max="7689" width="15.5" style="121" customWidth="1"/>
    <col min="7690" max="7690" width="4.83203125" style="121" customWidth="1"/>
    <col min="7691" max="7936" width="9.33203125" style="121"/>
    <col min="7937" max="7937" width="6.83203125" style="121" customWidth="1"/>
    <col min="7938" max="7938" width="48" style="121" customWidth="1"/>
    <col min="7939" max="7941" width="15.5" style="121" customWidth="1"/>
    <col min="7942" max="7942" width="55.1640625" style="121" customWidth="1"/>
    <col min="7943" max="7945" width="15.5" style="121" customWidth="1"/>
    <col min="7946" max="7946" width="4.83203125" style="121" customWidth="1"/>
    <col min="7947" max="8192" width="9.33203125" style="121"/>
    <col min="8193" max="8193" width="6.83203125" style="121" customWidth="1"/>
    <col min="8194" max="8194" width="48" style="121" customWidth="1"/>
    <col min="8195" max="8197" width="15.5" style="121" customWidth="1"/>
    <col min="8198" max="8198" width="55.1640625" style="121" customWidth="1"/>
    <col min="8199" max="8201" width="15.5" style="121" customWidth="1"/>
    <col min="8202" max="8202" width="4.83203125" style="121" customWidth="1"/>
    <col min="8203" max="8448" width="9.33203125" style="121"/>
    <col min="8449" max="8449" width="6.83203125" style="121" customWidth="1"/>
    <col min="8450" max="8450" width="48" style="121" customWidth="1"/>
    <col min="8451" max="8453" width="15.5" style="121" customWidth="1"/>
    <col min="8454" max="8454" width="55.1640625" style="121" customWidth="1"/>
    <col min="8455" max="8457" width="15.5" style="121" customWidth="1"/>
    <col min="8458" max="8458" width="4.83203125" style="121" customWidth="1"/>
    <col min="8459" max="8704" width="9.33203125" style="121"/>
    <col min="8705" max="8705" width="6.83203125" style="121" customWidth="1"/>
    <col min="8706" max="8706" width="48" style="121" customWidth="1"/>
    <col min="8707" max="8709" width="15.5" style="121" customWidth="1"/>
    <col min="8710" max="8710" width="55.1640625" style="121" customWidth="1"/>
    <col min="8711" max="8713" width="15.5" style="121" customWidth="1"/>
    <col min="8714" max="8714" width="4.83203125" style="121" customWidth="1"/>
    <col min="8715" max="8960" width="9.33203125" style="121"/>
    <col min="8961" max="8961" width="6.83203125" style="121" customWidth="1"/>
    <col min="8962" max="8962" width="48" style="121" customWidth="1"/>
    <col min="8963" max="8965" width="15.5" style="121" customWidth="1"/>
    <col min="8966" max="8966" width="55.1640625" style="121" customWidth="1"/>
    <col min="8967" max="8969" width="15.5" style="121" customWidth="1"/>
    <col min="8970" max="8970" width="4.83203125" style="121" customWidth="1"/>
    <col min="8971" max="9216" width="9.33203125" style="121"/>
    <col min="9217" max="9217" width="6.83203125" style="121" customWidth="1"/>
    <col min="9218" max="9218" width="48" style="121" customWidth="1"/>
    <col min="9219" max="9221" width="15.5" style="121" customWidth="1"/>
    <col min="9222" max="9222" width="55.1640625" style="121" customWidth="1"/>
    <col min="9223" max="9225" width="15.5" style="121" customWidth="1"/>
    <col min="9226" max="9226" width="4.83203125" style="121" customWidth="1"/>
    <col min="9227" max="9472" width="9.33203125" style="121"/>
    <col min="9473" max="9473" width="6.83203125" style="121" customWidth="1"/>
    <col min="9474" max="9474" width="48" style="121" customWidth="1"/>
    <col min="9475" max="9477" width="15.5" style="121" customWidth="1"/>
    <col min="9478" max="9478" width="55.1640625" style="121" customWidth="1"/>
    <col min="9479" max="9481" width="15.5" style="121" customWidth="1"/>
    <col min="9482" max="9482" width="4.83203125" style="121" customWidth="1"/>
    <col min="9483" max="9728" width="9.33203125" style="121"/>
    <col min="9729" max="9729" width="6.83203125" style="121" customWidth="1"/>
    <col min="9730" max="9730" width="48" style="121" customWidth="1"/>
    <col min="9731" max="9733" width="15.5" style="121" customWidth="1"/>
    <col min="9734" max="9734" width="55.1640625" style="121" customWidth="1"/>
    <col min="9735" max="9737" width="15.5" style="121" customWidth="1"/>
    <col min="9738" max="9738" width="4.83203125" style="121" customWidth="1"/>
    <col min="9739" max="9984" width="9.33203125" style="121"/>
    <col min="9985" max="9985" width="6.83203125" style="121" customWidth="1"/>
    <col min="9986" max="9986" width="48" style="121" customWidth="1"/>
    <col min="9987" max="9989" width="15.5" style="121" customWidth="1"/>
    <col min="9990" max="9990" width="55.1640625" style="121" customWidth="1"/>
    <col min="9991" max="9993" width="15.5" style="121" customWidth="1"/>
    <col min="9994" max="9994" width="4.83203125" style="121" customWidth="1"/>
    <col min="9995" max="10240" width="9.33203125" style="121"/>
    <col min="10241" max="10241" width="6.83203125" style="121" customWidth="1"/>
    <col min="10242" max="10242" width="48" style="121" customWidth="1"/>
    <col min="10243" max="10245" width="15.5" style="121" customWidth="1"/>
    <col min="10246" max="10246" width="55.1640625" style="121" customWidth="1"/>
    <col min="10247" max="10249" width="15.5" style="121" customWidth="1"/>
    <col min="10250" max="10250" width="4.83203125" style="121" customWidth="1"/>
    <col min="10251" max="10496" width="9.33203125" style="121"/>
    <col min="10497" max="10497" width="6.83203125" style="121" customWidth="1"/>
    <col min="10498" max="10498" width="48" style="121" customWidth="1"/>
    <col min="10499" max="10501" width="15.5" style="121" customWidth="1"/>
    <col min="10502" max="10502" width="55.1640625" style="121" customWidth="1"/>
    <col min="10503" max="10505" width="15.5" style="121" customWidth="1"/>
    <col min="10506" max="10506" width="4.83203125" style="121" customWidth="1"/>
    <col min="10507" max="10752" width="9.33203125" style="121"/>
    <col min="10753" max="10753" width="6.83203125" style="121" customWidth="1"/>
    <col min="10754" max="10754" width="48" style="121" customWidth="1"/>
    <col min="10755" max="10757" width="15.5" style="121" customWidth="1"/>
    <col min="10758" max="10758" width="55.1640625" style="121" customWidth="1"/>
    <col min="10759" max="10761" width="15.5" style="121" customWidth="1"/>
    <col min="10762" max="10762" width="4.83203125" style="121" customWidth="1"/>
    <col min="10763" max="11008" width="9.33203125" style="121"/>
    <col min="11009" max="11009" width="6.83203125" style="121" customWidth="1"/>
    <col min="11010" max="11010" width="48" style="121" customWidth="1"/>
    <col min="11011" max="11013" width="15.5" style="121" customWidth="1"/>
    <col min="11014" max="11014" width="55.1640625" style="121" customWidth="1"/>
    <col min="11015" max="11017" width="15.5" style="121" customWidth="1"/>
    <col min="11018" max="11018" width="4.83203125" style="121" customWidth="1"/>
    <col min="11019" max="11264" width="9.33203125" style="121"/>
    <col min="11265" max="11265" width="6.83203125" style="121" customWidth="1"/>
    <col min="11266" max="11266" width="48" style="121" customWidth="1"/>
    <col min="11267" max="11269" width="15.5" style="121" customWidth="1"/>
    <col min="11270" max="11270" width="55.1640625" style="121" customWidth="1"/>
    <col min="11271" max="11273" width="15.5" style="121" customWidth="1"/>
    <col min="11274" max="11274" width="4.83203125" style="121" customWidth="1"/>
    <col min="11275" max="11520" width="9.33203125" style="121"/>
    <col min="11521" max="11521" width="6.83203125" style="121" customWidth="1"/>
    <col min="11522" max="11522" width="48" style="121" customWidth="1"/>
    <col min="11523" max="11525" width="15.5" style="121" customWidth="1"/>
    <col min="11526" max="11526" width="55.1640625" style="121" customWidth="1"/>
    <col min="11527" max="11529" width="15.5" style="121" customWidth="1"/>
    <col min="11530" max="11530" width="4.83203125" style="121" customWidth="1"/>
    <col min="11531" max="11776" width="9.33203125" style="121"/>
    <col min="11777" max="11777" width="6.83203125" style="121" customWidth="1"/>
    <col min="11778" max="11778" width="48" style="121" customWidth="1"/>
    <col min="11779" max="11781" width="15.5" style="121" customWidth="1"/>
    <col min="11782" max="11782" width="55.1640625" style="121" customWidth="1"/>
    <col min="11783" max="11785" width="15.5" style="121" customWidth="1"/>
    <col min="11786" max="11786" width="4.83203125" style="121" customWidth="1"/>
    <col min="11787" max="12032" width="9.33203125" style="121"/>
    <col min="12033" max="12033" width="6.83203125" style="121" customWidth="1"/>
    <col min="12034" max="12034" width="48" style="121" customWidth="1"/>
    <col min="12035" max="12037" width="15.5" style="121" customWidth="1"/>
    <col min="12038" max="12038" width="55.1640625" style="121" customWidth="1"/>
    <col min="12039" max="12041" width="15.5" style="121" customWidth="1"/>
    <col min="12042" max="12042" width="4.83203125" style="121" customWidth="1"/>
    <col min="12043" max="12288" width="9.33203125" style="121"/>
    <col min="12289" max="12289" width="6.83203125" style="121" customWidth="1"/>
    <col min="12290" max="12290" width="48" style="121" customWidth="1"/>
    <col min="12291" max="12293" width="15.5" style="121" customWidth="1"/>
    <col min="12294" max="12294" width="55.1640625" style="121" customWidth="1"/>
    <col min="12295" max="12297" width="15.5" style="121" customWidth="1"/>
    <col min="12298" max="12298" width="4.83203125" style="121" customWidth="1"/>
    <col min="12299" max="12544" width="9.33203125" style="121"/>
    <col min="12545" max="12545" width="6.83203125" style="121" customWidth="1"/>
    <col min="12546" max="12546" width="48" style="121" customWidth="1"/>
    <col min="12547" max="12549" width="15.5" style="121" customWidth="1"/>
    <col min="12550" max="12550" width="55.1640625" style="121" customWidth="1"/>
    <col min="12551" max="12553" width="15.5" style="121" customWidth="1"/>
    <col min="12554" max="12554" width="4.83203125" style="121" customWidth="1"/>
    <col min="12555" max="12800" width="9.33203125" style="121"/>
    <col min="12801" max="12801" width="6.83203125" style="121" customWidth="1"/>
    <col min="12802" max="12802" width="48" style="121" customWidth="1"/>
    <col min="12803" max="12805" width="15.5" style="121" customWidth="1"/>
    <col min="12806" max="12806" width="55.1640625" style="121" customWidth="1"/>
    <col min="12807" max="12809" width="15.5" style="121" customWidth="1"/>
    <col min="12810" max="12810" width="4.83203125" style="121" customWidth="1"/>
    <col min="12811" max="13056" width="9.33203125" style="121"/>
    <col min="13057" max="13057" width="6.83203125" style="121" customWidth="1"/>
    <col min="13058" max="13058" width="48" style="121" customWidth="1"/>
    <col min="13059" max="13061" width="15.5" style="121" customWidth="1"/>
    <col min="13062" max="13062" width="55.1640625" style="121" customWidth="1"/>
    <col min="13063" max="13065" width="15.5" style="121" customWidth="1"/>
    <col min="13066" max="13066" width="4.83203125" style="121" customWidth="1"/>
    <col min="13067" max="13312" width="9.33203125" style="121"/>
    <col min="13313" max="13313" width="6.83203125" style="121" customWidth="1"/>
    <col min="13314" max="13314" width="48" style="121" customWidth="1"/>
    <col min="13315" max="13317" width="15.5" style="121" customWidth="1"/>
    <col min="13318" max="13318" width="55.1640625" style="121" customWidth="1"/>
    <col min="13319" max="13321" width="15.5" style="121" customWidth="1"/>
    <col min="13322" max="13322" width="4.83203125" style="121" customWidth="1"/>
    <col min="13323" max="13568" width="9.33203125" style="121"/>
    <col min="13569" max="13569" width="6.83203125" style="121" customWidth="1"/>
    <col min="13570" max="13570" width="48" style="121" customWidth="1"/>
    <col min="13571" max="13573" width="15.5" style="121" customWidth="1"/>
    <col min="13574" max="13574" width="55.1640625" style="121" customWidth="1"/>
    <col min="13575" max="13577" width="15.5" style="121" customWidth="1"/>
    <col min="13578" max="13578" width="4.83203125" style="121" customWidth="1"/>
    <col min="13579" max="13824" width="9.33203125" style="121"/>
    <col min="13825" max="13825" width="6.83203125" style="121" customWidth="1"/>
    <col min="13826" max="13826" width="48" style="121" customWidth="1"/>
    <col min="13827" max="13829" width="15.5" style="121" customWidth="1"/>
    <col min="13830" max="13830" width="55.1640625" style="121" customWidth="1"/>
    <col min="13831" max="13833" width="15.5" style="121" customWidth="1"/>
    <col min="13834" max="13834" width="4.83203125" style="121" customWidth="1"/>
    <col min="13835" max="14080" width="9.33203125" style="121"/>
    <col min="14081" max="14081" width="6.83203125" style="121" customWidth="1"/>
    <col min="14082" max="14082" width="48" style="121" customWidth="1"/>
    <col min="14083" max="14085" width="15.5" style="121" customWidth="1"/>
    <col min="14086" max="14086" width="55.1640625" style="121" customWidth="1"/>
    <col min="14087" max="14089" width="15.5" style="121" customWidth="1"/>
    <col min="14090" max="14090" width="4.83203125" style="121" customWidth="1"/>
    <col min="14091" max="14336" width="9.33203125" style="121"/>
    <col min="14337" max="14337" width="6.83203125" style="121" customWidth="1"/>
    <col min="14338" max="14338" width="48" style="121" customWidth="1"/>
    <col min="14339" max="14341" width="15.5" style="121" customWidth="1"/>
    <col min="14342" max="14342" width="55.1640625" style="121" customWidth="1"/>
    <col min="14343" max="14345" width="15.5" style="121" customWidth="1"/>
    <col min="14346" max="14346" width="4.83203125" style="121" customWidth="1"/>
    <col min="14347" max="14592" width="9.33203125" style="121"/>
    <col min="14593" max="14593" width="6.83203125" style="121" customWidth="1"/>
    <col min="14594" max="14594" width="48" style="121" customWidth="1"/>
    <col min="14595" max="14597" width="15.5" style="121" customWidth="1"/>
    <col min="14598" max="14598" width="55.1640625" style="121" customWidth="1"/>
    <col min="14599" max="14601" width="15.5" style="121" customWidth="1"/>
    <col min="14602" max="14602" width="4.83203125" style="121" customWidth="1"/>
    <col min="14603" max="14848" width="9.33203125" style="121"/>
    <col min="14849" max="14849" width="6.83203125" style="121" customWidth="1"/>
    <col min="14850" max="14850" width="48" style="121" customWidth="1"/>
    <col min="14851" max="14853" width="15.5" style="121" customWidth="1"/>
    <col min="14854" max="14854" width="55.1640625" style="121" customWidth="1"/>
    <col min="14855" max="14857" width="15.5" style="121" customWidth="1"/>
    <col min="14858" max="14858" width="4.83203125" style="121" customWidth="1"/>
    <col min="14859" max="15104" width="9.33203125" style="121"/>
    <col min="15105" max="15105" width="6.83203125" style="121" customWidth="1"/>
    <col min="15106" max="15106" width="48" style="121" customWidth="1"/>
    <col min="15107" max="15109" width="15.5" style="121" customWidth="1"/>
    <col min="15110" max="15110" width="55.1640625" style="121" customWidth="1"/>
    <col min="15111" max="15113" width="15.5" style="121" customWidth="1"/>
    <col min="15114" max="15114" width="4.83203125" style="121" customWidth="1"/>
    <col min="15115" max="15360" width="9.33203125" style="121"/>
    <col min="15361" max="15361" width="6.83203125" style="121" customWidth="1"/>
    <col min="15362" max="15362" width="48" style="121" customWidth="1"/>
    <col min="15363" max="15365" width="15.5" style="121" customWidth="1"/>
    <col min="15366" max="15366" width="55.1640625" style="121" customWidth="1"/>
    <col min="15367" max="15369" width="15.5" style="121" customWidth="1"/>
    <col min="15370" max="15370" width="4.83203125" style="121" customWidth="1"/>
    <col min="15371" max="15616" width="9.33203125" style="121"/>
    <col min="15617" max="15617" width="6.83203125" style="121" customWidth="1"/>
    <col min="15618" max="15618" width="48" style="121" customWidth="1"/>
    <col min="15619" max="15621" width="15.5" style="121" customWidth="1"/>
    <col min="15622" max="15622" width="55.1640625" style="121" customWidth="1"/>
    <col min="15623" max="15625" width="15.5" style="121" customWidth="1"/>
    <col min="15626" max="15626" width="4.83203125" style="121" customWidth="1"/>
    <col min="15627" max="15872" width="9.33203125" style="121"/>
    <col min="15873" max="15873" width="6.83203125" style="121" customWidth="1"/>
    <col min="15874" max="15874" width="48" style="121" customWidth="1"/>
    <col min="15875" max="15877" width="15.5" style="121" customWidth="1"/>
    <col min="15878" max="15878" width="55.1640625" style="121" customWidth="1"/>
    <col min="15879" max="15881" width="15.5" style="121" customWidth="1"/>
    <col min="15882" max="15882" width="4.83203125" style="121" customWidth="1"/>
    <col min="15883" max="16128" width="9.33203125" style="121"/>
    <col min="16129" max="16129" width="6.83203125" style="121" customWidth="1"/>
    <col min="16130" max="16130" width="48" style="121" customWidth="1"/>
    <col min="16131" max="16133" width="15.5" style="121" customWidth="1"/>
    <col min="16134" max="16134" width="55.1640625" style="121" customWidth="1"/>
    <col min="16135" max="16137" width="15.5" style="121" customWidth="1"/>
    <col min="16138" max="16138" width="4.83203125" style="121" customWidth="1"/>
    <col min="16139" max="16384" width="9.33203125" style="121"/>
  </cols>
  <sheetData>
    <row r="1" spans="1:10" ht="39.75" customHeight="1" x14ac:dyDescent="0.2">
      <c r="A1" s="118"/>
      <c r="B1" s="119" t="s">
        <v>316</v>
      </c>
      <c r="C1" s="120"/>
      <c r="D1" s="120"/>
      <c r="E1" s="120"/>
      <c r="F1" s="120"/>
      <c r="G1" s="120"/>
      <c r="H1" s="120"/>
      <c r="I1" s="120"/>
      <c r="J1" s="762" t="str">
        <f>CONCATENATE("2.1. melléklet ",[1]Z_ALAPADATOK!A7," ",[1]Z_ALAPADATOK!B7," ",[1]Z_ALAPADATOK!C7," ",[1]Z_ALAPADATOK!D7," ",[1]Z_ALAPADATOK!E7," ",[1]Z_ALAPADATOK!F7," ",[1]Z_ALAPADATOK!G7," ",[1]Z_ALAPADATOK!H7)</f>
        <v>2.1. melléklet a …. / 2020 ( … ) önkormányzati rendelethez</v>
      </c>
    </row>
    <row r="2" spans="1:10" ht="14.25" thickBot="1" x14ac:dyDescent="0.25">
      <c r="A2" s="118"/>
      <c r="B2" s="122"/>
      <c r="C2" s="118"/>
      <c r="D2" s="118"/>
      <c r="E2" s="118"/>
      <c r="F2" s="118"/>
      <c r="G2" s="123"/>
      <c r="H2" s="123"/>
      <c r="I2" s="123" t="str">
        <f>CONCATENATE('Z_1.4.sz.mell.'!E7)</f>
        <v xml:space="preserve"> Forintban!</v>
      </c>
      <c r="J2" s="762"/>
    </row>
    <row r="3" spans="1:10" ht="18" customHeight="1" thickBot="1" x14ac:dyDescent="0.25">
      <c r="A3" s="763" t="s">
        <v>42</v>
      </c>
      <c r="B3" s="124" t="s">
        <v>317</v>
      </c>
      <c r="C3" s="125"/>
      <c r="D3" s="126"/>
      <c r="E3" s="126"/>
      <c r="F3" s="124" t="s">
        <v>318</v>
      </c>
      <c r="G3" s="127"/>
      <c r="H3" s="128"/>
      <c r="I3" s="129"/>
      <c r="J3" s="762"/>
    </row>
    <row r="4" spans="1:10" s="135" customFormat="1" ht="35.25" customHeight="1" thickBot="1" x14ac:dyDescent="0.25">
      <c r="A4" s="764"/>
      <c r="B4" s="130" t="s">
        <v>319</v>
      </c>
      <c r="C4" s="131" t="str">
        <f>+CONCATENATE('Z_1.1.sz.mell.'!C8," eredeti előirányzat")</f>
        <v>2019. évi eredeti előirányzat</v>
      </c>
      <c r="D4" s="132" t="str">
        <f>+CONCATENATE('Z_1.1.sz.mell.'!C8," módosított előirányzat")</f>
        <v>2019. évi módosított előirányzat</v>
      </c>
      <c r="E4" s="133" t="str">
        <f>CONCATENATE('Z_1.4.sz.mell.'!E9)</f>
        <v>2019. XII. 31.
teljesítés</v>
      </c>
      <c r="F4" s="130" t="s">
        <v>319</v>
      </c>
      <c r="G4" s="131" t="str">
        <f>+C4</f>
        <v>2019. évi eredeti előirányzat</v>
      </c>
      <c r="H4" s="131" t="str">
        <f>+D4</f>
        <v>2019. évi módosított előirányzat</v>
      </c>
      <c r="I4" s="134" t="str">
        <f>+E4</f>
        <v>2019. XII. 31.
teljesítés</v>
      </c>
      <c r="J4" s="762"/>
    </row>
    <row r="5" spans="1:10" s="142" customFormat="1" ht="12" customHeight="1" thickBot="1" x14ac:dyDescent="0.25">
      <c r="A5" s="136" t="s">
        <v>46</v>
      </c>
      <c r="B5" s="137" t="s">
        <v>47</v>
      </c>
      <c r="C5" s="138" t="s">
        <v>48</v>
      </c>
      <c r="D5" s="139" t="s">
        <v>49</v>
      </c>
      <c r="E5" s="140" t="s">
        <v>50</v>
      </c>
      <c r="F5" s="137" t="s">
        <v>320</v>
      </c>
      <c r="G5" s="138" t="s">
        <v>321</v>
      </c>
      <c r="H5" s="138" t="s">
        <v>322</v>
      </c>
      <c r="I5" s="141" t="s">
        <v>323</v>
      </c>
      <c r="J5" s="762"/>
    </row>
    <row r="6" spans="1:10" ht="12.95" customHeight="1" x14ac:dyDescent="0.2">
      <c r="A6" s="143" t="s">
        <v>51</v>
      </c>
      <c r="B6" s="144" t="s">
        <v>324</v>
      </c>
      <c r="C6" s="145">
        <f>'[1]IB_2.1.sz.mell'!C6</f>
        <v>231380516</v>
      </c>
      <c r="D6" s="145">
        <f>'[1]IB_2.1.sz.mell'!D6</f>
        <v>246852094</v>
      </c>
      <c r="E6" s="146">
        <v>260976095</v>
      </c>
      <c r="F6" s="144" t="s">
        <v>325</v>
      </c>
      <c r="G6" s="145">
        <f>'[1]IB_2.1.sz.mell'!G6</f>
        <v>190337050</v>
      </c>
      <c r="H6" s="145">
        <f>'[1]IB_2.1.sz.mell'!H6</f>
        <v>247592627</v>
      </c>
      <c r="I6" s="147">
        <v>240039972</v>
      </c>
      <c r="J6" s="762"/>
    </row>
    <row r="7" spans="1:10" ht="12.95" customHeight="1" x14ac:dyDescent="0.2">
      <c r="A7" s="148" t="s">
        <v>65</v>
      </c>
      <c r="B7" s="149" t="s">
        <v>326</v>
      </c>
      <c r="C7" s="150">
        <f>'[1]IB_2.1.sz.mell'!C7</f>
        <v>84196831</v>
      </c>
      <c r="D7" s="150">
        <f>'[1]IB_2.1.sz.mell'!D7</f>
        <v>169777301</v>
      </c>
      <c r="E7" s="151">
        <v>114348017</v>
      </c>
      <c r="F7" s="149" t="s">
        <v>222</v>
      </c>
      <c r="G7" s="150">
        <f>'[1]IB_2.1.sz.mell'!G7</f>
        <v>36673968</v>
      </c>
      <c r="H7" s="150">
        <f>'[1]IB_2.1.sz.mell'!H7</f>
        <v>42930428</v>
      </c>
      <c r="I7" s="152">
        <v>41242077</v>
      </c>
      <c r="J7" s="762"/>
    </row>
    <row r="8" spans="1:10" ht="12.95" customHeight="1" x14ac:dyDescent="0.2">
      <c r="A8" s="148" t="s">
        <v>79</v>
      </c>
      <c r="B8" s="149" t="s">
        <v>327</v>
      </c>
      <c r="C8" s="150">
        <f>'[1]IB_2.1.sz.mell'!C8</f>
        <v>0</v>
      </c>
      <c r="D8" s="150">
        <f>'[1]IB_2.1.sz.mell'!D8</f>
        <v>0</v>
      </c>
      <c r="E8" s="151"/>
      <c r="F8" s="149" t="s">
        <v>328</v>
      </c>
      <c r="G8" s="150">
        <f>'[1]IB_2.1.sz.mell'!G8</f>
        <v>246602983</v>
      </c>
      <c r="H8" s="150">
        <f>'[1]IB_2.1.sz.mell'!H8</f>
        <v>299649138</v>
      </c>
      <c r="I8" s="152">
        <v>211719362</v>
      </c>
      <c r="J8" s="762"/>
    </row>
    <row r="9" spans="1:10" ht="12.95" customHeight="1" x14ac:dyDescent="0.2">
      <c r="A9" s="148" t="s">
        <v>276</v>
      </c>
      <c r="B9" s="149" t="s">
        <v>329</v>
      </c>
      <c r="C9" s="150">
        <f>'[1]IB_2.1.sz.mell'!C9</f>
        <v>28000000</v>
      </c>
      <c r="D9" s="150">
        <f>'[1]IB_2.1.sz.mell'!D9</f>
        <v>17554104</v>
      </c>
      <c r="E9" s="151">
        <v>44847143</v>
      </c>
      <c r="F9" s="149" t="s">
        <v>224</v>
      </c>
      <c r="G9" s="150">
        <f>'[1]IB_2.1.sz.mell'!G9</f>
        <v>23795400</v>
      </c>
      <c r="H9" s="150">
        <f>'[1]IB_2.1.sz.mell'!H9</f>
        <v>20488435</v>
      </c>
      <c r="I9" s="152">
        <v>8659278</v>
      </c>
      <c r="J9" s="762"/>
    </row>
    <row r="10" spans="1:10" ht="12.95" customHeight="1" x14ac:dyDescent="0.2">
      <c r="A10" s="148" t="s">
        <v>109</v>
      </c>
      <c r="B10" s="153" t="s">
        <v>330</v>
      </c>
      <c r="C10" s="150">
        <f>'[1]IB_2.1.sz.mell'!C10</f>
        <v>97769595</v>
      </c>
      <c r="D10" s="150">
        <f>'[1]IB_2.1.sz.mell'!D10</f>
        <v>115748841</v>
      </c>
      <c r="E10" s="151">
        <v>91986970</v>
      </c>
      <c r="F10" s="149" t="s">
        <v>226</v>
      </c>
      <c r="G10" s="150">
        <f>'[1]IB_2.1.sz.mell'!G10</f>
        <v>13699032</v>
      </c>
      <c r="H10" s="150">
        <f>'[1]IB_2.1.sz.mell'!H10</f>
        <v>16110114</v>
      </c>
      <c r="I10" s="152">
        <v>15730486</v>
      </c>
      <c r="J10" s="762"/>
    </row>
    <row r="11" spans="1:10" ht="12.95" customHeight="1" x14ac:dyDescent="0.2">
      <c r="A11" s="148" t="s">
        <v>133</v>
      </c>
      <c r="B11" s="149" t="s">
        <v>331</v>
      </c>
      <c r="C11" s="154">
        <f>'[1]IB_2.1.sz.mell'!C11</f>
        <v>824000</v>
      </c>
      <c r="D11" s="154">
        <f>'[1]IB_2.1.sz.mell'!D11</f>
        <v>980700</v>
      </c>
      <c r="E11" s="155">
        <v>674500</v>
      </c>
      <c r="F11" s="149" t="s">
        <v>251</v>
      </c>
      <c r="G11" s="150">
        <f>'[1]IB_2.1.sz.mell'!G11</f>
        <v>2948978</v>
      </c>
      <c r="H11" s="150">
        <v>26477845</v>
      </c>
      <c r="I11" s="152"/>
      <c r="J11" s="762"/>
    </row>
    <row r="12" spans="1:10" ht="12.95" customHeight="1" x14ac:dyDescent="0.2">
      <c r="A12" s="148" t="s">
        <v>293</v>
      </c>
      <c r="B12" s="149" t="s">
        <v>332</v>
      </c>
      <c r="C12" s="150">
        <f>'[1]IB_2.1.sz.mell'!C12</f>
        <v>0</v>
      </c>
      <c r="D12" s="150"/>
      <c r="E12" s="151"/>
      <c r="F12" s="156"/>
      <c r="G12" s="150"/>
      <c r="H12" s="150"/>
      <c r="I12" s="152"/>
      <c r="J12" s="762"/>
    </row>
    <row r="13" spans="1:10" ht="12.95" customHeight="1" x14ac:dyDescent="0.2">
      <c r="A13" s="148" t="s">
        <v>155</v>
      </c>
      <c r="B13" s="156" t="s">
        <v>333</v>
      </c>
      <c r="C13" s="150"/>
      <c r="D13" s="150"/>
      <c r="E13" s="151"/>
      <c r="F13" s="156"/>
      <c r="G13" s="150">
        <f>'[1]IB_2.1.sz.mell'!G13</f>
        <v>0</v>
      </c>
      <c r="H13" s="150">
        <f>'[1]IB_2.1.sz.mell'!H13</f>
        <v>0</v>
      </c>
      <c r="I13" s="152"/>
      <c r="J13" s="762"/>
    </row>
    <row r="14" spans="1:10" ht="12.95" customHeight="1" x14ac:dyDescent="0.2">
      <c r="A14" s="148" t="s">
        <v>302</v>
      </c>
      <c r="B14" s="157"/>
      <c r="C14" s="154">
        <f>'[1]IB_2.1.sz.mell'!C14</f>
        <v>0</v>
      </c>
      <c r="D14" s="154">
        <f>'[1]IB_2.1.sz.mell'!D14</f>
        <v>0</v>
      </c>
      <c r="E14" s="155"/>
      <c r="F14" s="156"/>
      <c r="G14" s="150">
        <f>'[1]IB_2.1.sz.mell'!G14</f>
        <v>0</v>
      </c>
      <c r="H14" s="150">
        <f>'[1]IB_2.1.sz.mell'!H14</f>
        <v>0</v>
      </c>
      <c r="I14" s="152"/>
      <c r="J14" s="762"/>
    </row>
    <row r="15" spans="1:10" ht="12.95" customHeight="1" x14ac:dyDescent="0.2">
      <c r="A15" s="148" t="s">
        <v>304</v>
      </c>
      <c r="B15" s="156"/>
      <c r="C15" s="150">
        <f>'[1]IB_2.1.sz.mell'!C15</f>
        <v>0</v>
      </c>
      <c r="D15" s="150">
        <f>'[1]IB_2.1.sz.mell'!D15</f>
        <v>0</v>
      </c>
      <c r="E15" s="151"/>
      <c r="F15" s="156"/>
      <c r="G15" s="150">
        <f>'[1]IB_2.1.sz.mell'!G15</f>
        <v>0</v>
      </c>
      <c r="H15" s="150">
        <f>'[1]IB_2.1.sz.mell'!H15</f>
        <v>0</v>
      </c>
      <c r="I15" s="152"/>
      <c r="J15" s="762"/>
    </row>
    <row r="16" spans="1:10" ht="12.95" customHeight="1" x14ac:dyDescent="0.2">
      <c r="A16" s="148" t="s">
        <v>306</v>
      </c>
      <c r="B16" s="156"/>
      <c r="C16" s="150">
        <f>'[1]IB_2.1.sz.mell'!C16</f>
        <v>0</v>
      </c>
      <c r="D16" s="150">
        <f>'[1]IB_2.1.sz.mell'!D16</f>
        <v>0</v>
      </c>
      <c r="E16" s="151"/>
      <c r="F16" s="156"/>
      <c r="G16" s="150">
        <f>'[1]IB_2.1.sz.mell'!G16</f>
        <v>0</v>
      </c>
      <c r="H16" s="150">
        <f>'[1]IB_2.1.sz.mell'!H16</f>
        <v>0</v>
      </c>
      <c r="I16" s="152"/>
      <c r="J16" s="762"/>
    </row>
    <row r="17" spans="1:10" ht="12.95" customHeight="1" thickBot="1" x14ac:dyDescent="0.25">
      <c r="A17" s="148" t="s">
        <v>334</v>
      </c>
      <c r="B17" s="158"/>
      <c r="C17" s="159">
        <f>'[1]IB_2.1.sz.mell'!C17</f>
        <v>0</v>
      </c>
      <c r="D17" s="159">
        <f>'[1]IB_2.1.sz.mell'!D17</f>
        <v>0</v>
      </c>
      <c r="E17" s="160"/>
      <c r="F17" s="156"/>
      <c r="G17" s="159">
        <f>'[1]IB_2.1.sz.mell'!G17</f>
        <v>0</v>
      </c>
      <c r="H17" s="159">
        <f>'[1]IB_2.1.sz.mell'!H17</f>
        <v>0</v>
      </c>
      <c r="I17" s="161"/>
      <c r="J17" s="762"/>
    </row>
    <row r="18" spans="1:10" ht="21.75" thickBot="1" x14ac:dyDescent="0.25">
      <c r="A18" s="162" t="s">
        <v>335</v>
      </c>
      <c r="B18" s="163" t="s">
        <v>336</v>
      </c>
      <c r="C18" s="164">
        <f>'[1]IB_2.1.sz.mell'!C18</f>
        <v>442170942</v>
      </c>
      <c r="D18" s="164">
        <v>550913040</v>
      </c>
      <c r="E18" s="164">
        <f>E6+E7+E9+E10+E11+E13+E14+E15+E16+E17</f>
        <v>512832725</v>
      </c>
      <c r="F18" s="163" t="s">
        <v>337</v>
      </c>
      <c r="G18" s="164">
        <f>'[1]IB_2.1.sz.mell'!G18</f>
        <v>514057411</v>
      </c>
      <c r="H18" s="164">
        <f>'[1]IB_2.1.sz.mell'!H18</f>
        <v>643605730</v>
      </c>
      <c r="I18" s="165">
        <f>SUM(I6:I17)</f>
        <v>517391175</v>
      </c>
      <c r="J18" s="762"/>
    </row>
    <row r="19" spans="1:10" ht="12.95" customHeight="1" x14ac:dyDescent="0.2">
      <c r="A19" s="166" t="s">
        <v>338</v>
      </c>
      <c r="B19" s="167" t="s">
        <v>339</v>
      </c>
      <c r="C19" s="168">
        <f>'[1]IB_2.1.sz.mell'!C19</f>
        <v>80255461</v>
      </c>
      <c r="D19" s="168">
        <f>'[1]IB_2.1.sz.mell'!D19</f>
        <v>91418825</v>
      </c>
      <c r="E19" s="168">
        <f>+E20+E21+E22+E23</f>
        <v>91418825</v>
      </c>
      <c r="F19" s="169" t="s">
        <v>340</v>
      </c>
      <c r="G19" s="170">
        <f>'[1]IB_2.1.sz.mell'!G19</f>
        <v>0</v>
      </c>
      <c r="H19" s="170">
        <f>'[1]IB_2.1.sz.mell'!H19</f>
        <v>0</v>
      </c>
      <c r="I19" s="171"/>
      <c r="J19" s="762"/>
    </row>
    <row r="20" spans="1:10" ht="12.95" customHeight="1" x14ac:dyDescent="0.2">
      <c r="A20" s="172" t="s">
        <v>341</v>
      </c>
      <c r="B20" s="169" t="s">
        <v>342</v>
      </c>
      <c r="C20" s="173">
        <f>'[1]IB_2.1.sz.mell'!C20</f>
        <v>80255461</v>
      </c>
      <c r="D20" s="173">
        <f>'[1]IB_2.1.sz.mell'!D20</f>
        <v>91418825</v>
      </c>
      <c r="E20" s="174">
        <v>91418825</v>
      </c>
      <c r="F20" s="169" t="s">
        <v>343</v>
      </c>
      <c r="G20" s="173">
        <f>'[1]IB_2.1.sz.mell'!G20</f>
        <v>108000000</v>
      </c>
      <c r="H20" s="173">
        <f>'[1]IB_2.1.sz.mell'!H20</f>
        <v>108000000</v>
      </c>
      <c r="I20" s="175">
        <v>108000000</v>
      </c>
      <c r="J20" s="762"/>
    </row>
    <row r="21" spans="1:10" ht="12.95" customHeight="1" x14ac:dyDescent="0.2">
      <c r="A21" s="172" t="s">
        <v>344</v>
      </c>
      <c r="B21" s="169" t="s">
        <v>345</v>
      </c>
      <c r="C21" s="173">
        <f>'[1]IB_2.1.sz.mell'!C21</f>
        <v>0</v>
      </c>
      <c r="D21" s="173">
        <f>'[1]IB_2.1.sz.mell'!D21</f>
        <v>0</v>
      </c>
      <c r="E21" s="174"/>
      <c r="F21" s="169" t="s">
        <v>346</v>
      </c>
      <c r="G21" s="173">
        <f>'[1]IB_2.1.sz.mell'!G21</f>
        <v>0</v>
      </c>
      <c r="H21" s="173">
        <f>'[1]IB_2.1.sz.mell'!H21</f>
        <v>0</v>
      </c>
      <c r="I21" s="175"/>
      <c r="J21" s="762"/>
    </row>
    <row r="22" spans="1:10" ht="12.95" customHeight="1" x14ac:dyDescent="0.2">
      <c r="A22" s="172" t="s">
        <v>347</v>
      </c>
      <c r="B22" s="169" t="s">
        <v>348</v>
      </c>
      <c r="C22" s="173">
        <f>'[1]IB_2.1.sz.mell'!C22</f>
        <v>0</v>
      </c>
      <c r="D22" s="173">
        <f>'[1]IB_2.1.sz.mell'!D22</f>
        <v>0</v>
      </c>
      <c r="E22" s="174"/>
      <c r="F22" s="169" t="s">
        <v>349</v>
      </c>
      <c r="G22" s="173">
        <f>'[1]IB_2.1.sz.mell'!G22</f>
        <v>0</v>
      </c>
      <c r="H22" s="173">
        <f>'[1]IB_2.1.sz.mell'!H22</f>
        <v>0</v>
      </c>
      <c r="I22" s="175"/>
      <c r="J22" s="762"/>
    </row>
    <row r="23" spans="1:10" ht="12.95" customHeight="1" x14ac:dyDescent="0.2">
      <c r="A23" s="172" t="s">
        <v>350</v>
      </c>
      <c r="B23" s="176" t="s">
        <v>351</v>
      </c>
      <c r="C23" s="173">
        <f>'[1]IB_2.1.sz.mell'!C23</f>
        <v>0</v>
      </c>
      <c r="D23" s="173">
        <f>'[1]IB_2.1.sz.mell'!D23</f>
        <v>0</v>
      </c>
      <c r="E23" s="174"/>
      <c r="F23" s="167" t="s">
        <v>352</v>
      </c>
      <c r="G23" s="173">
        <f>'[1]IB_2.1.sz.mell'!G23</f>
        <v>0</v>
      </c>
      <c r="H23" s="173">
        <f>'[1]IB_2.1.sz.mell'!H23</f>
        <v>0</v>
      </c>
      <c r="I23" s="175"/>
      <c r="J23" s="762"/>
    </row>
    <row r="24" spans="1:10" ht="12.95" customHeight="1" x14ac:dyDescent="0.2">
      <c r="A24" s="172" t="s">
        <v>353</v>
      </c>
      <c r="B24" s="169" t="s">
        <v>354</v>
      </c>
      <c r="C24" s="177">
        <f>'[1]IB_2.1.sz.mell'!C24</f>
        <v>108000000</v>
      </c>
      <c r="D24" s="177">
        <v>117642857</v>
      </c>
      <c r="E24" s="177">
        <f>+E25+E26</f>
        <v>117642857</v>
      </c>
      <c r="F24" s="169" t="s">
        <v>355</v>
      </c>
      <c r="G24" s="173">
        <f>'[1]IB_2.1.sz.mell'!G24</f>
        <v>0</v>
      </c>
      <c r="H24" s="173">
        <f>'[1]IB_2.1.sz.mell'!H24</f>
        <v>0</v>
      </c>
      <c r="I24" s="175"/>
      <c r="J24" s="762"/>
    </row>
    <row r="25" spans="1:10" ht="12.95" customHeight="1" x14ac:dyDescent="0.2">
      <c r="A25" s="166" t="s">
        <v>356</v>
      </c>
      <c r="B25" s="167" t="s">
        <v>357</v>
      </c>
      <c r="C25" s="170">
        <f>'[1]IB_2.1.sz.mell'!C25</f>
        <v>108000000</v>
      </c>
      <c r="D25" s="170">
        <f>'[1]IB_2.1.sz.mell'!D25</f>
        <v>108000000</v>
      </c>
      <c r="E25" s="178">
        <v>108000000</v>
      </c>
      <c r="F25" s="144" t="s">
        <v>291</v>
      </c>
      <c r="G25" s="170">
        <f>'[1]IB_2.1.sz.mell'!G25</f>
        <v>0</v>
      </c>
      <c r="H25" s="170">
        <f>'[1]IB_2.1.sz.mell'!H25</f>
        <v>0</v>
      </c>
      <c r="I25" s="171"/>
      <c r="J25" s="762"/>
    </row>
    <row r="26" spans="1:10" ht="12.95" customHeight="1" x14ac:dyDescent="0.2">
      <c r="A26" s="172" t="s">
        <v>358</v>
      </c>
      <c r="B26" s="176" t="s">
        <v>359</v>
      </c>
      <c r="C26" s="173">
        <f>'[1]IB_2.1.sz.mell'!C26</f>
        <v>0</v>
      </c>
      <c r="D26" s="173">
        <v>9642857</v>
      </c>
      <c r="E26" s="174">
        <v>9642857</v>
      </c>
      <c r="F26" s="149" t="s">
        <v>301</v>
      </c>
      <c r="G26" s="173">
        <f>'[1]IB_2.1.sz.mell'!G26</f>
        <v>0</v>
      </c>
      <c r="H26" s="173">
        <f>'[1]IB_2.1.sz.mell'!H26</f>
        <v>0</v>
      </c>
      <c r="I26" s="175"/>
      <c r="J26" s="762"/>
    </row>
    <row r="27" spans="1:10" ht="12.95" customHeight="1" x14ac:dyDescent="0.2">
      <c r="A27" s="148" t="s">
        <v>360</v>
      </c>
      <c r="B27" s="169" t="s">
        <v>210</v>
      </c>
      <c r="C27" s="173">
        <f>'[1]IB_2.1.sz.mell'!C27</f>
        <v>0</v>
      </c>
      <c r="D27" s="173">
        <f>'[1]IB_2.1.sz.mell'!D27</f>
        <v>0</v>
      </c>
      <c r="E27" s="174"/>
      <c r="F27" s="149" t="s">
        <v>303</v>
      </c>
      <c r="G27" s="173">
        <f>'[1]IB_2.1.sz.mell'!G27</f>
        <v>0</v>
      </c>
      <c r="H27" s="173">
        <f>'[1]IB_2.1.sz.mell'!H27</f>
        <v>0</v>
      </c>
      <c r="I27" s="175"/>
      <c r="J27" s="762"/>
    </row>
    <row r="28" spans="1:10" ht="12.95" customHeight="1" thickBot="1" x14ac:dyDescent="0.25">
      <c r="A28" s="179" t="s">
        <v>361</v>
      </c>
      <c r="B28" s="167" t="s">
        <v>212</v>
      </c>
      <c r="C28" s="170">
        <f>'[1]IB_2.1.sz.mell'!C28</f>
        <v>0</v>
      </c>
      <c r="D28" s="170">
        <f>'[1]IB_2.1.sz.mell'!D28</f>
        <v>0</v>
      </c>
      <c r="E28" s="178"/>
      <c r="F28" s="156" t="s">
        <v>362</v>
      </c>
      <c r="G28" s="170">
        <f>'[1]IB_2.1.sz.mell'!G28</f>
        <v>8368992</v>
      </c>
      <c r="H28" s="170">
        <v>8368992</v>
      </c>
      <c r="I28" s="171">
        <v>8368992</v>
      </c>
      <c r="J28" s="762"/>
    </row>
    <row r="29" spans="1:10" ht="24" customHeight="1" thickBot="1" x14ac:dyDescent="0.25">
      <c r="A29" s="162" t="s">
        <v>363</v>
      </c>
      <c r="B29" s="163" t="s">
        <v>364</v>
      </c>
      <c r="C29" s="164">
        <f>'[1]IB_2.1.sz.mell'!C29</f>
        <v>188255461</v>
      </c>
      <c r="D29" s="164">
        <v>209061682</v>
      </c>
      <c r="E29" s="180">
        <f>+E19+E24+E27+E28</f>
        <v>209061682</v>
      </c>
      <c r="F29" s="163" t="s">
        <v>365</v>
      </c>
      <c r="G29" s="164">
        <f>'[1]IB_2.1.sz.mell'!G29</f>
        <v>116368992</v>
      </c>
      <c r="H29" s="164">
        <f>SUM(H19:H28)</f>
        <v>116368992</v>
      </c>
      <c r="I29" s="165">
        <f>SUM(I19:I28)</f>
        <v>116368992</v>
      </c>
      <c r="J29" s="762"/>
    </row>
    <row r="30" spans="1:10" ht="13.5" thickBot="1" x14ac:dyDescent="0.25">
      <c r="A30" s="162" t="s">
        <v>366</v>
      </c>
      <c r="B30" s="181" t="s">
        <v>367</v>
      </c>
      <c r="C30" s="182">
        <f>'[1]IB_2.1.sz.mell'!C30</f>
        <v>630426403</v>
      </c>
      <c r="D30" s="182">
        <f>'[1]IB_2.1.sz.mell'!D30</f>
        <v>759974722</v>
      </c>
      <c r="E30" s="183">
        <f>+E18+E29</f>
        <v>721894407</v>
      </c>
      <c r="F30" s="181" t="s">
        <v>368</v>
      </c>
      <c r="G30" s="182">
        <f>'[1]IB_2.1.sz.mell'!G30</f>
        <v>630426403</v>
      </c>
      <c r="H30" s="182">
        <f>'[1]IB_2.1.sz.mell'!H30</f>
        <v>759974722</v>
      </c>
      <c r="I30" s="183">
        <f>+I18+I29</f>
        <v>633760167</v>
      </c>
      <c r="J30" s="762"/>
    </row>
    <row r="31" spans="1:10" ht="13.5" thickBot="1" x14ac:dyDescent="0.25">
      <c r="A31" s="162" t="s">
        <v>369</v>
      </c>
      <c r="B31" s="181" t="s">
        <v>370</v>
      </c>
      <c r="C31" s="182">
        <f>'[1]IB_2.1.sz.mell'!C31</f>
        <v>71886469</v>
      </c>
      <c r="D31" s="182">
        <f>'[1]IB_2.1.sz.mell'!D31</f>
        <v>83049833</v>
      </c>
      <c r="E31" s="183">
        <f>IF(E18-I18&lt;0,I18-E18,"-")</f>
        <v>4558450</v>
      </c>
      <c r="F31" s="181" t="s">
        <v>371</v>
      </c>
      <c r="G31" s="182" t="str">
        <f>'[1]IB_2.1.sz.mell'!G31</f>
        <v>-</v>
      </c>
      <c r="H31" s="182" t="str">
        <f>'[1]IB_2.1.sz.mell'!H31</f>
        <v>-</v>
      </c>
      <c r="I31" s="183" t="str">
        <f>IF(E18-I18&gt;0,E18-I18,"-")</f>
        <v>-</v>
      </c>
      <c r="J31" s="762"/>
    </row>
    <row r="32" spans="1:10" ht="13.5" thickBot="1" x14ac:dyDescent="0.25">
      <c r="A32" s="162" t="s">
        <v>372</v>
      </c>
      <c r="B32" s="181" t="s">
        <v>373</v>
      </c>
      <c r="C32" s="182" t="str">
        <f>'[1]IB_2.1.sz.mell'!C32</f>
        <v>-</v>
      </c>
      <c r="D32" s="182" t="str">
        <f>'[1]IB_2.1.sz.mell'!D32</f>
        <v>-</v>
      </c>
      <c r="E32" s="182" t="str">
        <f>IF(E30-I30&lt;0,I30-E30,"-")</f>
        <v>-</v>
      </c>
      <c r="F32" s="181" t="s">
        <v>374</v>
      </c>
      <c r="G32" s="182" t="str">
        <f>'[1]IB_2.1.sz.mell'!G32</f>
        <v>-</v>
      </c>
      <c r="H32" s="182" t="str">
        <f>'[1]IB_2.1.sz.mell'!H32</f>
        <v>-</v>
      </c>
      <c r="I32" s="182">
        <f>IF(E30-I30&gt;0,E30-I30,"-")</f>
        <v>88134240</v>
      </c>
      <c r="J32" s="762"/>
    </row>
    <row r="33" spans="2:10" ht="18.75" x14ac:dyDescent="0.2">
      <c r="B33" s="765"/>
      <c r="C33" s="765"/>
      <c r="D33" s="765"/>
      <c r="E33" s="765"/>
      <c r="F33" s="765"/>
      <c r="J33" s="762"/>
    </row>
  </sheetData>
  <mergeCells count="3">
    <mergeCell ref="J1:J33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BE5A4-8BFB-4FB0-AA40-E764BB0CF91F}">
  <sheetPr>
    <tabColor theme="5"/>
  </sheetPr>
  <dimension ref="A1:J33"/>
  <sheetViews>
    <sheetView topLeftCell="A4" zoomScale="120" zoomScaleNormal="120" zoomScaleSheetLayoutView="115" workbookViewId="0">
      <selection activeCell="D30" sqref="D30"/>
    </sheetView>
  </sheetViews>
  <sheetFormatPr defaultRowHeight="12.75" x14ac:dyDescent="0.2"/>
  <cols>
    <col min="1" max="1" width="6.83203125" style="121" customWidth="1"/>
    <col min="2" max="2" width="49.83203125" style="184" customWidth="1"/>
    <col min="3" max="5" width="15.5" style="121" customWidth="1"/>
    <col min="6" max="6" width="49.83203125" style="121" customWidth="1"/>
    <col min="7" max="9" width="15.5" style="121" customWidth="1"/>
    <col min="10" max="10" width="4.83203125" style="121" customWidth="1"/>
    <col min="11" max="256" width="9.33203125" style="121"/>
    <col min="257" max="257" width="6.83203125" style="121" customWidth="1"/>
    <col min="258" max="258" width="49.83203125" style="121" customWidth="1"/>
    <col min="259" max="261" width="15.5" style="121" customWidth="1"/>
    <col min="262" max="262" width="49.83203125" style="121" customWidth="1"/>
    <col min="263" max="265" width="15.5" style="121" customWidth="1"/>
    <col min="266" max="266" width="4.83203125" style="121" customWidth="1"/>
    <col min="267" max="512" width="9.33203125" style="121"/>
    <col min="513" max="513" width="6.83203125" style="121" customWidth="1"/>
    <col min="514" max="514" width="49.83203125" style="121" customWidth="1"/>
    <col min="515" max="517" width="15.5" style="121" customWidth="1"/>
    <col min="518" max="518" width="49.83203125" style="121" customWidth="1"/>
    <col min="519" max="521" width="15.5" style="121" customWidth="1"/>
    <col min="522" max="522" width="4.83203125" style="121" customWidth="1"/>
    <col min="523" max="768" width="9.33203125" style="121"/>
    <col min="769" max="769" width="6.83203125" style="121" customWidth="1"/>
    <col min="770" max="770" width="49.83203125" style="121" customWidth="1"/>
    <col min="771" max="773" width="15.5" style="121" customWidth="1"/>
    <col min="774" max="774" width="49.83203125" style="121" customWidth="1"/>
    <col min="775" max="777" width="15.5" style="121" customWidth="1"/>
    <col min="778" max="778" width="4.83203125" style="121" customWidth="1"/>
    <col min="779" max="1024" width="9.33203125" style="121"/>
    <col min="1025" max="1025" width="6.83203125" style="121" customWidth="1"/>
    <col min="1026" max="1026" width="49.83203125" style="121" customWidth="1"/>
    <col min="1027" max="1029" width="15.5" style="121" customWidth="1"/>
    <col min="1030" max="1030" width="49.83203125" style="121" customWidth="1"/>
    <col min="1031" max="1033" width="15.5" style="121" customWidth="1"/>
    <col min="1034" max="1034" width="4.83203125" style="121" customWidth="1"/>
    <col min="1035" max="1280" width="9.33203125" style="121"/>
    <col min="1281" max="1281" width="6.83203125" style="121" customWidth="1"/>
    <col min="1282" max="1282" width="49.83203125" style="121" customWidth="1"/>
    <col min="1283" max="1285" width="15.5" style="121" customWidth="1"/>
    <col min="1286" max="1286" width="49.83203125" style="121" customWidth="1"/>
    <col min="1287" max="1289" width="15.5" style="121" customWidth="1"/>
    <col min="1290" max="1290" width="4.83203125" style="121" customWidth="1"/>
    <col min="1291" max="1536" width="9.33203125" style="121"/>
    <col min="1537" max="1537" width="6.83203125" style="121" customWidth="1"/>
    <col min="1538" max="1538" width="49.83203125" style="121" customWidth="1"/>
    <col min="1539" max="1541" width="15.5" style="121" customWidth="1"/>
    <col min="1542" max="1542" width="49.83203125" style="121" customWidth="1"/>
    <col min="1543" max="1545" width="15.5" style="121" customWidth="1"/>
    <col min="1546" max="1546" width="4.83203125" style="121" customWidth="1"/>
    <col min="1547" max="1792" width="9.33203125" style="121"/>
    <col min="1793" max="1793" width="6.83203125" style="121" customWidth="1"/>
    <col min="1794" max="1794" width="49.83203125" style="121" customWidth="1"/>
    <col min="1795" max="1797" width="15.5" style="121" customWidth="1"/>
    <col min="1798" max="1798" width="49.83203125" style="121" customWidth="1"/>
    <col min="1799" max="1801" width="15.5" style="121" customWidth="1"/>
    <col min="1802" max="1802" width="4.83203125" style="121" customWidth="1"/>
    <col min="1803" max="2048" width="9.33203125" style="121"/>
    <col min="2049" max="2049" width="6.83203125" style="121" customWidth="1"/>
    <col min="2050" max="2050" width="49.83203125" style="121" customWidth="1"/>
    <col min="2051" max="2053" width="15.5" style="121" customWidth="1"/>
    <col min="2054" max="2054" width="49.83203125" style="121" customWidth="1"/>
    <col min="2055" max="2057" width="15.5" style="121" customWidth="1"/>
    <col min="2058" max="2058" width="4.83203125" style="121" customWidth="1"/>
    <col min="2059" max="2304" width="9.33203125" style="121"/>
    <col min="2305" max="2305" width="6.83203125" style="121" customWidth="1"/>
    <col min="2306" max="2306" width="49.83203125" style="121" customWidth="1"/>
    <col min="2307" max="2309" width="15.5" style="121" customWidth="1"/>
    <col min="2310" max="2310" width="49.83203125" style="121" customWidth="1"/>
    <col min="2311" max="2313" width="15.5" style="121" customWidth="1"/>
    <col min="2314" max="2314" width="4.83203125" style="121" customWidth="1"/>
    <col min="2315" max="2560" width="9.33203125" style="121"/>
    <col min="2561" max="2561" width="6.83203125" style="121" customWidth="1"/>
    <col min="2562" max="2562" width="49.83203125" style="121" customWidth="1"/>
    <col min="2563" max="2565" width="15.5" style="121" customWidth="1"/>
    <col min="2566" max="2566" width="49.83203125" style="121" customWidth="1"/>
    <col min="2567" max="2569" width="15.5" style="121" customWidth="1"/>
    <col min="2570" max="2570" width="4.83203125" style="121" customWidth="1"/>
    <col min="2571" max="2816" width="9.33203125" style="121"/>
    <col min="2817" max="2817" width="6.83203125" style="121" customWidth="1"/>
    <col min="2818" max="2818" width="49.83203125" style="121" customWidth="1"/>
    <col min="2819" max="2821" width="15.5" style="121" customWidth="1"/>
    <col min="2822" max="2822" width="49.83203125" style="121" customWidth="1"/>
    <col min="2823" max="2825" width="15.5" style="121" customWidth="1"/>
    <col min="2826" max="2826" width="4.83203125" style="121" customWidth="1"/>
    <col min="2827" max="3072" width="9.33203125" style="121"/>
    <col min="3073" max="3073" width="6.83203125" style="121" customWidth="1"/>
    <col min="3074" max="3074" width="49.83203125" style="121" customWidth="1"/>
    <col min="3075" max="3077" width="15.5" style="121" customWidth="1"/>
    <col min="3078" max="3078" width="49.83203125" style="121" customWidth="1"/>
    <col min="3079" max="3081" width="15.5" style="121" customWidth="1"/>
    <col min="3082" max="3082" width="4.83203125" style="121" customWidth="1"/>
    <col min="3083" max="3328" width="9.33203125" style="121"/>
    <col min="3329" max="3329" width="6.83203125" style="121" customWidth="1"/>
    <col min="3330" max="3330" width="49.83203125" style="121" customWidth="1"/>
    <col min="3331" max="3333" width="15.5" style="121" customWidth="1"/>
    <col min="3334" max="3334" width="49.83203125" style="121" customWidth="1"/>
    <col min="3335" max="3337" width="15.5" style="121" customWidth="1"/>
    <col min="3338" max="3338" width="4.83203125" style="121" customWidth="1"/>
    <col min="3339" max="3584" width="9.33203125" style="121"/>
    <col min="3585" max="3585" width="6.83203125" style="121" customWidth="1"/>
    <col min="3586" max="3586" width="49.83203125" style="121" customWidth="1"/>
    <col min="3587" max="3589" width="15.5" style="121" customWidth="1"/>
    <col min="3590" max="3590" width="49.83203125" style="121" customWidth="1"/>
    <col min="3591" max="3593" width="15.5" style="121" customWidth="1"/>
    <col min="3594" max="3594" width="4.83203125" style="121" customWidth="1"/>
    <col min="3595" max="3840" width="9.33203125" style="121"/>
    <col min="3841" max="3841" width="6.83203125" style="121" customWidth="1"/>
    <col min="3842" max="3842" width="49.83203125" style="121" customWidth="1"/>
    <col min="3843" max="3845" width="15.5" style="121" customWidth="1"/>
    <col min="3846" max="3846" width="49.83203125" style="121" customWidth="1"/>
    <col min="3847" max="3849" width="15.5" style="121" customWidth="1"/>
    <col min="3850" max="3850" width="4.83203125" style="121" customWidth="1"/>
    <col min="3851" max="4096" width="9.33203125" style="121"/>
    <col min="4097" max="4097" width="6.83203125" style="121" customWidth="1"/>
    <col min="4098" max="4098" width="49.83203125" style="121" customWidth="1"/>
    <col min="4099" max="4101" width="15.5" style="121" customWidth="1"/>
    <col min="4102" max="4102" width="49.83203125" style="121" customWidth="1"/>
    <col min="4103" max="4105" width="15.5" style="121" customWidth="1"/>
    <col min="4106" max="4106" width="4.83203125" style="121" customWidth="1"/>
    <col min="4107" max="4352" width="9.33203125" style="121"/>
    <col min="4353" max="4353" width="6.83203125" style="121" customWidth="1"/>
    <col min="4354" max="4354" width="49.83203125" style="121" customWidth="1"/>
    <col min="4355" max="4357" width="15.5" style="121" customWidth="1"/>
    <col min="4358" max="4358" width="49.83203125" style="121" customWidth="1"/>
    <col min="4359" max="4361" width="15.5" style="121" customWidth="1"/>
    <col min="4362" max="4362" width="4.83203125" style="121" customWidth="1"/>
    <col min="4363" max="4608" width="9.33203125" style="121"/>
    <col min="4609" max="4609" width="6.83203125" style="121" customWidth="1"/>
    <col min="4610" max="4610" width="49.83203125" style="121" customWidth="1"/>
    <col min="4611" max="4613" width="15.5" style="121" customWidth="1"/>
    <col min="4614" max="4614" width="49.83203125" style="121" customWidth="1"/>
    <col min="4615" max="4617" width="15.5" style="121" customWidth="1"/>
    <col min="4618" max="4618" width="4.83203125" style="121" customWidth="1"/>
    <col min="4619" max="4864" width="9.33203125" style="121"/>
    <col min="4865" max="4865" width="6.83203125" style="121" customWidth="1"/>
    <col min="4866" max="4866" width="49.83203125" style="121" customWidth="1"/>
    <col min="4867" max="4869" width="15.5" style="121" customWidth="1"/>
    <col min="4870" max="4870" width="49.83203125" style="121" customWidth="1"/>
    <col min="4871" max="4873" width="15.5" style="121" customWidth="1"/>
    <col min="4874" max="4874" width="4.83203125" style="121" customWidth="1"/>
    <col min="4875" max="5120" width="9.33203125" style="121"/>
    <col min="5121" max="5121" width="6.83203125" style="121" customWidth="1"/>
    <col min="5122" max="5122" width="49.83203125" style="121" customWidth="1"/>
    <col min="5123" max="5125" width="15.5" style="121" customWidth="1"/>
    <col min="5126" max="5126" width="49.83203125" style="121" customWidth="1"/>
    <col min="5127" max="5129" width="15.5" style="121" customWidth="1"/>
    <col min="5130" max="5130" width="4.83203125" style="121" customWidth="1"/>
    <col min="5131" max="5376" width="9.33203125" style="121"/>
    <col min="5377" max="5377" width="6.83203125" style="121" customWidth="1"/>
    <col min="5378" max="5378" width="49.83203125" style="121" customWidth="1"/>
    <col min="5379" max="5381" width="15.5" style="121" customWidth="1"/>
    <col min="5382" max="5382" width="49.83203125" style="121" customWidth="1"/>
    <col min="5383" max="5385" width="15.5" style="121" customWidth="1"/>
    <col min="5386" max="5386" width="4.83203125" style="121" customWidth="1"/>
    <col min="5387" max="5632" width="9.33203125" style="121"/>
    <col min="5633" max="5633" width="6.83203125" style="121" customWidth="1"/>
    <col min="5634" max="5634" width="49.83203125" style="121" customWidth="1"/>
    <col min="5635" max="5637" width="15.5" style="121" customWidth="1"/>
    <col min="5638" max="5638" width="49.83203125" style="121" customWidth="1"/>
    <col min="5639" max="5641" width="15.5" style="121" customWidth="1"/>
    <col min="5642" max="5642" width="4.83203125" style="121" customWidth="1"/>
    <col min="5643" max="5888" width="9.33203125" style="121"/>
    <col min="5889" max="5889" width="6.83203125" style="121" customWidth="1"/>
    <col min="5890" max="5890" width="49.83203125" style="121" customWidth="1"/>
    <col min="5891" max="5893" width="15.5" style="121" customWidth="1"/>
    <col min="5894" max="5894" width="49.83203125" style="121" customWidth="1"/>
    <col min="5895" max="5897" width="15.5" style="121" customWidth="1"/>
    <col min="5898" max="5898" width="4.83203125" style="121" customWidth="1"/>
    <col min="5899" max="6144" width="9.33203125" style="121"/>
    <col min="6145" max="6145" width="6.83203125" style="121" customWidth="1"/>
    <col min="6146" max="6146" width="49.83203125" style="121" customWidth="1"/>
    <col min="6147" max="6149" width="15.5" style="121" customWidth="1"/>
    <col min="6150" max="6150" width="49.83203125" style="121" customWidth="1"/>
    <col min="6151" max="6153" width="15.5" style="121" customWidth="1"/>
    <col min="6154" max="6154" width="4.83203125" style="121" customWidth="1"/>
    <col min="6155" max="6400" width="9.33203125" style="121"/>
    <col min="6401" max="6401" width="6.83203125" style="121" customWidth="1"/>
    <col min="6402" max="6402" width="49.83203125" style="121" customWidth="1"/>
    <col min="6403" max="6405" width="15.5" style="121" customWidth="1"/>
    <col min="6406" max="6406" width="49.83203125" style="121" customWidth="1"/>
    <col min="6407" max="6409" width="15.5" style="121" customWidth="1"/>
    <col min="6410" max="6410" width="4.83203125" style="121" customWidth="1"/>
    <col min="6411" max="6656" width="9.33203125" style="121"/>
    <col min="6657" max="6657" width="6.83203125" style="121" customWidth="1"/>
    <col min="6658" max="6658" width="49.83203125" style="121" customWidth="1"/>
    <col min="6659" max="6661" width="15.5" style="121" customWidth="1"/>
    <col min="6662" max="6662" width="49.83203125" style="121" customWidth="1"/>
    <col min="6663" max="6665" width="15.5" style="121" customWidth="1"/>
    <col min="6666" max="6666" width="4.83203125" style="121" customWidth="1"/>
    <col min="6667" max="6912" width="9.33203125" style="121"/>
    <col min="6913" max="6913" width="6.83203125" style="121" customWidth="1"/>
    <col min="6914" max="6914" width="49.83203125" style="121" customWidth="1"/>
    <col min="6915" max="6917" width="15.5" style="121" customWidth="1"/>
    <col min="6918" max="6918" width="49.83203125" style="121" customWidth="1"/>
    <col min="6919" max="6921" width="15.5" style="121" customWidth="1"/>
    <col min="6922" max="6922" width="4.83203125" style="121" customWidth="1"/>
    <col min="6923" max="7168" width="9.33203125" style="121"/>
    <col min="7169" max="7169" width="6.83203125" style="121" customWidth="1"/>
    <col min="7170" max="7170" width="49.83203125" style="121" customWidth="1"/>
    <col min="7171" max="7173" width="15.5" style="121" customWidth="1"/>
    <col min="7174" max="7174" width="49.83203125" style="121" customWidth="1"/>
    <col min="7175" max="7177" width="15.5" style="121" customWidth="1"/>
    <col min="7178" max="7178" width="4.83203125" style="121" customWidth="1"/>
    <col min="7179" max="7424" width="9.33203125" style="121"/>
    <col min="7425" max="7425" width="6.83203125" style="121" customWidth="1"/>
    <col min="7426" max="7426" width="49.83203125" style="121" customWidth="1"/>
    <col min="7427" max="7429" width="15.5" style="121" customWidth="1"/>
    <col min="7430" max="7430" width="49.83203125" style="121" customWidth="1"/>
    <col min="7431" max="7433" width="15.5" style="121" customWidth="1"/>
    <col min="7434" max="7434" width="4.83203125" style="121" customWidth="1"/>
    <col min="7435" max="7680" width="9.33203125" style="121"/>
    <col min="7681" max="7681" width="6.83203125" style="121" customWidth="1"/>
    <col min="7682" max="7682" width="49.83203125" style="121" customWidth="1"/>
    <col min="7683" max="7685" width="15.5" style="121" customWidth="1"/>
    <col min="7686" max="7686" width="49.83203125" style="121" customWidth="1"/>
    <col min="7687" max="7689" width="15.5" style="121" customWidth="1"/>
    <col min="7690" max="7690" width="4.83203125" style="121" customWidth="1"/>
    <col min="7691" max="7936" width="9.33203125" style="121"/>
    <col min="7937" max="7937" width="6.83203125" style="121" customWidth="1"/>
    <col min="7938" max="7938" width="49.83203125" style="121" customWidth="1"/>
    <col min="7939" max="7941" width="15.5" style="121" customWidth="1"/>
    <col min="7942" max="7942" width="49.83203125" style="121" customWidth="1"/>
    <col min="7943" max="7945" width="15.5" style="121" customWidth="1"/>
    <col min="7946" max="7946" width="4.83203125" style="121" customWidth="1"/>
    <col min="7947" max="8192" width="9.33203125" style="121"/>
    <col min="8193" max="8193" width="6.83203125" style="121" customWidth="1"/>
    <col min="8194" max="8194" width="49.83203125" style="121" customWidth="1"/>
    <col min="8195" max="8197" width="15.5" style="121" customWidth="1"/>
    <col min="8198" max="8198" width="49.83203125" style="121" customWidth="1"/>
    <col min="8199" max="8201" width="15.5" style="121" customWidth="1"/>
    <col min="8202" max="8202" width="4.83203125" style="121" customWidth="1"/>
    <col min="8203" max="8448" width="9.33203125" style="121"/>
    <col min="8449" max="8449" width="6.83203125" style="121" customWidth="1"/>
    <col min="8450" max="8450" width="49.83203125" style="121" customWidth="1"/>
    <col min="8451" max="8453" width="15.5" style="121" customWidth="1"/>
    <col min="8454" max="8454" width="49.83203125" style="121" customWidth="1"/>
    <col min="8455" max="8457" width="15.5" style="121" customWidth="1"/>
    <col min="8458" max="8458" width="4.83203125" style="121" customWidth="1"/>
    <col min="8459" max="8704" width="9.33203125" style="121"/>
    <col min="8705" max="8705" width="6.83203125" style="121" customWidth="1"/>
    <col min="8706" max="8706" width="49.83203125" style="121" customWidth="1"/>
    <col min="8707" max="8709" width="15.5" style="121" customWidth="1"/>
    <col min="8710" max="8710" width="49.83203125" style="121" customWidth="1"/>
    <col min="8711" max="8713" width="15.5" style="121" customWidth="1"/>
    <col min="8714" max="8714" width="4.83203125" style="121" customWidth="1"/>
    <col min="8715" max="8960" width="9.33203125" style="121"/>
    <col min="8961" max="8961" width="6.83203125" style="121" customWidth="1"/>
    <col min="8962" max="8962" width="49.83203125" style="121" customWidth="1"/>
    <col min="8963" max="8965" width="15.5" style="121" customWidth="1"/>
    <col min="8966" max="8966" width="49.83203125" style="121" customWidth="1"/>
    <col min="8967" max="8969" width="15.5" style="121" customWidth="1"/>
    <col min="8970" max="8970" width="4.83203125" style="121" customWidth="1"/>
    <col min="8971" max="9216" width="9.33203125" style="121"/>
    <col min="9217" max="9217" width="6.83203125" style="121" customWidth="1"/>
    <col min="9218" max="9218" width="49.83203125" style="121" customWidth="1"/>
    <col min="9219" max="9221" width="15.5" style="121" customWidth="1"/>
    <col min="9222" max="9222" width="49.83203125" style="121" customWidth="1"/>
    <col min="9223" max="9225" width="15.5" style="121" customWidth="1"/>
    <col min="9226" max="9226" width="4.83203125" style="121" customWidth="1"/>
    <col min="9227" max="9472" width="9.33203125" style="121"/>
    <col min="9473" max="9473" width="6.83203125" style="121" customWidth="1"/>
    <col min="9474" max="9474" width="49.83203125" style="121" customWidth="1"/>
    <col min="9475" max="9477" width="15.5" style="121" customWidth="1"/>
    <col min="9478" max="9478" width="49.83203125" style="121" customWidth="1"/>
    <col min="9479" max="9481" width="15.5" style="121" customWidth="1"/>
    <col min="9482" max="9482" width="4.83203125" style="121" customWidth="1"/>
    <col min="9483" max="9728" width="9.33203125" style="121"/>
    <col min="9729" max="9729" width="6.83203125" style="121" customWidth="1"/>
    <col min="9730" max="9730" width="49.83203125" style="121" customWidth="1"/>
    <col min="9731" max="9733" width="15.5" style="121" customWidth="1"/>
    <col min="9734" max="9734" width="49.83203125" style="121" customWidth="1"/>
    <col min="9735" max="9737" width="15.5" style="121" customWidth="1"/>
    <col min="9738" max="9738" width="4.83203125" style="121" customWidth="1"/>
    <col min="9739" max="9984" width="9.33203125" style="121"/>
    <col min="9985" max="9985" width="6.83203125" style="121" customWidth="1"/>
    <col min="9986" max="9986" width="49.83203125" style="121" customWidth="1"/>
    <col min="9987" max="9989" width="15.5" style="121" customWidth="1"/>
    <col min="9990" max="9990" width="49.83203125" style="121" customWidth="1"/>
    <col min="9991" max="9993" width="15.5" style="121" customWidth="1"/>
    <col min="9994" max="9994" width="4.83203125" style="121" customWidth="1"/>
    <col min="9995" max="10240" width="9.33203125" style="121"/>
    <col min="10241" max="10241" width="6.83203125" style="121" customWidth="1"/>
    <col min="10242" max="10242" width="49.83203125" style="121" customWidth="1"/>
    <col min="10243" max="10245" width="15.5" style="121" customWidth="1"/>
    <col min="10246" max="10246" width="49.83203125" style="121" customWidth="1"/>
    <col min="10247" max="10249" width="15.5" style="121" customWidth="1"/>
    <col min="10250" max="10250" width="4.83203125" style="121" customWidth="1"/>
    <col min="10251" max="10496" width="9.33203125" style="121"/>
    <col min="10497" max="10497" width="6.83203125" style="121" customWidth="1"/>
    <col min="10498" max="10498" width="49.83203125" style="121" customWidth="1"/>
    <col min="10499" max="10501" width="15.5" style="121" customWidth="1"/>
    <col min="10502" max="10502" width="49.83203125" style="121" customWidth="1"/>
    <col min="10503" max="10505" width="15.5" style="121" customWidth="1"/>
    <col min="10506" max="10506" width="4.83203125" style="121" customWidth="1"/>
    <col min="10507" max="10752" width="9.33203125" style="121"/>
    <col min="10753" max="10753" width="6.83203125" style="121" customWidth="1"/>
    <col min="10754" max="10754" width="49.83203125" style="121" customWidth="1"/>
    <col min="10755" max="10757" width="15.5" style="121" customWidth="1"/>
    <col min="10758" max="10758" width="49.83203125" style="121" customWidth="1"/>
    <col min="10759" max="10761" width="15.5" style="121" customWidth="1"/>
    <col min="10762" max="10762" width="4.83203125" style="121" customWidth="1"/>
    <col min="10763" max="11008" width="9.33203125" style="121"/>
    <col min="11009" max="11009" width="6.83203125" style="121" customWidth="1"/>
    <col min="11010" max="11010" width="49.83203125" style="121" customWidth="1"/>
    <col min="11011" max="11013" width="15.5" style="121" customWidth="1"/>
    <col min="11014" max="11014" width="49.83203125" style="121" customWidth="1"/>
    <col min="11015" max="11017" width="15.5" style="121" customWidth="1"/>
    <col min="11018" max="11018" width="4.83203125" style="121" customWidth="1"/>
    <col min="11019" max="11264" width="9.33203125" style="121"/>
    <col min="11265" max="11265" width="6.83203125" style="121" customWidth="1"/>
    <col min="11266" max="11266" width="49.83203125" style="121" customWidth="1"/>
    <col min="11267" max="11269" width="15.5" style="121" customWidth="1"/>
    <col min="11270" max="11270" width="49.83203125" style="121" customWidth="1"/>
    <col min="11271" max="11273" width="15.5" style="121" customWidth="1"/>
    <col min="11274" max="11274" width="4.83203125" style="121" customWidth="1"/>
    <col min="11275" max="11520" width="9.33203125" style="121"/>
    <col min="11521" max="11521" width="6.83203125" style="121" customWidth="1"/>
    <col min="11522" max="11522" width="49.83203125" style="121" customWidth="1"/>
    <col min="11523" max="11525" width="15.5" style="121" customWidth="1"/>
    <col min="11526" max="11526" width="49.83203125" style="121" customWidth="1"/>
    <col min="11527" max="11529" width="15.5" style="121" customWidth="1"/>
    <col min="11530" max="11530" width="4.83203125" style="121" customWidth="1"/>
    <col min="11531" max="11776" width="9.33203125" style="121"/>
    <col min="11777" max="11777" width="6.83203125" style="121" customWidth="1"/>
    <col min="11778" max="11778" width="49.83203125" style="121" customWidth="1"/>
    <col min="11779" max="11781" width="15.5" style="121" customWidth="1"/>
    <col min="11782" max="11782" width="49.83203125" style="121" customWidth="1"/>
    <col min="11783" max="11785" width="15.5" style="121" customWidth="1"/>
    <col min="11786" max="11786" width="4.83203125" style="121" customWidth="1"/>
    <col min="11787" max="12032" width="9.33203125" style="121"/>
    <col min="12033" max="12033" width="6.83203125" style="121" customWidth="1"/>
    <col min="12034" max="12034" width="49.83203125" style="121" customWidth="1"/>
    <col min="12035" max="12037" width="15.5" style="121" customWidth="1"/>
    <col min="12038" max="12038" width="49.83203125" style="121" customWidth="1"/>
    <col min="12039" max="12041" width="15.5" style="121" customWidth="1"/>
    <col min="12042" max="12042" width="4.83203125" style="121" customWidth="1"/>
    <col min="12043" max="12288" width="9.33203125" style="121"/>
    <col min="12289" max="12289" width="6.83203125" style="121" customWidth="1"/>
    <col min="12290" max="12290" width="49.83203125" style="121" customWidth="1"/>
    <col min="12291" max="12293" width="15.5" style="121" customWidth="1"/>
    <col min="12294" max="12294" width="49.83203125" style="121" customWidth="1"/>
    <col min="12295" max="12297" width="15.5" style="121" customWidth="1"/>
    <col min="12298" max="12298" width="4.83203125" style="121" customWidth="1"/>
    <col min="12299" max="12544" width="9.33203125" style="121"/>
    <col min="12545" max="12545" width="6.83203125" style="121" customWidth="1"/>
    <col min="12546" max="12546" width="49.83203125" style="121" customWidth="1"/>
    <col min="12547" max="12549" width="15.5" style="121" customWidth="1"/>
    <col min="12550" max="12550" width="49.83203125" style="121" customWidth="1"/>
    <col min="12551" max="12553" width="15.5" style="121" customWidth="1"/>
    <col min="12554" max="12554" width="4.83203125" style="121" customWidth="1"/>
    <col min="12555" max="12800" width="9.33203125" style="121"/>
    <col min="12801" max="12801" width="6.83203125" style="121" customWidth="1"/>
    <col min="12802" max="12802" width="49.83203125" style="121" customWidth="1"/>
    <col min="12803" max="12805" width="15.5" style="121" customWidth="1"/>
    <col min="12806" max="12806" width="49.83203125" style="121" customWidth="1"/>
    <col min="12807" max="12809" width="15.5" style="121" customWidth="1"/>
    <col min="12810" max="12810" width="4.83203125" style="121" customWidth="1"/>
    <col min="12811" max="13056" width="9.33203125" style="121"/>
    <col min="13057" max="13057" width="6.83203125" style="121" customWidth="1"/>
    <col min="13058" max="13058" width="49.83203125" style="121" customWidth="1"/>
    <col min="13059" max="13061" width="15.5" style="121" customWidth="1"/>
    <col min="13062" max="13062" width="49.83203125" style="121" customWidth="1"/>
    <col min="13063" max="13065" width="15.5" style="121" customWidth="1"/>
    <col min="13066" max="13066" width="4.83203125" style="121" customWidth="1"/>
    <col min="13067" max="13312" width="9.33203125" style="121"/>
    <col min="13313" max="13313" width="6.83203125" style="121" customWidth="1"/>
    <col min="13314" max="13314" width="49.83203125" style="121" customWidth="1"/>
    <col min="13315" max="13317" width="15.5" style="121" customWidth="1"/>
    <col min="13318" max="13318" width="49.83203125" style="121" customWidth="1"/>
    <col min="13319" max="13321" width="15.5" style="121" customWidth="1"/>
    <col min="13322" max="13322" width="4.83203125" style="121" customWidth="1"/>
    <col min="13323" max="13568" width="9.33203125" style="121"/>
    <col min="13569" max="13569" width="6.83203125" style="121" customWidth="1"/>
    <col min="13570" max="13570" width="49.83203125" style="121" customWidth="1"/>
    <col min="13571" max="13573" width="15.5" style="121" customWidth="1"/>
    <col min="13574" max="13574" width="49.83203125" style="121" customWidth="1"/>
    <col min="13575" max="13577" width="15.5" style="121" customWidth="1"/>
    <col min="13578" max="13578" width="4.83203125" style="121" customWidth="1"/>
    <col min="13579" max="13824" width="9.33203125" style="121"/>
    <col min="13825" max="13825" width="6.83203125" style="121" customWidth="1"/>
    <col min="13826" max="13826" width="49.83203125" style="121" customWidth="1"/>
    <col min="13827" max="13829" width="15.5" style="121" customWidth="1"/>
    <col min="13830" max="13830" width="49.83203125" style="121" customWidth="1"/>
    <col min="13831" max="13833" width="15.5" style="121" customWidth="1"/>
    <col min="13834" max="13834" width="4.83203125" style="121" customWidth="1"/>
    <col min="13835" max="14080" width="9.33203125" style="121"/>
    <col min="14081" max="14081" width="6.83203125" style="121" customWidth="1"/>
    <col min="14082" max="14082" width="49.83203125" style="121" customWidth="1"/>
    <col min="14083" max="14085" width="15.5" style="121" customWidth="1"/>
    <col min="14086" max="14086" width="49.83203125" style="121" customWidth="1"/>
    <col min="14087" max="14089" width="15.5" style="121" customWidth="1"/>
    <col min="14090" max="14090" width="4.83203125" style="121" customWidth="1"/>
    <col min="14091" max="14336" width="9.33203125" style="121"/>
    <col min="14337" max="14337" width="6.83203125" style="121" customWidth="1"/>
    <col min="14338" max="14338" width="49.83203125" style="121" customWidth="1"/>
    <col min="14339" max="14341" width="15.5" style="121" customWidth="1"/>
    <col min="14342" max="14342" width="49.83203125" style="121" customWidth="1"/>
    <col min="14343" max="14345" width="15.5" style="121" customWidth="1"/>
    <col min="14346" max="14346" width="4.83203125" style="121" customWidth="1"/>
    <col min="14347" max="14592" width="9.33203125" style="121"/>
    <col min="14593" max="14593" width="6.83203125" style="121" customWidth="1"/>
    <col min="14594" max="14594" width="49.83203125" style="121" customWidth="1"/>
    <col min="14595" max="14597" width="15.5" style="121" customWidth="1"/>
    <col min="14598" max="14598" width="49.83203125" style="121" customWidth="1"/>
    <col min="14599" max="14601" width="15.5" style="121" customWidth="1"/>
    <col min="14602" max="14602" width="4.83203125" style="121" customWidth="1"/>
    <col min="14603" max="14848" width="9.33203125" style="121"/>
    <col min="14849" max="14849" width="6.83203125" style="121" customWidth="1"/>
    <col min="14850" max="14850" width="49.83203125" style="121" customWidth="1"/>
    <col min="14851" max="14853" width="15.5" style="121" customWidth="1"/>
    <col min="14854" max="14854" width="49.83203125" style="121" customWidth="1"/>
    <col min="14855" max="14857" width="15.5" style="121" customWidth="1"/>
    <col min="14858" max="14858" width="4.83203125" style="121" customWidth="1"/>
    <col min="14859" max="15104" width="9.33203125" style="121"/>
    <col min="15105" max="15105" width="6.83203125" style="121" customWidth="1"/>
    <col min="15106" max="15106" width="49.83203125" style="121" customWidth="1"/>
    <col min="15107" max="15109" width="15.5" style="121" customWidth="1"/>
    <col min="15110" max="15110" width="49.83203125" style="121" customWidth="1"/>
    <col min="15111" max="15113" width="15.5" style="121" customWidth="1"/>
    <col min="15114" max="15114" width="4.83203125" style="121" customWidth="1"/>
    <col min="15115" max="15360" width="9.33203125" style="121"/>
    <col min="15361" max="15361" width="6.83203125" style="121" customWidth="1"/>
    <col min="15362" max="15362" width="49.83203125" style="121" customWidth="1"/>
    <col min="15363" max="15365" width="15.5" style="121" customWidth="1"/>
    <col min="15366" max="15366" width="49.83203125" style="121" customWidth="1"/>
    <col min="15367" max="15369" width="15.5" style="121" customWidth="1"/>
    <col min="15370" max="15370" width="4.83203125" style="121" customWidth="1"/>
    <col min="15371" max="15616" width="9.33203125" style="121"/>
    <col min="15617" max="15617" width="6.83203125" style="121" customWidth="1"/>
    <col min="15618" max="15618" width="49.83203125" style="121" customWidth="1"/>
    <col min="15619" max="15621" width="15.5" style="121" customWidth="1"/>
    <col min="15622" max="15622" width="49.83203125" style="121" customWidth="1"/>
    <col min="15623" max="15625" width="15.5" style="121" customWidth="1"/>
    <col min="15626" max="15626" width="4.83203125" style="121" customWidth="1"/>
    <col min="15627" max="15872" width="9.33203125" style="121"/>
    <col min="15873" max="15873" width="6.83203125" style="121" customWidth="1"/>
    <col min="15874" max="15874" width="49.83203125" style="121" customWidth="1"/>
    <col min="15875" max="15877" width="15.5" style="121" customWidth="1"/>
    <col min="15878" max="15878" width="49.83203125" style="121" customWidth="1"/>
    <col min="15879" max="15881" width="15.5" style="121" customWidth="1"/>
    <col min="15882" max="15882" width="4.83203125" style="121" customWidth="1"/>
    <col min="15883" max="16128" width="9.33203125" style="121"/>
    <col min="16129" max="16129" width="6.83203125" style="121" customWidth="1"/>
    <col min="16130" max="16130" width="49.83203125" style="121" customWidth="1"/>
    <col min="16131" max="16133" width="15.5" style="121" customWidth="1"/>
    <col min="16134" max="16134" width="49.83203125" style="121" customWidth="1"/>
    <col min="16135" max="16137" width="15.5" style="121" customWidth="1"/>
    <col min="16138" max="16138" width="4.83203125" style="121" customWidth="1"/>
    <col min="16139" max="16384" width="9.33203125" style="121"/>
  </cols>
  <sheetData>
    <row r="1" spans="1:10" ht="31.5" x14ac:dyDescent="0.2">
      <c r="A1" s="118"/>
      <c r="B1" s="119" t="s">
        <v>375</v>
      </c>
      <c r="C1" s="120"/>
      <c r="D1" s="120"/>
      <c r="E1" s="120"/>
      <c r="F1" s="120"/>
      <c r="G1" s="120"/>
      <c r="H1" s="120"/>
      <c r="I1" s="120"/>
      <c r="J1" s="762" t="str">
        <f>CONCATENATE("2.2. melléklet ",[1]Z_ALAPADATOK!A7," ",[1]Z_ALAPADATOK!B7," ",[1]Z_ALAPADATOK!C7," ",[1]Z_ALAPADATOK!D7," ",[1]Z_ALAPADATOK!E7," ",[1]Z_ALAPADATOK!F7," ",[1]Z_ALAPADATOK!G7," ",[1]Z_ALAPADATOK!H7)</f>
        <v>2.2. melléklet a …. / 2020 ( … ) önkormányzati rendelethez</v>
      </c>
    </row>
    <row r="2" spans="1:10" ht="14.25" thickBot="1" x14ac:dyDescent="0.25">
      <c r="A2" s="118"/>
      <c r="B2" s="122"/>
      <c r="C2" s="118"/>
      <c r="D2" s="118"/>
      <c r="E2" s="118"/>
      <c r="F2" s="118"/>
      <c r="G2" s="123"/>
      <c r="H2" s="123"/>
      <c r="I2" s="123" t="str">
        <f>'Z_2.1.sz.mell'!I2</f>
        <v xml:space="preserve"> Forintban!</v>
      </c>
      <c r="J2" s="762"/>
    </row>
    <row r="3" spans="1:10" ht="13.5" customHeight="1" thickBot="1" x14ac:dyDescent="0.25">
      <c r="A3" s="763" t="s">
        <v>42</v>
      </c>
      <c r="B3" s="124" t="s">
        <v>317</v>
      </c>
      <c r="C3" s="125"/>
      <c r="D3" s="126"/>
      <c r="E3" s="126"/>
      <c r="F3" s="124" t="s">
        <v>318</v>
      </c>
      <c r="G3" s="127"/>
      <c r="H3" s="128"/>
      <c r="I3" s="129"/>
      <c r="J3" s="762"/>
    </row>
    <row r="4" spans="1:10" s="135" customFormat="1" ht="36.75" thickBot="1" x14ac:dyDescent="0.25">
      <c r="A4" s="764"/>
      <c r="B4" s="130" t="s">
        <v>319</v>
      </c>
      <c r="C4" s="131" t="str">
        <f>+CONCATENATE('Z_1.1.sz.mell.'!C8," eredeti előirányzat")</f>
        <v>2019. évi eredeti előirányzat</v>
      </c>
      <c r="D4" s="132" t="str">
        <f>+CONCATENATE('Z_1.1.sz.mell.'!C8," módosított előirányzat")</f>
        <v>2019. évi módosított előirányzat</v>
      </c>
      <c r="E4" s="133" t="str">
        <f>CONCATENATE('Z_2.1.sz.mell'!E4)</f>
        <v>2019. XII. 31.
teljesítés</v>
      </c>
      <c r="F4" s="130" t="s">
        <v>319</v>
      </c>
      <c r="G4" s="185" t="str">
        <f>+C4</f>
        <v>2019. évi eredeti előirányzat</v>
      </c>
      <c r="H4" s="185" t="str">
        <f>+D4</f>
        <v>2019. évi módosított előirányzat</v>
      </c>
      <c r="I4" s="134" t="str">
        <f>+E4</f>
        <v>2019. XII. 31.
teljesítés</v>
      </c>
      <c r="J4" s="762"/>
    </row>
    <row r="5" spans="1:10" s="135" customFormat="1" ht="13.5" thickBot="1" x14ac:dyDescent="0.25">
      <c r="A5" s="136" t="s">
        <v>46</v>
      </c>
      <c r="B5" s="137" t="s">
        <v>47</v>
      </c>
      <c r="C5" s="138" t="s">
        <v>48</v>
      </c>
      <c r="D5" s="138" t="s">
        <v>49</v>
      </c>
      <c r="E5" s="186" t="s">
        <v>50</v>
      </c>
      <c r="F5" s="137" t="s">
        <v>376</v>
      </c>
      <c r="G5" s="186" t="s">
        <v>321</v>
      </c>
      <c r="H5" s="187" t="s">
        <v>322</v>
      </c>
      <c r="I5" s="188" t="s">
        <v>323</v>
      </c>
      <c r="J5" s="762"/>
    </row>
    <row r="6" spans="1:10" ht="12.95" customHeight="1" x14ac:dyDescent="0.2">
      <c r="A6" s="143" t="s">
        <v>51</v>
      </c>
      <c r="B6" s="144" t="s">
        <v>377</v>
      </c>
      <c r="C6" s="145">
        <f>'[1]IB_2.2.sz.mell'!C6</f>
        <v>176896029</v>
      </c>
      <c r="D6" s="145">
        <f>'[1]IB_2.2.sz.mell'!D6</f>
        <v>195440263</v>
      </c>
      <c r="E6" s="146">
        <v>22330266</v>
      </c>
      <c r="F6" s="144" t="s">
        <v>257</v>
      </c>
      <c r="G6" s="145">
        <f>'[1]IB_2.2.sz.mell'!G6</f>
        <v>50471149</v>
      </c>
      <c r="H6" s="189">
        <f>'[1]IB_2.2.sz.mell'!H6</f>
        <v>89557446</v>
      </c>
      <c r="I6" s="190">
        <v>48854094</v>
      </c>
      <c r="J6" s="762"/>
    </row>
    <row r="7" spans="1:10" x14ac:dyDescent="0.2">
      <c r="A7" s="148" t="s">
        <v>65</v>
      </c>
      <c r="B7" s="149" t="s">
        <v>378</v>
      </c>
      <c r="C7" s="150">
        <f>'[1]IB_2.2.sz.mell'!C7</f>
        <v>0</v>
      </c>
      <c r="D7" s="150">
        <f>'[1]IB_2.2.sz.mell'!D7</f>
        <v>0</v>
      </c>
      <c r="E7" s="151"/>
      <c r="F7" s="149" t="s">
        <v>379</v>
      </c>
      <c r="G7" s="150">
        <f>'[1]IB_2.2.sz.mell'!G7</f>
        <v>0</v>
      </c>
      <c r="H7" s="150">
        <f>'[1]IB_2.2.sz.mell'!H7</f>
        <v>0</v>
      </c>
      <c r="I7" s="152"/>
      <c r="J7" s="762"/>
    </row>
    <row r="8" spans="1:10" ht="12.95" customHeight="1" x14ac:dyDescent="0.2">
      <c r="A8" s="148" t="s">
        <v>79</v>
      </c>
      <c r="B8" s="149" t="s">
        <v>380</v>
      </c>
      <c r="C8" s="150">
        <f>'[1]IB_2.2.sz.mell'!C8</f>
        <v>0</v>
      </c>
      <c r="D8" s="150">
        <f>'[1]IB_2.2.sz.mell'!D8</f>
        <v>0</v>
      </c>
      <c r="E8" s="151">
        <v>2244424</v>
      </c>
      <c r="F8" s="149" t="s">
        <v>259</v>
      </c>
      <c r="G8" s="150">
        <f>'[1]IB_2.2.sz.mell'!G8</f>
        <v>427035801</v>
      </c>
      <c r="H8" s="150">
        <f>'[1]IB_2.2.sz.mell'!H8</f>
        <v>426392473</v>
      </c>
      <c r="I8" s="152">
        <v>10330517</v>
      </c>
      <c r="J8" s="762"/>
    </row>
    <row r="9" spans="1:10" ht="12.95" customHeight="1" x14ac:dyDescent="0.2">
      <c r="A9" s="148" t="s">
        <v>276</v>
      </c>
      <c r="B9" s="149" t="s">
        <v>381</v>
      </c>
      <c r="C9" s="150">
        <f>'[1]IB_2.2.sz.mell'!C9</f>
        <v>1050000</v>
      </c>
      <c r="D9" s="150">
        <f>'[1]IB_2.2.sz.mell'!D9</f>
        <v>3252851</v>
      </c>
      <c r="E9" s="151">
        <v>1490847</v>
      </c>
      <c r="F9" s="149" t="s">
        <v>382</v>
      </c>
      <c r="G9" s="150">
        <f>'[1]IB_2.2.sz.mell'!G9</f>
        <v>0</v>
      </c>
      <c r="H9" s="150">
        <f>'[1]IB_2.2.sz.mell'!H9</f>
        <v>0</v>
      </c>
      <c r="I9" s="152"/>
      <c r="J9" s="762"/>
    </row>
    <row r="10" spans="1:10" ht="12.75" customHeight="1" x14ac:dyDescent="0.2">
      <c r="A10" s="148" t="s">
        <v>109</v>
      </c>
      <c r="B10" s="149" t="s">
        <v>383</v>
      </c>
      <c r="C10" s="150">
        <f>'[1]IB_2.2.sz.mell'!C10</f>
        <v>0</v>
      </c>
      <c r="D10" s="150">
        <f>'[1]IB_2.2.sz.mell'!D10</f>
        <v>0</v>
      </c>
      <c r="E10" s="151"/>
      <c r="F10" s="149" t="s">
        <v>261</v>
      </c>
      <c r="G10" s="150">
        <f>'[1]IB_2.2.sz.mell'!G10</f>
        <v>2000000</v>
      </c>
      <c r="H10" s="150">
        <f>'[1]IB_2.2.sz.mell'!H10</f>
        <v>3300000</v>
      </c>
      <c r="I10" s="152">
        <v>3200000</v>
      </c>
      <c r="J10" s="762"/>
    </row>
    <row r="11" spans="1:10" ht="12.95" customHeight="1" x14ac:dyDescent="0.2">
      <c r="A11" s="148" t="s">
        <v>133</v>
      </c>
      <c r="B11" s="149" t="s">
        <v>384</v>
      </c>
      <c r="C11" s="154">
        <f>'[1]IB_2.2.sz.mell'!C11</f>
        <v>0</v>
      </c>
      <c r="D11" s="154">
        <f>'[1]IB_2.2.sz.mell'!D11</f>
        <v>2244424</v>
      </c>
      <c r="E11" s="155"/>
      <c r="F11" s="191"/>
      <c r="G11" s="150">
        <f>'[1]IB_2.2.sz.mell'!G11</f>
        <v>0</v>
      </c>
      <c r="H11" s="150">
        <f>'[1]IB_2.2.sz.mell'!H11</f>
        <v>0</v>
      </c>
      <c r="I11" s="152"/>
      <c r="J11" s="762"/>
    </row>
    <row r="12" spans="1:10" ht="12.95" customHeight="1" x14ac:dyDescent="0.2">
      <c r="A12" s="148" t="s">
        <v>293</v>
      </c>
      <c r="B12" s="192" t="s">
        <v>385</v>
      </c>
      <c r="C12" s="150">
        <f>'[1]IB_2.2.sz.mell'!C12</f>
        <v>14124001</v>
      </c>
      <c r="D12" s="150">
        <f>'[1]IB_2.2.sz.mell'!D12</f>
        <v>14124001</v>
      </c>
      <c r="E12" s="151"/>
      <c r="F12" s="191"/>
      <c r="G12" s="150">
        <f>'[1]IB_2.2.sz.mell'!G12</f>
        <v>0</v>
      </c>
      <c r="H12" s="150">
        <f>'[1]IB_2.2.sz.mell'!H12</f>
        <v>0</v>
      </c>
      <c r="I12" s="152"/>
      <c r="J12" s="762"/>
    </row>
    <row r="13" spans="1:10" ht="12.95" customHeight="1" x14ac:dyDescent="0.2">
      <c r="A13" s="148" t="s">
        <v>155</v>
      </c>
      <c r="B13" s="156" t="s">
        <v>386</v>
      </c>
      <c r="C13" s="150">
        <f>'[1]IB_2.2.sz.mell'!C13</f>
        <v>10000000</v>
      </c>
      <c r="D13" s="150">
        <f>'[1]IB_2.2.sz.mell'!D13</f>
        <v>23233447</v>
      </c>
      <c r="E13" s="151"/>
      <c r="F13" s="193"/>
      <c r="G13" s="150">
        <f>'[1]IB_2.2.sz.mell'!G13</f>
        <v>0</v>
      </c>
      <c r="H13" s="150">
        <f>'[1]IB_2.2.sz.mell'!H13</f>
        <v>0</v>
      </c>
      <c r="I13" s="152"/>
      <c r="J13" s="762"/>
    </row>
    <row r="14" spans="1:10" ht="12.95" customHeight="1" x14ac:dyDescent="0.2">
      <c r="A14" s="148" t="s">
        <v>302</v>
      </c>
      <c r="B14" s="194"/>
      <c r="C14" s="154">
        <f>'[1]IB_2.2.sz.mell'!C14</f>
        <v>0</v>
      </c>
      <c r="D14" s="154">
        <f>'[1]IB_2.2.sz.mell'!D14</f>
        <v>0</v>
      </c>
      <c r="E14" s="155"/>
      <c r="F14" s="191"/>
      <c r="G14" s="150">
        <f>'[1]IB_2.2.sz.mell'!G14</f>
        <v>0</v>
      </c>
      <c r="H14" s="150">
        <f>'[1]IB_2.2.sz.mell'!H14</f>
        <v>0</v>
      </c>
      <c r="I14" s="152"/>
      <c r="J14" s="762"/>
    </row>
    <row r="15" spans="1:10" x14ac:dyDescent="0.2">
      <c r="A15" s="148" t="s">
        <v>304</v>
      </c>
      <c r="B15" s="156"/>
      <c r="C15" s="154">
        <f>'[1]IB_2.2.sz.mell'!C15</f>
        <v>0</v>
      </c>
      <c r="D15" s="154">
        <f>'[1]IB_2.2.sz.mell'!D15</f>
        <v>0</v>
      </c>
      <c r="E15" s="155"/>
      <c r="F15" s="191"/>
      <c r="G15" s="150">
        <f>'[1]IB_2.2.sz.mell'!G15</f>
        <v>0</v>
      </c>
      <c r="H15" s="150">
        <f>'[1]IB_2.2.sz.mell'!H15</f>
        <v>0</v>
      </c>
      <c r="I15" s="152"/>
      <c r="J15" s="762"/>
    </row>
    <row r="16" spans="1:10" ht="12.95" customHeight="1" thickBot="1" x14ac:dyDescent="0.25">
      <c r="A16" s="179" t="s">
        <v>306</v>
      </c>
      <c r="B16" s="195"/>
      <c r="C16" s="196">
        <f>'[1]IB_2.2.sz.mell'!C16</f>
        <v>0</v>
      </c>
      <c r="D16" s="196">
        <f>'[1]IB_2.2.sz.mell'!D16</f>
        <v>0</v>
      </c>
      <c r="E16" s="197"/>
      <c r="F16" s="198" t="s">
        <v>251</v>
      </c>
      <c r="G16" s="199">
        <f>'[1]IB_2.2.sz.mell'!G16</f>
        <v>0</v>
      </c>
      <c r="H16" s="199">
        <f>'[1]IB_2.2.sz.mell'!H16</f>
        <v>0</v>
      </c>
      <c r="I16" s="200"/>
      <c r="J16" s="762"/>
    </row>
    <row r="17" spans="1:10" ht="15.95" customHeight="1" thickBot="1" x14ac:dyDescent="0.25">
      <c r="A17" s="162" t="s">
        <v>334</v>
      </c>
      <c r="B17" s="163" t="s">
        <v>387</v>
      </c>
      <c r="C17" s="164">
        <f>'[1]IB_2.2.sz.mell'!C17</f>
        <v>202070030</v>
      </c>
      <c r="D17" s="164">
        <f>'[1]IB_2.2.sz.mell'!D17</f>
        <v>238294986</v>
      </c>
      <c r="E17" s="164">
        <f>+E6+E8+E9+E11+E12+E13+E14+E15+E16</f>
        <v>26065537</v>
      </c>
      <c r="F17" s="163" t="s">
        <v>388</v>
      </c>
      <c r="G17" s="164">
        <f>'[1]IB_2.2.sz.mell'!G17</f>
        <v>479506950</v>
      </c>
      <c r="H17" s="164">
        <f>'[1]IB_2.2.sz.mell'!H17</f>
        <v>519249919</v>
      </c>
      <c r="I17" s="165">
        <f>+I6+I8+I10+I11+I12+I13+I14+I15+I16</f>
        <v>62384611</v>
      </c>
      <c r="J17" s="762"/>
    </row>
    <row r="18" spans="1:10" ht="12.95" customHeight="1" x14ac:dyDescent="0.2">
      <c r="A18" s="143" t="s">
        <v>335</v>
      </c>
      <c r="B18" s="201" t="s">
        <v>389</v>
      </c>
      <c r="C18" s="202">
        <f>'[1]IB_2.2.sz.mell'!C18</f>
        <v>279807311</v>
      </c>
      <c r="D18" s="202">
        <f>'[1]IB_2.2.sz.mell'!D18</f>
        <v>283341839</v>
      </c>
      <c r="E18" s="202">
        <f>+E19+E20+E21+E22+E23</f>
        <v>283341839</v>
      </c>
      <c r="F18" s="169" t="s">
        <v>340</v>
      </c>
      <c r="G18" s="203">
        <f>'[1]IB_2.2.sz.mell'!G18</f>
        <v>0</v>
      </c>
      <c r="H18" s="203">
        <f>'[1]IB_2.2.sz.mell'!H18</f>
        <v>0</v>
      </c>
      <c r="I18" s="204"/>
      <c r="J18" s="762"/>
    </row>
    <row r="19" spans="1:10" ht="12.95" customHeight="1" x14ac:dyDescent="0.2">
      <c r="A19" s="148" t="s">
        <v>338</v>
      </c>
      <c r="B19" s="176" t="s">
        <v>390</v>
      </c>
      <c r="C19" s="173">
        <f>'[1]IB_2.2.sz.mell'!C19</f>
        <v>279807311</v>
      </c>
      <c r="D19" s="173">
        <f>'[1]IB_2.2.sz.mell'!D19</f>
        <v>283341839</v>
      </c>
      <c r="E19" s="174">
        <v>283341839</v>
      </c>
      <c r="F19" s="169" t="s">
        <v>391</v>
      </c>
      <c r="G19" s="173">
        <f>'[1]IB_2.2.sz.mell'!G19</f>
        <v>0</v>
      </c>
      <c r="H19" s="173">
        <f>'[1]IB_2.2.sz.mell'!H19</f>
        <v>0</v>
      </c>
      <c r="I19" s="175"/>
      <c r="J19" s="762"/>
    </row>
    <row r="20" spans="1:10" ht="12.95" customHeight="1" x14ac:dyDescent="0.2">
      <c r="A20" s="143" t="s">
        <v>341</v>
      </c>
      <c r="B20" s="176" t="s">
        <v>392</v>
      </c>
      <c r="C20" s="173">
        <f>'[1]IB_2.2.sz.mell'!C20</f>
        <v>0</v>
      </c>
      <c r="D20" s="173">
        <f>'[1]IB_2.2.sz.mell'!D20</f>
        <v>0</v>
      </c>
      <c r="E20" s="174"/>
      <c r="F20" s="169" t="s">
        <v>346</v>
      </c>
      <c r="G20" s="173">
        <f>'[1]IB_2.2.sz.mell'!G20</f>
        <v>0</v>
      </c>
      <c r="H20" s="173">
        <f>'[1]IB_2.2.sz.mell'!H20</f>
        <v>0</v>
      </c>
      <c r="I20" s="175"/>
      <c r="J20" s="762"/>
    </row>
    <row r="21" spans="1:10" ht="12.95" customHeight="1" x14ac:dyDescent="0.2">
      <c r="A21" s="148" t="s">
        <v>344</v>
      </c>
      <c r="B21" s="176" t="s">
        <v>393</v>
      </c>
      <c r="C21" s="173">
        <f>'[1]IB_2.2.sz.mell'!C21</f>
        <v>0</v>
      </c>
      <c r="D21" s="173">
        <f>'[1]IB_2.2.sz.mell'!D21</f>
        <v>0</v>
      </c>
      <c r="E21" s="174"/>
      <c r="F21" s="169" t="s">
        <v>349</v>
      </c>
      <c r="G21" s="173">
        <f>'[1]IB_2.2.sz.mell'!G21</f>
        <v>1620000</v>
      </c>
      <c r="H21" s="173">
        <f>'[1]IB_2.2.sz.mell'!H21</f>
        <v>1620000</v>
      </c>
      <c r="I21" s="175">
        <v>1620000</v>
      </c>
      <c r="J21" s="762"/>
    </row>
    <row r="22" spans="1:10" ht="12.95" customHeight="1" x14ac:dyDescent="0.2">
      <c r="A22" s="143" t="s">
        <v>347</v>
      </c>
      <c r="B22" s="176" t="s">
        <v>351</v>
      </c>
      <c r="C22" s="173">
        <f>'[1]IB_2.2.sz.mell'!C22</f>
        <v>0</v>
      </c>
      <c r="D22" s="173">
        <f>'[1]IB_2.2.sz.mell'!D22</f>
        <v>0</v>
      </c>
      <c r="E22" s="174"/>
      <c r="F22" s="167" t="s">
        <v>352</v>
      </c>
      <c r="G22" s="173">
        <f>'[1]IB_2.2.sz.mell'!G22</f>
        <v>0</v>
      </c>
      <c r="H22" s="173">
        <f>'[1]IB_2.2.sz.mell'!H22</f>
        <v>0</v>
      </c>
      <c r="I22" s="175"/>
      <c r="J22" s="762"/>
    </row>
    <row r="23" spans="1:10" ht="12.95" customHeight="1" x14ac:dyDescent="0.2">
      <c r="A23" s="148" t="s">
        <v>350</v>
      </c>
      <c r="B23" s="205" t="s">
        <v>394</v>
      </c>
      <c r="C23" s="173">
        <f>'[1]IB_2.2.sz.mell'!C23</f>
        <v>0</v>
      </c>
      <c r="D23" s="173">
        <f>'[1]IB_2.2.sz.mell'!D23</f>
        <v>0</v>
      </c>
      <c r="E23" s="174"/>
      <c r="F23" s="169" t="s">
        <v>395</v>
      </c>
      <c r="G23" s="173">
        <f>'[1]IB_2.2.sz.mell'!G23</f>
        <v>0</v>
      </c>
      <c r="H23" s="173">
        <f>'[1]IB_2.2.sz.mell'!H23</f>
        <v>0</v>
      </c>
      <c r="I23" s="175"/>
      <c r="J23" s="762"/>
    </row>
    <row r="24" spans="1:10" ht="12.95" customHeight="1" x14ac:dyDescent="0.2">
      <c r="A24" s="143" t="s">
        <v>353</v>
      </c>
      <c r="B24" s="206" t="s">
        <v>396</v>
      </c>
      <c r="C24" s="177">
        <f>'[1]IB_2.2.sz.mell'!C24</f>
        <v>0</v>
      </c>
      <c r="D24" s="177">
        <f>'[1]IB_2.2.sz.mell'!D24</f>
        <v>0</v>
      </c>
      <c r="E24" s="177">
        <f>+E25+E26+E27+E28+E29</f>
        <v>0</v>
      </c>
      <c r="F24" s="207" t="s">
        <v>397</v>
      </c>
      <c r="G24" s="173">
        <f>'[1]IB_2.2.sz.mell'!G24</f>
        <v>0</v>
      </c>
      <c r="H24" s="173">
        <f>'[1]IB_2.2.sz.mell'!H24</f>
        <v>0</v>
      </c>
      <c r="I24" s="175"/>
      <c r="J24" s="762"/>
    </row>
    <row r="25" spans="1:10" ht="12.95" customHeight="1" x14ac:dyDescent="0.2">
      <c r="A25" s="148" t="s">
        <v>356</v>
      </c>
      <c r="B25" s="205" t="s">
        <v>398</v>
      </c>
      <c r="C25" s="173">
        <f>'[1]IB_2.2.sz.mell'!C25</f>
        <v>0</v>
      </c>
      <c r="D25" s="173">
        <f>'[1]IB_2.2.sz.mell'!D25</f>
        <v>0</v>
      </c>
      <c r="E25" s="174"/>
      <c r="F25" s="207" t="s">
        <v>292</v>
      </c>
      <c r="G25" s="173">
        <f>'[1]IB_2.2.sz.mell'!G25</f>
        <v>750391</v>
      </c>
      <c r="H25" s="173">
        <f>'[1]IB_2.2.sz.mell'!H25</f>
        <v>766906</v>
      </c>
      <c r="I25" s="175">
        <v>766906</v>
      </c>
      <c r="J25" s="762"/>
    </row>
    <row r="26" spans="1:10" ht="12.95" customHeight="1" x14ac:dyDescent="0.2">
      <c r="A26" s="143" t="s">
        <v>358</v>
      </c>
      <c r="B26" s="205" t="s">
        <v>399</v>
      </c>
      <c r="C26" s="173">
        <f>'[1]IB_2.2.sz.mell'!C26</f>
        <v>0</v>
      </c>
      <c r="D26" s="173">
        <f>'[1]IB_2.2.sz.mell'!D26</f>
        <v>0</v>
      </c>
      <c r="E26" s="174"/>
      <c r="F26" s="208"/>
      <c r="G26" s="173">
        <f>'[1]IB_2.2.sz.mell'!G26</f>
        <v>0</v>
      </c>
      <c r="H26" s="173">
        <f>'[1]IB_2.2.sz.mell'!H26</f>
        <v>0</v>
      </c>
      <c r="I26" s="175"/>
      <c r="J26" s="762"/>
    </row>
    <row r="27" spans="1:10" ht="12.95" customHeight="1" x14ac:dyDescent="0.2">
      <c r="A27" s="148" t="s">
        <v>360</v>
      </c>
      <c r="B27" s="176" t="s">
        <v>400</v>
      </c>
      <c r="C27" s="173">
        <f>'[1]IB_2.2.sz.mell'!C27</f>
        <v>0</v>
      </c>
      <c r="D27" s="173">
        <f>'[1]IB_2.2.sz.mell'!D27</f>
        <v>0</v>
      </c>
      <c r="E27" s="174"/>
      <c r="F27" s="192"/>
      <c r="G27" s="173">
        <f>'[1]IB_2.2.sz.mell'!G27</f>
        <v>0</v>
      </c>
      <c r="H27" s="173">
        <f>'[1]IB_2.2.sz.mell'!H27</f>
        <v>0</v>
      </c>
      <c r="I27" s="175"/>
      <c r="J27" s="762"/>
    </row>
    <row r="28" spans="1:10" ht="12.95" customHeight="1" x14ac:dyDescent="0.2">
      <c r="A28" s="143" t="s">
        <v>361</v>
      </c>
      <c r="B28" s="209" t="s">
        <v>401</v>
      </c>
      <c r="C28" s="173">
        <f>'[1]IB_2.2.sz.mell'!C28</f>
        <v>0</v>
      </c>
      <c r="D28" s="173">
        <f>'[1]IB_2.2.sz.mell'!D28</f>
        <v>0</v>
      </c>
      <c r="E28" s="174"/>
      <c r="F28" s="156"/>
      <c r="G28" s="173">
        <f>'[1]IB_2.2.sz.mell'!G28</f>
        <v>0</v>
      </c>
      <c r="H28" s="173">
        <f>'[1]IB_2.2.sz.mell'!H28</f>
        <v>0</v>
      </c>
      <c r="I28" s="175"/>
      <c r="J28" s="762"/>
    </row>
    <row r="29" spans="1:10" ht="12.95" customHeight="1" thickBot="1" x14ac:dyDescent="0.25">
      <c r="A29" s="148" t="s">
        <v>363</v>
      </c>
      <c r="B29" s="210" t="s">
        <v>402</v>
      </c>
      <c r="C29" s="173">
        <f>'[1]IB_2.2.sz.mell'!C29</f>
        <v>0</v>
      </c>
      <c r="D29" s="173">
        <f>'[1]IB_2.2.sz.mell'!D29</f>
        <v>0</v>
      </c>
      <c r="E29" s="174"/>
      <c r="F29" s="192"/>
      <c r="G29" s="173">
        <f>'[1]IB_2.2.sz.mell'!G29</f>
        <v>0</v>
      </c>
      <c r="H29" s="173">
        <f>'[1]IB_2.2.sz.mell'!H29</f>
        <v>0</v>
      </c>
      <c r="I29" s="175"/>
      <c r="J29" s="762"/>
    </row>
    <row r="30" spans="1:10" ht="21.75" customHeight="1" thickBot="1" x14ac:dyDescent="0.25">
      <c r="A30" s="162" t="s">
        <v>366</v>
      </c>
      <c r="B30" s="163" t="s">
        <v>403</v>
      </c>
      <c r="C30" s="164">
        <f>'[1]IB_2.2.sz.mell'!C30</f>
        <v>279807311</v>
      </c>
      <c r="D30" s="164">
        <f>'[1]IB_2.2.sz.mell'!D30</f>
        <v>283341839</v>
      </c>
      <c r="E30" s="164">
        <f>+E18+E24</f>
        <v>283341839</v>
      </c>
      <c r="F30" s="163" t="s">
        <v>404</v>
      </c>
      <c r="G30" s="164">
        <f>'[1]IB_2.2.sz.mell'!G30</f>
        <v>2370391</v>
      </c>
      <c r="H30" s="164">
        <f>'[1]IB_2.2.sz.mell'!H30</f>
        <v>2386906</v>
      </c>
      <c r="I30" s="165">
        <f>SUM(I18:I29)</f>
        <v>2386906</v>
      </c>
      <c r="J30" s="762"/>
    </row>
    <row r="31" spans="1:10" ht="13.5" thickBot="1" x14ac:dyDescent="0.25">
      <c r="A31" s="162" t="s">
        <v>369</v>
      </c>
      <c r="B31" s="181" t="s">
        <v>405</v>
      </c>
      <c r="C31" s="182">
        <f>'[1]IB_2.2.sz.mell'!C31</f>
        <v>481877341</v>
      </c>
      <c r="D31" s="182">
        <f>'[1]IB_2.2.sz.mell'!D31</f>
        <v>521636825</v>
      </c>
      <c r="E31" s="183">
        <f>+E17+E30</f>
        <v>309407376</v>
      </c>
      <c r="F31" s="181" t="s">
        <v>406</v>
      </c>
      <c r="G31" s="182">
        <f>'[1]IB_2.2.sz.mell'!G31</f>
        <v>481877341</v>
      </c>
      <c r="H31" s="182">
        <f>'[1]IB_2.2.sz.mell'!H31</f>
        <v>521636825</v>
      </c>
      <c r="I31" s="183">
        <f>+I17+I30</f>
        <v>64771517</v>
      </c>
      <c r="J31" s="762"/>
    </row>
    <row r="32" spans="1:10" ht="13.5" thickBot="1" x14ac:dyDescent="0.25">
      <c r="A32" s="162" t="s">
        <v>372</v>
      </c>
      <c r="B32" s="181" t="s">
        <v>370</v>
      </c>
      <c r="C32" s="182">
        <f>'[1]IB_2.2.sz.mell'!C32</f>
        <v>277436920</v>
      </c>
      <c r="D32" s="182">
        <f>'[1]IB_2.2.sz.mell'!D32</f>
        <v>280954933</v>
      </c>
      <c r="E32" s="183">
        <f>IF(E17-I17&lt;0,I17-E17,"-")</f>
        <v>36319074</v>
      </c>
      <c r="F32" s="181" t="s">
        <v>371</v>
      </c>
      <c r="G32" s="182" t="str">
        <f>'[1]IB_2.2.sz.mell'!G32</f>
        <v>-</v>
      </c>
      <c r="H32" s="182" t="str">
        <f>'[1]IB_2.2.sz.mell'!H32</f>
        <v>-</v>
      </c>
      <c r="I32" s="183" t="str">
        <f>IF(E17-I17&gt;0,E17-I17,"-")</f>
        <v>-</v>
      </c>
      <c r="J32" s="762"/>
    </row>
    <row r="33" spans="1:10" ht="13.5" thickBot="1" x14ac:dyDescent="0.25">
      <c r="A33" s="162" t="s">
        <v>407</v>
      </c>
      <c r="B33" s="181" t="s">
        <v>373</v>
      </c>
      <c r="C33" s="182" t="str">
        <f>'[1]IB_2.2.sz.mell'!C33</f>
        <v>-</v>
      </c>
      <c r="D33" s="182" t="str">
        <f>'[1]IB_2.2.sz.mell'!D33</f>
        <v>-</v>
      </c>
      <c r="E33" s="182" t="str">
        <f>IF(E31-I31&lt;0,I31-E31,"-")</f>
        <v>-</v>
      </c>
      <c r="F33" s="181" t="s">
        <v>374</v>
      </c>
      <c r="G33" s="182" t="str">
        <f>'[1]IB_2.2.sz.mell'!G33</f>
        <v>-</v>
      </c>
      <c r="H33" s="182" t="str">
        <f>'[1]IB_2.2.sz.mell'!H33</f>
        <v>-</v>
      </c>
      <c r="I33" s="182">
        <f>IF(E31-I31&gt;0,E31-I31,"-")</f>
        <v>244635859</v>
      </c>
      <c r="J33" s="762"/>
    </row>
  </sheetData>
  <sheetProtection sheet="1" formatCells="0"/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6F69-8DF7-4402-B4EF-88CED34987CA}">
  <sheetPr>
    <tabColor theme="5"/>
    <pageSetUpPr fitToPage="1"/>
  </sheetPr>
  <dimension ref="A1:E38"/>
  <sheetViews>
    <sheetView zoomScale="120" zoomScaleNormal="120" workbookViewId="0">
      <selection activeCell="D13" sqref="D13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  <col min="257" max="257" width="46.33203125" customWidth="1"/>
    <col min="258" max="258" width="13.83203125" customWidth="1"/>
    <col min="259" max="259" width="66.1640625" customWidth="1"/>
    <col min="260" max="261" width="13.83203125" customWidth="1"/>
    <col min="513" max="513" width="46.33203125" customWidth="1"/>
    <col min="514" max="514" width="13.83203125" customWidth="1"/>
    <col min="515" max="515" width="66.1640625" customWidth="1"/>
    <col min="516" max="517" width="13.83203125" customWidth="1"/>
    <col min="769" max="769" width="46.33203125" customWidth="1"/>
    <col min="770" max="770" width="13.83203125" customWidth="1"/>
    <col min="771" max="771" width="66.1640625" customWidth="1"/>
    <col min="772" max="773" width="13.83203125" customWidth="1"/>
    <col min="1025" max="1025" width="46.33203125" customWidth="1"/>
    <col min="1026" max="1026" width="13.83203125" customWidth="1"/>
    <col min="1027" max="1027" width="66.1640625" customWidth="1"/>
    <col min="1028" max="1029" width="13.83203125" customWidth="1"/>
    <col min="1281" max="1281" width="46.33203125" customWidth="1"/>
    <col min="1282" max="1282" width="13.83203125" customWidth="1"/>
    <col min="1283" max="1283" width="66.1640625" customWidth="1"/>
    <col min="1284" max="1285" width="13.83203125" customWidth="1"/>
    <col min="1537" max="1537" width="46.33203125" customWidth="1"/>
    <col min="1538" max="1538" width="13.83203125" customWidth="1"/>
    <col min="1539" max="1539" width="66.1640625" customWidth="1"/>
    <col min="1540" max="1541" width="13.83203125" customWidth="1"/>
    <col min="1793" max="1793" width="46.33203125" customWidth="1"/>
    <col min="1794" max="1794" width="13.83203125" customWidth="1"/>
    <col min="1795" max="1795" width="66.1640625" customWidth="1"/>
    <col min="1796" max="1797" width="13.83203125" customWidth="1"/>
    <col min="2049" max="2049" width="46.33203125" customWidth="1"/>
    <col min="2050" max="2050" width="13.83203125" customWidth="1"/>
    <col min="2051" max="2051" width="66.1640625" customWidth="1"/>
    <col min="2052" max="2053" width="13.83203125" customWidth="1"/>
    <col min="2305" max="2305" width="46.33203125" customWidth="1"/>
    <col min="2306" max="2306" width="13.83203125" customWidth="1"/>
    <col min="2307" max="2307" width="66.1640625" customWidth="1"/>
    <col min="2308" max="2309" width="13.83203125" customWidth="1"/>
    <col min="2561" max="2561" width="46.33203125" customWidth="1"/>
    <col min="2562" max="2562" width="13.83203125" customWidth="1"/>
    <col min="2563" max="2563" width="66.1640625" customWidth="1"/>
    <col min="2564" max="2565" width="13.83203125" customWidth="1"/>
    <col min="2817" max="2817" width="46.33203125" customWidth="1"/>
    <col min="2818" max="2818" width="13.83203125" customWidth="1"/>
    <col min="2819" max="2819" width="66.1640625" customWidth="1"/>
    <col min="2820" max="2821" width="13.83203125" customWidth="1"/>
    <col min="3073" max="3073" width="46.33203125" customWidth="1"/>
    <col min="3074" max="3074" width="13.83203125" customWidth="1"/>
    <col min="3075" max="3075" width="66.1640625" customWidth="1"/>
    <col min="3076" max="3077" width="13.83203125" customWidth="1"/>
    <col min="3329" max="3329" width="46.33203125" customWidth="1"/>
    <col min="3330" max="3330" width="13.83203125" customWidth="1"/>
    <col min="3331" max="3331" width="66.1640625" customWidth="1"/>
    <col min="3332" max="3333" width="13.83203125" customWidth="1"/>
    <col min="3585" max="3585" width="46.33203125" customWidth="1"/>
    <col min="3586" max="3586" width="13.83203125" customWidth="1"/>
    <col min="3587" max="3587" width="66.1640625" customWidth="1"/>
    <col min="3588" max="3589" width="13.83203125" customWidth="1"/>
    <col min="3841" max="3841" width="46.33203125" customWidth="1"/>
    <col min="3842" max="3842" width="13.83203125" customWidth="1"/>
    <col min="3843" max="3843" width="66.1640625" customWidth="1"/>
    <col min="3844" max="3845" width="13.83203125" customWidth="1"/>
    <col min="4097" max="4097" width="46.33203125" customWidth="1"/>
    <col min="4098" max="4098" width="13.83203125" customWidth="1"/>
    <col min="4099" max="4099" width="66.1640625" customWidth="1"/>
    <col min="4100" max="4101" width="13.83203125" customWidth="1"/>
    <col min="4353" max="4353" width="46.33203125" customWidth="1"/>
    <col min="4354" max="4354" width="13.83203125" customWidth="1"/>
    <col min="4355" max="4355" width="66.1640625" customWidth="1"/>
    <col min="4356" max="4357" width="13.83203125" customWidth="1"/>
    <col min="4609" max="4609" width="46.33203125" customWidth="1"/>
    <col min="4610" max="4610" width="13.83203125" customWidth="1"/>
    <col min="4611" max="4611" width="66.1640625" customWidth="1"/>
    <col min="4612" max="4613" width="13.83203125" customWidth="1"/>
    <col min="4865" max="4865" width="46.33203125" customWidth="1"/>
    <col min="4866" max="4866" width="13.83203125" customWidth="1"/>
    <col min="4867" max="4867" width="66.1640625" customWidth="1"/>
    <col min="4868" max="4869" width="13.83203125" customWidth="1"/>
    <col min="5121" max="5121" width="46.33203125" customWidth="1"/>
    <col min="5122" max="5122" width="13.83203125" customWidth="1"/>
    <col min="5123" max="5123" width="66.1640625" customWidth="1"/>
    <col min="5124" max="5125" width="13.83203125" customWidth="1"/>
    <col min="5377" max="5377" width="46.33203125" customWidth="1"/>
    <col min="5378" max="5378" width="13.83203125" customWidth="1"/>
    <col min="5379" max="5379" width="66.1640625" customWidth="1"/>
    <col min="5380" max="5381" width="13.83203125" customWidth="1"/>
    <col min="5633" max="5633" width="46.33203125" customWidth="1"/>
    <col min="5634" max="5634" width="13.83203125" customWidth="1"/>
    <col min="5635" max="5635" width="66.1640625" customWidth="1"/>
    <col min="5636" max="5637" width="13.83203125" customWidth="1"/>
    <col min="5889" max="5889" width="46.33203125" customWidth="1"/>
    <col min="5890" max="5890" width="13.83203125" customWidth="1"/>
    <col min="5891" max="5891" width="66.1640625" customWidth="1"/>
    <col min="5892" max="5893" width="13.83203125" customWidth="1"/>
    <col min="6145" max="6145" width="46.33203125" customWidth="1"/>
    <col min="6146" max="6146" width="13.83203125" customWidth="1"/>
    <col min="6147" max="6147" width="66.1640625" customWidth="1"/>
    <col min="6148" max="6149" width="13.83203125" customWidth="1"/>
    <col min="6401" max="6401" width="46.33203125" customWidth="1"/>
    <col min="6402" max="6402" width="13.83203125" customWidth="1"/>
    <col min="6403" max="6403" width="66.1640625" customWidth="1"/>
    <col min="6404" max="6405" width="13.83203125" customWidth="1"/>
    <col min="6657" max="6657" width="46.33203125" customWidth="1"/>
    <col min="6658" max="6658" width="13.83203125" customWidth="1"/>
    <col min="6659" max="6659" width="66.1640625" customWidth="1"/>
    <col min="6660" max="6661" width="13.83203125" customWidth="1"/>
    <col min="6913" max="6913" width="46.33203125" customWidth="1"/>
    <col min="6914" max="6914" width="13.83203125" customWidth="1"/>
    <col min="6915" max="6915" width="66.1640625" customWidth="1"/>
    <col min="6916" max="6917" width="13.83203125" customWidth="1"/>
    <col min="7169" max="7169" width="46.33203125" customWidth="1"/>
    <col min="7170" max="7170" width="13.83203125" customWidth="1"/>
    <col min="7171" max="7171" width="66.1640625" customWidth="1"/>
    <col min="7172" max="7173" width="13.83203125" customWidth="1"/>
    <col min="7425" max="7425" width="46.33203125" customWidth="1"/>
    <col min="7426" max="7426" width="13.83203125" customWidth="1"/>
    <col min="7427" max="7427" width="66.1640625" customWidth="1"/>
    <col min="7428" max="7429" width="13.83203125" customWidth="1"/>
    <col min="7681" max="7681" width="46.33203125" customWidth="1"/>
    <col min="7682" max="7682" width="13.83203125" customWidth="1"/>
    <col min="7683" max="7683" width="66.1640625" customWidth="1"/>
    <col min="7684" max="7685" width="13.83203125" customWidth="1"/>
    <col min="7937" max="7937" width="46.33203125" customWidth="1"/>
    <col min="7938" max="7938" width="13.83203125" customWidth="1"/>
    <col min="7939" max="7939" width="66.1640625" customWidth="1"/>
    <col min="7940" max="7941" width="13.83203125" customWidth="1"/>
    <col min="8193" max="8193" width="46.33203125" customWidth="1"/>
    <col min="8194" max="8194" width="13.83203125" customWidth="1"/>
    <col min="8195" max="8195" width="66.1640625" customWidth="1"/>
    <col min="8196" max="8197" width="13.83203125" customWidth="1"/>
    <col min="8449" max="8449" width="46.33203125" customWidth="1"/>
    <col min="8450" max="8450" width="13.83203125" customWidth="1"/>
    <col min="8451" max="8451" width="66.1640625" customWidth="1"/>
    <col min="8452" max="8453" width="13.83203125" customWidth="1"/>
    <col min="8705" max="8705" width="46.33203125" customWidth="1"/>
    <col min="8706" max="8706" width="13.83203125" customWidth="1"/>
    <col min="8707" max="8707" width="66.1640625" customWidth="1"/>
    <col min="8708" max="8709" width="13.83203125" customWidth="1"/>
    <col min="8961" max="8961" width="46.33203125" customWidth="1"/>
    <col min="8962" max="8962" width="13.83203125" customWidth="1"/>
    <col min="8963" max="8963" width="66.1640625" customWidth="1"/>
    <col min="8964" max="8965" width="13.83203125" customWidth="1"/>
    <col min="9217" max="9217" width="46.33203125" customWidth="1"/>
    <col min="9218" max="9218" width="13.83203125" customWidth="1"/>
    <col min="9219" max="9219" width="66.1640625" customWidth="1"/>
    <col min="9220" max="9221" width="13.83203125" customWidth="1"/>
    <col min="9473" max="9473" width="46.33203125" customWidth="1"/>
    <col min="9474" max="9474" width="13.83203125" customWidth="1"/>
    <col min="9475" max="9475" width="66.1640625" customWidth="1"/>
    <col min="9476" max="9477" width="13.83203125" customWidth="1"/>
    <col min="9729" max="9729" width="46.33203125" customWidth="1"/>
    <col min="9730" max="9730" width="13.83203125" customWidth="1"/>
    <col min="9731" max="9731" width="66.1640625" customWidth="1"/>
    <col min="9732" max="9733" width="13.83203125" customWidth="1"/>
    <col min="9985" max="9985" width="46.33203125" customWidth="1"/>
    <col min="9986" max="9986" width="13.83203125" customWidth="1"/>
    <col min="9987" max="9987" width="66.1640625" customWidth="1"/>
    <col min="9988" max="9989" width="13.83203125" customWidth="1"/>
    <col min="10241" max="10241" width="46.33203125" customWidth="1"/>
    <col min="10242" max="10242" width="13.83203125" customWidth="1"/>
    <col min="10243" max="10243" width="66.1640625" customWidth="1"/>
    <col min="10244" max="10245" width="13.83203125" customWidth="1"/>
    <col min="10497" max="10497" width="46.33203125" customWidth="1"/>
    <col min="10498" max="10498" width="13.83203125" customWidth="1"/>
    <col min="10499" max="10499" width="66.1640625" customWidth="1"/>
    <col min="10500" max="10501" width="13.83203125" customWidth="1"/>
    <col min="10753" max="10753" width="46.33203125" customWidth="1"/>
    <col min="10754" max="10754" width="13.83203125" customWidth="1"/>
    <col min="10755" max="10755" width="66.1640625" customWidth="1"/>
    <col min="10756" max="10757" width="13.83203125" customWidth="1"/>
    <col min="11009" max="11009" width="46.33203125" customWidth="1"/>
    <col min="11010" max="11010" width="13.83203125" customWidth="1"/>
    <col min="11011" max="11011" width="66.1640625" customWidth="1"/>
    <col min="11012" max="11013" width="13.83203125" customWidth="1"/>
    <col min="11265" max="11265" width="46.33203125" customWidth="1"/>
    <col min="11266" max="11266" width="13.83203125" customWidth="1"/>
    <col min="11267" max="11267" width="66.1640625" customWidth="1"/>
    <col min="11268" max="11269" width="13.83203125" customWidth="1"/>
    <col min="11521" max="11521" width="46.33203125" customWidth="1"/>
    <col min="11522" max="11522" width="13.83203125" customWidth="1"/>
    <col min="11523" max="11523" width="66.1640625" customWidth="1"/>
    <col min="11524" max="11525" width="13.83203125" customWidth="1"/>
    <col min="11777" max="11777" width="46.33203125" customWidth="1"/>
    <col min="11778" max="11778" width="13.83203125" customWidth="1"/>
    <col min="11779" max="11779" width="66.1640625" customWidth="1"/>
    <col min="11780" max="11781" width="13.83203125" customWidth="1"/>
    <col min="12033" max="12033" width="46.33203125" customWidth="1"/>
    <col min="12034" max="12034" width="13.83203125" customWidth="1"/>
    <col min="12035" max="12035" width="66.1640625" customWidth="1"/>
    <col min="12036" max="12037" width="13.83203125" customWidth="1"/>
    <col min="12289" max="12289" width="46.33203125" customWidth="1"/>
    <col min="12290" max="12290" width="13.83203125" customWidth="1"/>
    <col min="12291" max="12291" width="66.1640625" customWidth="1"/>
    <col min="12292" max="12293" width="13.83203125" customWidth="1"/>
    <col min="12545" max="12545" width="46.33203125" customWidth="1"/>
    <col min="12546" max="12546" width="13.83203125" customWidth="1"/>
    <col min="12547" max="12547" width="66.1640625" customWidth="1"/>
    <col min="12548" max="12549" width="13.83203125" customWidth="1"/>
    <col min="12801" max="12801" width="46.33203125" customWidth="1"/>
    <col min="12802" max="12802" width="13.83203125" customWidth="1"/>
    <col min="12803" max="12803" width="66.1640625" customWidth="1"/>
    <col min="12804" max="12805" width="13.83203125" customWidth="1"/>
    <col min="13057" max="13057" width="46.33203125" customWidth="1"/>
    <col min="13058" max="13058" width="13.83203125" customWidth="1"/>
    <col min="13059" max="13059" width="66.1640625" customWidth="1"/>
    <col min="13060" max="13061" width="13.83203125" customWidth="1"/>
    <col min="13313" max="13313" width="46.33203125" customWidth="1"/>
    <col min="13314" max="13314" width="13.83203125" customWidth="1"/>
    <col min="13315" max="13315" width="66.1640625" customWidth="1"/>
    <col min="13316" max="13317" width="13.83203125" customWidth="1"/>
    <col min="13569" max="13569" width="46.33203125" customWidth="1"/>
    <col min="13570" max="13570" width="13.83203125" customWidth="1"/>
    <col min="13571" max="13571" width="66.1640625" customWidth="1"/>
    <col min="13572" max="13573" width="13.83203125" customWidth="1"/>
    <col min="13825" max="13825" width="46.33203125" customWidth="1"/>
    <col min="13826" max="13826" width="13.83203125" customWidth="1"/>
    <col min="13827" max="13827" width="66.1640625" customWidth="1"/>
    <col min="13828" max="13829" width="13.83203125" customWidth="1"/>
    <col min="14081" max="14081" width="46.33203125" customWidth="1"/>
    <col min="14082" max="14082" width="13.83203125" customWidth="1"/>
    <col min="14083" max="14083" width="66.1640625" customWidth="1"/>
    <col min="14084" max="14085" width="13.83203125" customWidth="1"/>
    <col min="14337" max="14337" width="46.33203125" customWidth="1"/>
    <col min="14338" max="14338" width="13.83203125" customWidth="1"/>
    <col min="14339" max="14339" width="66.1640625" customWidth="1"/>
    <col min="14340" max="14341" width="13.83203125" customWidth="1"/>
    <col min="14593" max="14593" width="46.33203125" customWidth="1"/>
    <col min="14594" max="14594" width="13.83203125" customWidth="1"/>
    <col min="14595" max="14595" width="66.1640625" customWidth="1"/>
    <col min="14596" max="14597" width="13.83203125" customWidth="1"/>
    <col min="14849" max="14849" width="46.33203125" customWidth="1"/>
    <col min="14850" max="14850" width="13.83203125" customWidth="1"/>
    <col min="14851" max="14851" width="66.1640625" customWidth="1"/>
    <col min="14852" max="14853" width="13.83203125" customWidth="1"/>
    <col min="15105" max="15105" width="46.33203125" customWidth="1"/>
    <col min="15106" max="15106" width="13.83203125" customWidth="1"/>
    <col min="15107" max="15107" width="66.1640625" customWidth="1"/>
    <col min="15108" max="15109" width="13.83203125" customWidth="1"/>
    <col min="15361" max="15361" width="46.33203125" customWidth="1"/>
    <col min="15362" max="15362" width="13.83203125" customWidth="1"/>
    <col min="15363" max="15363" width="66.1640625" customWidth="1"/>
    <col min="15364" max="15365" width="13.83203125" customWidth="1"/>
    <col min="15617" max="15617" width="46.33203125" customWidth="1"/>
    <col min="15618" max="15618" width="13.83203125" customWidth="1"/>
    <col min="15619" max="15619" width="66.1640625" customWidth="1"/>
    <col min="15620" max="15621" width="13.83203125" customWidth="1"/>
    <col min="15873" max="15873" width="46.33203125" customWidth="1"/>
    <col min="15874" max="15874" width="13.83203125" customWidth="1"/>
    <col min="15875" max="15875" width="66.1640625" customWidth="1"/>
    <col min="15876" max="15877" width="13.83203125" customWidth="1"/>
    <col min="16129" max="16129" width="46.33203125" customWidth="1"/>
    <col min="16130" max="16130" width="13.83203125" customWidth="1"/>
    <col min="16131" max="16131" width="66.1640625" customWidth="1"/>
    <col min="16132" max="16133" width="13.83203125" customWidth="1"/>
  </cols>
  <sheetData>
    <row r="1" spans="1:5" ht="18.75" x14ac:dyDescent="0.3">
      <c r="A1" s="1" t="s">
        <v>0</v>
      </c>
      <c r="E1" s="211" t="s">
        <v>408</v>
      </c>
    </row>
    <row r="3" spans="1:5" x14ac:dyDescent="0.2">
      <c r="A3" s="2"/>
      <c r="B3" s="212"/>
      <c r="C3" s="2"/>
      <c r="D3" s="213"/>
      <c r="E3" s="212"/>
    </row>
    <row r="4" spans="1:5" ht="15.75" x14ac:dyDescent="0.25">
      <c r="A4" s="3" t="str">
        <f>+Z_ÖSSZEFÜGGÉSEK!A6</f>
        <v>2019. évi eredeti előirányzat BEVÉTELEK</v>
      </c>
      <c r="B4" s="214"/>
      <c r="C4" s="4"/>
      <c r="D4" s="213"/>
      <c r="E4" s="212"/>
    </row>
    <row r="5" spans="1:5" x14ac:dyDescent="0.2">
      <c r="A5" s="2"/>
      <c r="B5" s="212"/>
      <c r="C5" s="2"/>
      <c r="D5" s="213"/>
      <c r="E5" s="212"/>
    </row>
    <row r="6" spans="1:5" x14ac:dyDescent="0.2">
      <c r="A6" s="2" t="s">
        <v>2</v>
      </c>
      <c r="B6" s="212">
        <f>+'Z_1.1.sz.mell.'!C68</f>
        <v>644240972</v>
      </c>
      <c r="C6" s="2" t="s">
        <v>3</v>
      </c>
      <c r="D6" s="213">
        <f>+'Z_2.1.sz.mell'!C18+'Z_2.2.sz.mell'!C17</f>
        <v>644240972</v>
      </c>
      <c r="E6" s="212">
        <f>+B6-D6</f>
        <v>0</v>
      </c>
    </row>
    <row r="7" spans="1:5" x14ac:dyDescent="0.2">
      <c r="A7" s="2" t="s">
        <v>409</v>
      </c>
      <c r="B7" s="212">
        <f>+'Z_1.1.sz.mell.'!C92</f>
        <v>468062772</v>
      </c>
      <c r="C7" s="2" t="s">
        <v>5</v>
      </c>
      <c r="D7" s="213">
        <f>+'Z_2.1.sz.mell'!C29+'Z_2.2.sz.mell'!C30</f>
        <v>468062772</v>
      </c>
      <c r="E7" s="212">
        <f>+B7-D7</f>
        <v>0</v>
      </c>
    </row>
    <row r="8" spans="1:5" x14ac:dyDescent="0.2">
      <c r="A8" s="2" t="s">
        <v>410</v>
      </c>
      <c r="B8" s="212">
        <f>+'Z_1.1.sz.mell.'!C93</f>
        <v>1112303744</v>
      </c>
      <c r="C8" s="2" t="s">
        <v>7</v>
      </c>
      <c r="D8" s="213">
        <f>+'Z_2.1.sz.mell'!C30+'Z_2.2.sz.mell'!C31</f>
        <v>1112303744</v>
      </c>
      <c r="E8" s="212">
        <f>+B8-D8</f>
        <v>0</v>
      </c>
    </row>
    <row r="9" spans="1:5" x14ac:dyDescent="0.2">
      <c r="A9" s="2"/>
      <c r="B9" s="212"/>
      <c r="C9" s="2"/>
      <c r="D9" s="213"/>
      <c r="E9" s="212"/>
    </row>
    <row r="10" spans="1:5" ht="15.75" x14ac:dyDescent="0.25">
      <c r="A10" s="3" t="str">
        <f>+Z_ÖSSZEFÜGGÉSEK!A13</f>
        <v>2019. évi módosított előirányzat BEVÉTELEK</v>
      </c>
      <c r="B10" s="214"/>
      <c r="C10" s="4"/>
      <c r="D10" s="213"/>
      <c r="E10" s="212"/>
    </row>
    <row r="11" spans="1:5" x14ac:dyDescent="0.2">
      <c r="A11" s="2"/>
      <c r="B11" s="212"/>
      <c r="C11" s="2"/>
      <c r="D11" s="213"/>
      <c r="E11" s="212"/>
    </row>
    <row r="12" spans="1:5" x14ac:dyDescent="0.2">
      <c r="A12" s="2" t="s">
        <v>8</v>
      </c>
      <c r="B12" s="212">
        <f>+'Z_1.1.sz.mell.'!D68</f>
        <v>789208026</v>
      </c>
      <c r="C12" s="2" t="s">
        <v>9</v>
      </c>
      <c r="D12" s="213">
        <f>+'Z_2.1.sz.mell'!D18+'Z_2.2.sz.mell'!D17</f>
        <v>789208026</v>
      </c>
      <c r="E12" s="212">
        <f>+B12-D12</f>
        <v>0</v>
      </c>
    </row>
    <row r="13" spans="1:5" x14ac:dyDescent="0.2">
      <c r="A13" s="2" t="s">
        <v>10</v>
      </c>
      <c r="B13" s="212">
        <f>+'Z_1.1.sz.mell.'!D92</f>
        <v>492403521</v>
      </c>
      <c r="C13" s="2" t="s">
        <v>11</v>
      </c>
      <c r="D13" s="213">
        <f>+'Z_2.1.sz.mell'!D29+'Z_2.2.sz.mell'!D30</f>
        <v>492403521</v>
      </c>
      <c r="E13" s="212">
        <f t="shared" ref="E13" si="0">+B13-D13</f>
        <v>0</v>
      </c>
    </row>
    <row r="14" spans="1:5" x14ac:dyDescent="0.2">
      <c r="A14" s="2" t="s">
        <v>12</v>
      </c>
      <c r="B14" s="212">
        <f>+'Z_1.1.sz.mell.'!D93</f>
        <v>1281611547</v>
      </c>
      <c r="C14" s="2" t="s">
        <v>13</v>
      </c>
      <c r="D14" s="213">
        <f>+'Z_2.1.sz.mell'!D30+'Z_2.2.sz.mell'!D31</f>
        <v>1281611547</v>
      </c>
      <c r="E14" s="212">
        <f>+B14-D14</f>
        <v>0</v>
      </c>
    </row>
    <row r="15" spans="1:5" x14ac:dyDescent="0.2">
      <c r="A15" s="2"/>
      <c r="B15" s="212"/>
      <c r="C15" s="2"/>
      <c r="D15" s="213"/>
      <c r="E15" s="212"/>
    </row>
    <row r="16" spans="1:5" ht="14.25" x14ac:dyDescent="0.2">
      <c r="A16" s="6" t="str">
        <f>+Z_ÖSSZEFÜGGÉSEK!A19</f>
        <v>2019.évi teljesített BEVÉTELEK</v>
      </c>
      <c r="C16" s="4"/>
      <c r="D16" s="213"/>
      <c r="E16" s="212"/>
    </row>
    <row r="17" spans="1:5" x14ac:dyDescent="0.2">
      <c r="A17" s="2"/>
      <c r="B17" s="212"/>
      <c r="C17" s="2"/>
      <c r="D17" s="213"/>
      <c r="E17" s="212"/>
    </row>
    <row r="18" spans="1:5" x14ac:dyDescent="0.2">
      <c r="A18" s="2" t="s">
        <v>14</v>
      </c>
      <c r="B18" s="212">
        <f>+'Z_1.1.sz.mell.'!E68</f>
        <v>538898262</v>
      </c>
      <c r="C18" s="2" t="s">
        <v>15</v>
      </c>
      <c r="D18" s="213">
        <f>+'Z_2.1.sz.mell'!E18+'Z_2.2.sz.mell'!E17</f>
        <v>538898262</v>
      </c>
      <c r="E18" s="212">
        <f>+B18-D18</f>
        <v>0</v>
      </c>
    </row>
    <row r="19" spans="1:5" x14ac:dyDescent="0.2">
      <c r="A19" s="2" t="s">
        <v>16</v>
      </c>
      <c r="B19" s="212">
        <f>+'Z_1.1.sz.mell.'!E92</f>
        <v>492403521</v>
      </c>
      <c r="C19" s="2" t="s">
        <v>17</v>
      </c>
      <c r="D19" s="213">
        <f>+'Z_2.1.sz.mell'!E29+'Z_2.2.sz.mell'!E30</f>
        <v>492403521</v>
      </c>
      <c r="E19" s="212">
        <f>+B19-D19</f>
        <v>0</v>
      </c>
    </row>
    <row r="20" spans="1:5" x14ac:dyDescent="0.2">
      <c r="A20" s="2" t="s">
        <v>18</v>
      </c>
      <c r="B20" s="212">
        <f>+'Z_1.1.sz.mell.'!E93</f>
        <v>1031301783</v>
      </c>
      <c r="C20" s="2" t="s">
        <v>19</v>
      </c>
      <c r="D20" s="213">
        <f>+'Z_2.1.sz.mell'!E30+'Z_2.2.sz.mell'!E31</f>
        <v>1031301783</v>
      </c>
      <c r="E20" s="212">
        <f>+B20-D20</f>
        <v>0</v>
      </c>
    </row>
    <row r="21" spans="1:5" x14ac:dyDescent="0.2">
      <c r="A21" s="2"/>
      <c r="B21" s="212"/>
      <c r="C21" s="2"/>
      <c r="D21" s="213"/>
      <c r="E21" s="212"/>
    </row>
    <row r="22" spans="1:5" ht="15.75" x14ac:dyDescent="0.25">
      <c r="A22" s="3" t="str">
        <f>+Z_ÖSSZEFÜGGÉSEK!A25</f>
        <v>2019. évi eredeti előirányzat KIADÁSOK</v>
      </c>
      <c r="B22" s="214"/>
      <c r="C22" s="4"/>
      <c r="D22" s="213"/>
      <c r="E22" s="212"/>
    </row>
    <row r="23" spans="1:5" x14ac:dyDescent="0.2">
      <c r="A23" s="2"/>
      <c r="B23" s="212"/>
      <c r="C23" s="2"/>
      <c r="D23" s="213"/>
      <c r="E23" s="212"/>
    </row>
    <row r="24" spans="1:5" x14ac:dyDescent="0.2">
      <c r="A24" s="2" t="s">
        <v>411</v>
      </c>
      <c r="B24" s="212">
        <f>+'Z_1.1.sz.mell.'!C135</f>
        <v>993564361</v>
      </c>
      <c r="C24" s="2" t="s">
        <v>21</v>
      </c>
      <c r="D24" s="213">
        <f>+'Z_2.1.sz.mell'!G18+'Z_2.2.sz.mell'!G17</f>
        <v>993564361</v>
      </c>
      <c r="E24" s="212">
        <f>+B24-D24</f>
        <v>0</v>
      </c>
    </row>
    <row r="25" spans="1:5" x14ac:dyDescent="0.2">
      <c r="A25" s="2" t="s">
        <v>22</v>
      </c>
      <c r="B25" s="212">
        <f>+'Z_1.1.sz.mell.'!C160</f>
        <v>118739383</v>
      </c>
      <c r="C25" s="2" t="s">
        <v>23</v>
      </c>
      <c r="D25" s="213">
        <f>+'Z_2.1.sz.mell'!G29+'Z_2.2.sz.mell'!G30</f>
        <v>118739383</v>
      </c>
      <c r="E25" s="212">
        <f>+B25-D25</f>
        <v>0</v>
      </c>
    </row>
    <row r="26" spans="1:5" x14ac:dyDescent="0.2">
      <c r="A26" s="2" t="s">
        <v>24</v>
      </c>
      <c r="B26" s="212">
        <f>+'Z_1.1.sz.mell.'!C161</f>
        <v>1112303744</v>
      </c>
      <c r="C26" s="2" t="s">
        <v>25</v>
      </c>
      <c r="D26" s="213">
        <f>+'Z_2.1.sz.mell'!G30+'Z_2.2.sz.mell'!G31</f>
        <v>1112303744</v>
      </c>
      <c r="E26" s="212">
        <f>+B26-D26</f>
        <v>0</v>
      </c>
    </row>
    <row r="27" spans="1:5" x14ac:dyDescent="0.2">
      <c r="A27" s="2"/>
      <c r="B27" s="212"/>
      <c r="C27" s="2"/>
      <c r="D27" s="213"/>
      <c r="E27" s="212"/>
    </row>
    <row r="28" spans="1:5" ht="15.75" x14ac:dyDescent="0.25">
      <c r="A28" s="3" t="str">
        <f>+Z_ÖSSZEFÜGGÉSEK!A31</f>
        <v>2019. évi módosított előirányzat KIADÁSOK</v>
      </c>
      <c r="B28" s="214"/>
      <c r="C28" s="4"/>
      <c r="D28" s="213"/>
      <c r="E28" s="212"/>
    </row>
    <row r="29" spans="1:5" x14ac:dyDescent="0.2">
      <c r="A29" s="2"/>
      <c r="B29" s="212"/>
      <c r="C29" s="2"/>
      <c r="D29" s="213"/>
      <c r="E29" s="212"/>
    </row>
    <row r="30" spans="1:5" x14ac:dyDescent="0.2">
      <c r="A30" s="2" t="s">
        <v>26</v>
      </c>
      <c r="B30" s="212">
        <f>+'Z_1.1.sz.mell.'!D135</f>
        <v>1162855649</v>
      </c>
      <c r="C30" s="2" t="s">
        <v>27</v>
      </c>
      <c r="D30" s="213">
        <f>+'Z_2.1.sz.mell'!H18+'Z_2.2.sz.mell'!H17</f>
        <v>1162855649</v>
      </c>
      <c r="E30" s="212">
        <f>+B30-D30</f>
        <v>0</v>
      </c>
    </row>
    <row r="31" spans="1:5" x14ac:dyDescent="0.2">
      <c r="A31" s="2" t="s">
        <v>28</v>
      </c>
      <c r="B31" s="212">
        <f>+'Z_1.1.sz.mell.'!D160</f>
        <v>118755898</v>
      </c>
      <c r="C31" s="2" t="s">
        <v>29</v>
      </c>
      <c r="D31" s="213">
        <f>+'Z_2.1.sz.mell'!H29+'Z_2.2.sz.mell'!H30</f>
        <v>118755898</v>
      </c>
      <c r="E31" s="212">
        <f>+B31-D31</f>
        <v>0</v>
      </c>
    </row>
    <row r="32" spans="1:5" x14ac:dyDescent="0.2">
      <c r="A32" s="2" t="s">
        <v>30</v>
      </c>
      <c r="B32" s="212">
        <f>+'Z_1.1.sz.mell.'!D161</f>
        <v>1281611547</v>
      </c>
      <c r="C32" s="2" t="s">
        <v>31</v>
      </c>
      <c r="D32" s="213">
        <f>+'Z_2.1.sz.mell'!H30+'Z_2.2.sz.mell'!H31</f>
        <v>1281611547</v>
      </c>
      <c r="E32" s="212">
        <f>+B32-D32</f>
        <v>0</v>
      </c>
    </row>
    <row r="33" spans="1:5" x14ac:dyDescent="0.2">
      <c r="A33" s="2"/>
      <c r="B33" s="212"/>
      <c r="C33" s="2"/>
      <c r="D33" s="213"/>
      <c r="E33" s="212"/>
    </row>
    <row r="34" spans="1:5" ht="15.75" x14ac:dyDescent="0.25">
      <c r="A34" s="3" t="str">
        <f>+Z_ÖSSZEFÜGGÉSEK!A37</f>
        <v>2019.évi teljesített KIADÁSOK</v>
      </c>
      <c r="B34" s="214"/>
      <c r="C34" s="4"/>
      <c r="D34" s="213"/>
      <c r="E34" s="212"/>
    </row>
    <row r="35" spans="1:5" x14ac:dyDescent="0.2">
      <c r="A35" s="2"/>
      <c r="B35" s="212"/>
      <c r="C35" s="2"/>
      <c r="D35" s="213"/>
      <c r="E35" s="212"/>
    </row>
    <row r="36" spans="1:5" x14ac:dyDescent="0.2">
      <c r="A36" s="2" t="s">
        <v>32</v>
      </c>
      <c r="B36" s="212">
        <f>+'Z_1.1.sz.mell.'!E135</f>
        <v>579775786</v>
      </c>
      <c r="C36" s="2" t="s">
        <v>33</v>
      </c>
      <c r="D36" s="213">
        <f>+'Z_2.1.sz.mell'!I18+'Z_2.2.sz.mell'!I17</f>
        <v>579775786</v>
      </c>
      <c r="E36" s="212">
        <f>+B36-D36</f>
        <v>0</v>
      </c>
    </row>
    <row r="37" spans="1:5" x14ac:dyDescent="0.2">
      <c r="A37" s="2" t="s">
        <v>34</v>
      </c>
      <c r="B37" s="212">
        <f>+'Z_1.1.sz.mell.'!E160</f>
        <v>118755898</v>
      </c>
      <c r="C37" s="2" t="s">
        <v>35</v>
      </c>
      <c r="D37" s="213">
        <f>+'Z_2.1.sz.mell'!I29+'Z_2.2.sz.mell'!I30</f>
        <v>118755898</v>
      </c>
      <c r="E37" s="212">
        <f>+B37-D37</f>
        <v>0</v>
      </c>
    </row>
    <row r="38" spans="1:5" x14ac:dyDescent="0.2">
      <c r="A38" s="2" t="s">
        <v>412</v>
      </c>
      <c r="B38" s="212">
        <f>+'Z_1.1.sz.mell.'!E161</f>
        <v>698531684</v>
      </c>
      <c r="C38" s="2" t="s">
        <v>37</v>
      </c>
      <c r="D38" s="213">
        <f>+'Z_2.1.sz.mell'!I30+'Z_2.2.sz.mell'!I31</f>
        <v>698531684</v>
      </c>
      <c r="E38" s="212">
        <f>+B38-D38</f>
        <v>0</v>
      </c>
    </row>
  </sheetData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EE221-9308-4ABD-8F95-186C59E4AABF}">
  <sheetPr>
    <tabColor theme="5"/>
  </sheetPr>
  <dimension ref="A1:G25"/>
  <sheetViews>
    <sheetView zoomScale="120" zoomScaleNormal="120" workbookViewId="0">
      <selection activeCell="E5" sqref="E5:E6"/>
    </sheetView>
  </sheetViews>
  <sheetFormatPr defaultRowHeight="12.75" x14ac:dyDescent="0.2"/>
  <cols>
    <col min="1" max="1" width="47.1640625" style="184" customWidth="1"/>
    <col min="2" max="2" width="15.6640625" style="121" customWidth="1"/>
    <col min="3" max="3" width="16.33203125" style="121" customWidth="1"/>
    <col min="4" max="5" width="18" style="121" customWidth="1"/>
    <col min="6" max="6" width="16.6640625" style="121" customWidth="1"/>
    <col min="7" max="7" width="18.83203125" style="121" customWidth="1"/>
    <col min="8" max="9" width="12.83203125" style="121" customWidth="1"/>
    <col min="10" max="10" width="13.83203125" style="121" customWidth="1"/>
    <col min="11" max="256" width="9.33203125" style="121"/>
    <col min="257" max="257" width="47.1640625" style="121" customWidth="1"/>
    <col min="258" max="258" width="15.6640625" style="121" customWidth="1"/>
    <col min="259" max="259" width="16.33203125" style="121" customWidth="1"/>
    <col min="260" max="261" width="18" style="121" customWidth="1"/>
    <col min="262" max="262" width="16.6640625" style="121" customWidth="1"/>
    <col min="263" max="263" width="18.83203125" style="121" customWidth="1"/>
    <col min="264" max="265" width="12.83203125" style="121" customWidth="1"/>
    <col min="266" max="266" width="13.83203125" style="121" customWidth="1"/>
    <col min="267" max="512" width="9.33203125" style="121"/>
    <col min="513" max="513" width="47.1640625" style="121" customWidth="1"/>
    <col min="514" max="514" width="15.6640625" style="121" customWidth="1"/>
    <col min="515" max="515" width="16.33203125" style="121" customWidth="1"/>
    <col min="516" max="517" width="18" style="121" customWidth="1"/>
    <col min="518" max="518" width="16.6640625" style="121" customWidth="1"/>
    <col min="519" max="519" width="18.83203125" style="121" customWidth="1"/>
    <col min="520" max="521" width="12.83203125" style="121" customWidth="1"/>
    <col min="522" max="522" width="13.83203125" style="121" customWidth="1"/>
    <col min="523" max="768" width="9.33203125" style="121"/>
    <col min="769" max="769" width="47.1640625" style="121" customWidth="1"/>
    <col min="770" max="770" width="15.6640625" style="121" customWidth="1"/>
    <col min="771" max="771" width="16.33203125" style="121" customWidth="1"/>
    <col min="772" max="773" width="18" style="121" customWidth="1"/>
    <col min="774" max="774" width="16.6640625" style="121" customWidth="1"/>
    <col min="775" max="775" width="18.83203125" style="121" customWidth="1"/>
    <col min="776" max="777" width="12.83203125" style="121" customWidth="1"/>
    <col min="778" max="778" width="13.83203125" style="121" customWidth="1"/>
    <col min="779" max="1024" width="9.33203125" style="121"/>
    <col min="1025" max="1025" width="47.1640625" style="121" customWidth="1"/>
    <col min="1026" max="1026" width="15.6640625" style="121" customWidth="1"/>
    <col min="1027" max="1027" width="16.33203125" style="121" customWidth="1"/>
    <col min="1028" max="1029" width="18" style="121" customWidth="1"/>
    <col min="1030" max="1030" width="16.6640625" style="121" customWidth="1"/>
    <col min="1031" max="1031" width="18.83203125" style="121" customWidth="1"/>
    <col min="1032" max="1033" width="12.83203125" style="121" customWidth="1"/>
    <col min="1034" max="1034" width="13.83203125" style="121" customWidth="1"/>
    <col min="1035" max="1280" width="9.33203125" style="121"/>
    <col min="1281" max="1281" width="47.1640625" style="121" customWidth="1"/>
    <col min="1282" max="1282" width="15.6640625" style="121" customWidth="1"/>
    <col min="1283" max="1283" width="16.33203125" style="121" customWidth="1"/>
    <col min="1284" max="1285" width="18" style="121" customWidth="1"/>
    <col min="1286" max="1286" width="16.6640625" style="121" customWidth="1"/>
    <col min="1287" max="1287" width="18.83203125" style="121" customWidth="1"/>
    <col min="1288" max="1289" width="12.83203125" style="121" customWidth="1"/>
    <col min="1290" max="1290" width="13.83203125" style="121" customWidth="1"/>
    <col min="1291" max="1536" width="9.33203125" style="121"/>
    <col min="1537" max="1537" width="47.1640625" style="121" customWidth="1"/>
    <col min="1538" max="1538" width="15.6640625" style="121" customWidth="1"/>
    <col min="1539" max="1539" width="16.33203125" style="121" customWidth="1"/>
    <col min="1540" max="1541" width="18" style="121" customWidth="1"/>
    <col min="1542" max="1542" width="16.6640625" style="121" customWidth="1"/>
    <col min="1543" max="1543" width="18.83203125" style="121" customWidth="1"/>
    <col min="1544" max="1545" width="12.83203125" style="121" customWidth="1"/>
    <col min="1546" max="1546" width="13.83203125" style="121" customWidth="1"/>
    <col min="1547" max="1792" width="9.33203125" style="121"/>
    <col min="1793" max="1793" width="47.1640625" style="121" customWidth="1"/>
    <col min="1794" max="1794" width="15.6640625" style="121" customWidth="1"/>
    <col min="1795" max="1795" width="16.33203125" style="121" customWidth="1"/>
    <col min="1796" max="1797" width="18" style="121" customWidth="1"/>
    <col min="1798" max="1798" width="16.6640625" style="121" customWidth="1"/>
    <col min="1799" max="1799" width="18.83203125" style="121" customWidth="1"/>
    <col min="1800" max="1801" width="12.83203125" style="121" customWidth="1"/>
    <col min="1802" max="1802" width="13.83203125" style="121" customWidth="1"/>
    <col min="1803" max="2048" width="9.33203125" style="121"/>
    <col min="2049" max="2049" width="47.1640625" style="121" customWidth="1"/>
    <col min="2050" max="2050" width="15.6640625" style="121" customWidth="1"/>
    <col min="2051" max="2051" width="16.33203125" style="121" customWidth="1"/>
    <col min="2052" max="2053" width="18" style="121" customWidth="1"/>
    <col min="2054" max="2054" width="16.6640625" style="121" customWidth="1"/>
    <col min="2055" max="2055" width="18.83203125" style="121" customWidth="1"/>
    <col min="2056" max="2057" width="12.83203125" style="121" customWidth="1"/>
    <col min="2058" max="2058" width="13.83203125" style="121" customWidth="1"/>
    <col min="2059" max="2304" width="9.33203125" style="121"/>
    <col min="2305" max="2305" width="47.1640625" style="121" customWidth="1"/>
    <col min="2306" max="2306" width="15.6640625" style="121" customWidth="1"/>
    <col min="2307" max="2307" width="16.33203125" style="121" customWidth="1"/>
    <col min="2308" max="2309" width="18" style="121" customWidth="1"/>
    <col min="2310" max="2310" width="16.6640625" style="121" customWidth="1"/>
    <col min="2311" max="2311" width="18.83203125" style="121" customWidth="1"/>
    <col min="2312" max="2313" width="12.83203125" style="121" customWidth="1"/>
    <col min="2314" max="2314" width="13.83203125" style="121" customWidth="1"/>
    <col min="2315" max="2560" width="9.33203125" style="121"/>
    <col min="2561" max="2561" width="47.1640625" style="121" customWidth="1"/>
    <col min="2562" max="2562" width="15.6640625" style="121" customWidth="1"/>
    <col min="2563" max="2563" width="16.33203125" style="121" customWidth="1"/>
    <col min="2564" max="2565" width="18" style="121" customWidth="1"/>
    <col min="2566" max="2566" width="16.6640625" style="121" customWidth="1"/>
    <col min="2567" max="2567" width="18.83203125" style="121" customWidth="1"/>
    <col min="2568" max="2569" width="12.83203125" style="121" customWidth="1"/>
    <col min="2570" max="2570" width="13.83203125" style="121" customWidth="1"/>
    <col min="2571" max="2816" width="9.33203125" style="121"/>
    <col min="2817" max="2817" width="47.1640625" style="121" customWidth="1"/>
    <col min="2818" max="2818" width="15.6640625" style="121" customWidth="1"/>
    <col min="2819" max="2819" width="16.33203125" style="121" customWidth="1"/>
    <col min="2820" max="2821" width="18" style="121" customWidth="1"/>
    <col min="2822" max="2822" width="16.6640625" style="121" customWidth="1"/>
    <col min="2823" max="2823" width="18.83203125" style="121" customWidth="1"/>
    <col min="2824" max="2825" width="12.83203125" style="121" customWidth="1"/>
    <col min="2826" max="2826" width="13.83203125" style="121" customWidth="1"/>
    <col min="2827" max="3072" width="9.33203125" style="121"/>
    <col min="3073" max="3073" width="47.1640625" style="121" customWidth="1"/>
    <col min="3074" max="3074" width="15.6640625" style="121" customWidth="1"/>
    <col min="3075" max="3075" width="16.33203125" style="121" customWidth="1"/>
    <col min="3076" max="3077" width="18" style="121" customWidth="1"/>
    <col min="3078" max="3078" width="16.6640625" style="121" customWidth="1"/>
    <col min="3079" max="3079" width="18.83203125" style="121" customWidth="1"/>
    <col min="3080" max="3081" width="12.83203125" style="121" customWidth="1"/>
    <col min="3082" max="3082" width="13.83203125" style="121" customWidth="1"/>
    <col min="3083" max="3328" width="9.33203125" style="121"/>
    <col min="3329" max="3329" width="47.1640625" style="121" customWidth="1"/>
    <col min="3330" max="3330" width="15.6640625" style="121" customWidth="1"/>
    <col min="3331" max="3331" width="16.33203125" style="121" customWidth="1"/>
    <col min="3332" max="3333" width="18" style="121" customWidth="1"/>
    <col min="3334" max="3334" width="16.6640625" style="121" customWidth="1"/>
    <col min="3335" max="3335" width="18.83203125" style="121" customWidth="1"/>
    <col min="3336" max="3337" width="12.83203125" style="121" customWidth="1"/>
    <col min="3338" max="3338" width="13.83203125" style="121" customWidth="1"/>
    <col min="3339" max="3584" width="9.33203125" style="121"/>
    <col min="3585" max="3585" width="47.1640625" style="121" customWidth="1"/>
    <col min="3586" max="3586" width="15.6640625" style="121" customWidth="1"/>
    <col min="3587" max="3587" width="16.33203125" style="121" customWidth="1"/>
    <col min="3588" max="3589" width="18" style="121" customWidth="1"/>
    <col min="3590" max="3590" width="16.6640625" style="121" customWidth="1"/>
    <col min="3591" max="3591" width="18.83203125" style="121" customWidth="1"/>
    <col min="3592" max="3593" width="12.83203125" style="121" customWidth="1"/>
    <col min="3594" max="3594" width="13.83203125" style="121" customWidth="1"/>
    <col min="3595" max="3840" width="9.33203125" style="121"/>
    <col min="3841" max="3841" width="47.1640625" style="121" customWidth="1"/>
    <col min="3842" max="3842" width="15.6640625" style="121" customWidth="1"/>
    <col min="3843" max="3843" width="16.33203125" style="121" customWidth="1"/>
    <col min="3844" max="3845" width="18" style="121" customWidth="1"/>
    <col min="3846" max="3846" width="16.6640625" style="121" customWidth="1"/>
    <col min="3847" max="3847" width="18.83203125" style="121" customWidth="1"/>
    <col min="3848" max="3849" width="12.83203125" style="121" customWidth="1"/>
    <col min="3850" max="3850" width="13.83203125" style="121" customWidth="1"/>
    <col min="3851" max="4096" width="9.33203125" style="121"/>
    <col min="4097" max="4097" width="47.1640625" style="121" customWidth="1"/>
    <col min="4098" max="4098" width="15.6640625" style="121" customWidth="1"/>
    <col min="4099" max="4099" width="16.33203125" style="121" customWidth="1"/>
    <col min="4100" max="4101" width="18" style="121" customWidth="1"/>
    <col min="4102" max="4102" width="16.6640625" style="121" customWidth="1"/>
    <col min="4103" max="4103" width="18.83203125" style="121" customWidth="1"/>
    <col min="4104" max="4105" width="12.83203125" style="121" customWidth="1"/>
    <col min="4106" max="4106" width="13.83203125" style="121" customWidth="1"/>
    <col min="4107" max="4352" width="9.33203125" style="121"/>
    <col min="4353" max="4353" width="47.1640625" style="121" customWidth="1"/>
    <col min="4354" max="4354" width="15.6640625" style="121" customWidth="1"/>
    <col min="4355" max="4355" width="16.33203125" style="121" customWidth="1"/>
    <col min="4356" max="4357" width="18" style="121" customWidth="1"/>
    <col min="4358" max="4358" width="16.6640625" style="121" customWidth="1"/>
    <col min="4359" max="4359" width="18.83203125" style="121" customWidth="1"/>
    <col min="4360" max="4361" width="12.83203125" style="121" customWidth="1"/>
    <col min="4362" max="4362" width="13.83203125" style="121" customWidth="1"/>
    <col min="4363" max="4608" width="9.33203125" style="121"/>
    <col min="4609" max="4609" width="47.1640625" style="121" customWidth="1"/>
    <col min="4610" max="4610" width="15.6640625" style="121" customWidth="1"/>
    <col min="4611" max="4611" width="16.33203125" style="121" customWidth="1"/>
    <col min="4612" max="4613" width="18" style="121" customWidth="1"/>
    <col min="4614" max="4614" width="16.6640625" style="121" customWidth="1"/>
    <col min="4615" max="4615" width="18.83203125" style="121" customWidth="1"/>
    <col min="4616" max="4617" width="12.83203125" style="121" customWidth="1"/>
    <col min="4618" max="4618" width="13.83203125" style="121" customWidth="1"/>
    <col min="4619" max="4864" width="9.33203125" style="121"/>
    <col min="4865" max="4865" width="47.1640625" style="121" customWidth="1"/>
    <col min="4866" max="4866" width="15.6640625" style="121" customWidth="1"/>
    <col min="4867" max="4867" width="16.33203125" style="121" customWidth="1"/>
    <col min="4868" max="4869" width="18" style="121" customWidth="1"/>
    <col min="4870" max="4870" width="16.6640625" style="121" customWidth="1"/>
    <col min="4871" max="4871" width="18.83203125" style="121" customWidth="1"/>
    <col min="4872" max="4873" width="12.83203125" style="121" customWidth="1"/>
    <col min="4874" max="4874" width="13.83203125" style="121" customWidth="1"/>
    <col min="4875" max="5120" width="9.33203125" style="121"/>
    <col min="5121" max="5121" width="47.1640625" style="121" customWidth="1"/>
    <col min="5122" max="5122" width="15.6640625" style="121" customWidth="1"/>
    <col min="5123" max="5123" width="16.33203125" style="121" customWidth="1"/>
    <col min="5124" max="5125" width="18" style="121" customWidth="1"/>
    <col min="5126" max="5126" width="16.6640625" style="121" customWidth="1"/>
    <col min="5127" max="5127" width="18.83203125" style="121" customWidth="1"/>
    <col min="5128" max="5129" width="12.83203125" style="121" customWidth="1"/>
    <col min="5130" max="5130" width="13.83203125" style="121" customWidth="1"/>
    <col min="5131" max="5376" width="9.33203125" style="121"/>
    <col min="5377" max="5377" width="47.1640625" style="121" customWidth="1"/>
    <col min="5378" max="5378" width="15.6640625" style="121" customWidth="1"/>
    <col min="5379" max="5379" width="16.33203125" style="121" customWidth="1"/>
    <col min="5380" max="5381" width="18" style="121" customWidth="1"/>
    <col min="5382" max="5382" width="16.6640625" style="121" customWidth="1"/>
    <col min="5383" max="5383" width="18.83203125" style="121" customWidth="1"/>
    <col min="5384" max="5385" width="12.83203125" style="121" customWidth="1"/>
    <col min="5386" max="5386" width="13.83203125" style="121" customWidth="1"/>
    <col min="5387" max="5632" width="9.33203125" style="121"/>
    <col min="5633" max="5633" width="47.1640625" style="121" customWidth="1"/>
    <col min="5634" max="5634" width="15.6640625" style="121" customWidth="1"/>
    <col min="5635" max="5635" width="16.33203125" style="121" customWidth="1"/>
    <col min="5636" max="5637" width="18" style="121" customWidth="1"/>
    <col min="5638" max="5638" width="16.6640625" style="121" customWidth="1"/>
    <col min="5639" max="5639" width="18.83203125" style="121" customWidth="1"/>
    <col min="5640" max="5641" width="12.83203125" style="121" customWidth="1"/>
    <col min="5642" max="5642" width="13.83203125" style="121" customWidth="1"/>
    <col min="5643" max="5888" width="9.33203125" style="121"/>
    <col min="5889" max="5889" width="47.1640625" style="121" customWidth="1"/>
    <col min="5890" max="5890" width="15.6640625" style="121" customWidth="1"/>
    <col min="5891" max="5891" width="16.33203125" style="121" customWidth="1"/>
    <col min="5892" max="5893" width="18" style="121" customWidth="1"/>
    <col min="5894" max="5894" width="16.6640625" style="121" customWidth="1"/>
    <col min="5895" max="5895" width="18.83203125" style="121" customWidth="1"/>
    <col min="5896" max="5897" width="12.83203125" style="121" customWidth="1"/>
    <col min="5898" max="5898" width="13.83203125" style="121" customWidth="1"/>
    <col min="5899" max="6144" width="9.33203125" style="121"/>
    <col min="6145" max="6145" width="47.1640625" style="121" customWidth="1"/>
    <col min="6146" max="6146" width="15.6640625" style="121" customWidth="1"/>
    <col min="6147" max="6147" width="16.33203125" style="121" customWidth="1"/>
    <col min="6148" max="6149" width="18" style="121" customWidth="1"/>
    <col min="6150" max="6150" width="16.6640625" style="121" customWidth="1"/>
    <col min="6151" max="6151" width="18.83203125" style="121" customWidth="1"/>
    <col min="6152" max="6153" width="12.83203125" style="121" customWidth="1"/>
    <col min="6154" max="6154" width="13.83203125" style="121" customWidth="1"/>
    <col min="6155" max="6400" width="9.33203125" style="121"/>
    <col min="6401" max="6401" width="47.1640625" style="121" customWidth="1"/>
    <col min="6402" max="6402" width="15.6640625" style="121" customWidth="1"/>
    <col min="6403" max="6403" width="16.33203125" style="121" customWidth="1"/>
    <col min="6404" max="6405" width="18" style="121" customWidth="1"/>
    <col min="6406" max="6406" width="16.6640625" style="121" customWidth="1"/>
    <col min="6407" max="6407" width="18.83203125" style="121" customWidth="1"/>
    <col min="6408" max="6409" width="12.83203125" style="121" customWidth="1"/>
    <col min="6410" max="6410" width="13.83203125" style="121" customWidth="1"/>
    <col min="6411" max="6656" width="9.33203125" style="121"/>
    <col min="6657" max="6657" width="47.1640625" style="121" customWidth="1"/>
    <col min="6658" max="6658" width="15.6640625" style="121" customWidth="1"/>
    <col min="6659" max="6659" width="16.33203125" style="121" customWidth="1"/>
    <col min="6660" max="6661" width="18" style="121" customWidth="1"/>
    <col min="6662" max="6662" width="16.6640625" style="121" customWidth="1"/>
    <col min="6663" max="6663" width="18.83203125" style="121" customWidth="1"/>
    <col min="6664" max="6665" width="12.83203125" style="121" customWidth="1"/>
    <col min="6666" max="6666" width="13.83203125" style="121" customWidth="1"/>
    <col min="6667" max="6912" width="9.33203125" style="121"/>
    <col min="6913" max="6913" width="47.1640625" style="121" customWidth="1"/>
    <col min="6914" max="6914" width="15.6640625" style="121" customWidth="1"/>
    <col min="6915" max="6915" width="16.33203125" style="121" customWidth="1"/>
    <col min="6916" max="6917" width="18" style="121" customWidth="1"/>
    <col min="6918" max="6918" width="16.6640625" style="121" customWidth="1"/>
    <col min="6919" max="6919" width="18.83203125" style="121" customWidth="1"/>
    <col min="6920" max="6921" width="12.83203125" style="121" customWidth="1"/>
    <col min="6922" max="6922" width="13.83203125" style="121" customWidth="1"/>
    <col min="6923" max="7168" width="9.33203125" style="121"/>
    <col min="7169" max="7169" width="47.1640625" style="121" customWidth="1"/>
    <col min="7170" max="7170" width="15.6640625" style="121" customWidth="1"/>
    <col min="7171" max="7171" width="16.33203125" style="121" customWidth="1"/>
    <col min="7172" max="7173" width="18" style="121" customWidth="1"/>
    <col min="7174" max="7174" width="16.6640625" style="121" customWidth="1"/>
    <col min="7175" max="7175" width="18.83203125" style="121" customWidth="1"/>
    <col min="7176" max="7177" width="12.83203125" style="121" customWidth="1"/>
    <col min="7178" max="7178" width="13.83203125" style="121" customWidth="1"/>
    <col min="7179" max="7424" width="9.33203125" style="121"/>
    <col min="7425" max="7425" width="47.1640625" style="121" customWidth="1"/>
    <col min="7426" max="7426" width="15.6640625" style="121" customWidth="1"/>
    <col min="7427" max="7427" width="16.33203125" style="121" customWidth="1"/>
    <col min="7428" max="7429" width="18" style="121" customWidth="1"/>
    <col min="7430" max="7430" width="16.6640625" style="121" customWidth="1"/>
    <col min="7431" max="7431" width="18.83203125" style="121" customWidth="1"/>
    <col min="7432" max="7433" width="12.83203125" style="121" customWidth="1"/>
    <col min="7434" max="7434" width="13.83203125" style="121" customWidth="1"/>
    <col min="7435" max="7680" width="9.33203125" style="121"/>
    <col min="7681" max="7681" width="47.1640625" style="121" customWidth="1"/>
    <col min="7682" max="7682" width="15.6640625" style="121" customWidth="1"/>
    <col min="7683" max="7683" width="16.33203125" style="121" customWidth="1"/>
    <col min="7684" max="7685" width="18" style="121" customWidth="1"/>
    <col min="7686" max="7686" width="16.6640625" style="121" customWidth="1"/>
    <col min="7687" max="7687" width="18.83203125" style="121" customWidth="1"/>
    <col min="7688" max="7689" width="12.83203125" style="121" customWidth="1"/>
    <col min="7690" max="7690" width="13.83203125" style="121" customWidth="1"/>
    <col min="7691" max="7936" width="9.33203125" style="121"/>
    <col min="7937" max="7937" width="47.1640625" style="121" customWidth="1"/>
    <col min="7938" max="7938" width="15.6640625" style="121" customWidth="1"/>
    <col min="7939" max="7939" width="16.33203125" style="121" customWidth="1"/>
    <col min="7940" max="7941" width="18" style="121" customWidth="1"/>
    <col min="7942" max="7942" width="16.6640625" style="121" customWidth="1"/>
    <col min="7943" max="7943" width="18.83203125" style="121" customWidth="1"/>
    <col min="7944" max="7945" width="12.83203125" style="121" customWidth="1"/>
    <col min="7946" max="7946" width="13.83203125" style="121" customWidth="1"/>
    <col min="7947" max="8192" width="9.33203125" style="121"/>
    <col min="8193" max="8193" width="47.1640625" style="121" customWidth="1"/>
    <col min="8194" max="8194" width="15.6640625" style="121" customWidth="1"/>
    <col min="8195" max="8195" width="16.33203125" style="121" customWidth="1"/>
    <col min="8196" max="8197" width="18" style="121" customWidth="1"/>
    <col min="8198" max="8198" width="16.6640625" style="121" customWidth="1"/>
    <col min="8199" max="8199" width="18.83203125" style="121" customWidth="1"/>
    <col min="8200" max="8201" width="12.83203125" style="121" customWidth="1"/>
    <col min="8202" max="8202" width="13.83203125" style="121" customWidth="1"/>
    <col min="8203" max="8448" width="9.33203125" style="121"/>
    <col min="8449" max="8449" width="47.1640625" style="121" customWidth="1"/>
    <col min="8450" max="8450" width="15.6640625" style="121" customWidth="1"/>
    <col min="8451" max="8451" width="16.33203125" style="121" customWidth="1"/>
    <col min="8452" max="8453" width="18" style="121" customWidth="1"/>
    <col min="8454" max="8454" width="16.6640625" style="121" customWidth="1"/>
    <col min="8455" max="8455" width="18.83203125" style="121" customWidth="1"/>
    <col min="8456" max="8457" width="12.83203125" style="121" customWidth="1"/>
    <col min="8458" max="8458" width="13.83203125" style="121" customWidth="1"/>
    <col min="8459" max="8704" width="9.33203125" style="121"/>
    <col min="8705" max="8705" width="47.1640625" style="121" customWidth="1"/>
    <col min="8706" max="8706" width="15.6640625" style="121" customWidth="1"/>
    <col min="8707" max="8707" width="16.33203125" style="121" customWidth="1"/>
    <col min="8708" max="8709" width="18" style="121" customWidth="1"/>
    <col min="8710" max="8710" width="16.6640625" style="121" customWidth="1"/>
    <col min="8711" max="8711" width="18.83203125" style="121" customWidth="1"/>
    <col min="8712" max="8713" width="12.83203125" style="121" customWidth="1"/>
    <col min="8714" max="8714" width="13.83203125" style="121" customWidth="1"/>
    <col min="8715" max="8960" width="9.33203125" style="121"/>
    <col min="8961" max="8961" width="47.1640625" style="121" customWidth="1"/>
    <col min="8962" max="8962" width="15.6640625" style="121" customWidth="1"/>
    <col min="8963" max="8963" width="16.33203125" style="121" customWidth="1"/>
    <col min="8964" max="8965" width="18" style="121" customWidth="1"/>
    <col min="8966" max="8966" width="16.6640625" style="121" customWidth="1"/>
    <col min="8967" max="8967" width="18.83203125" style="121" customWidth="1"/>
    <col min="8968" max="8969" width="12.83203125" style="121" customWidth="1"/>
    <col min="8970" max="8970" width="13.83203125" style="121" customWidth="1"/>
    <col min="8971" max="9216" width="9.33203125" style="121"/>
    <col min="9217" max="9217" width="47.1640625" style="121" customWidth="1"/>
    <col min="9218" max="9218" width="15.6640625" style="121" customWidth="1"/>
    <col min="9219" max="9219" width="16.33203125" style="121" customWidth="1"/>
    <col min="9220" max="9221" width="18" style="121" customWidth="1"/>
    <col min="9222" max="9222" width="16.6640625" style="121" customWidth="1"/>
    <col min="9223" max="9223" width="18.83203125" style="121" customWidth="1"/>
    <col min="9224" max="9225" width="12.83203125" style="121" customWidth="1"/>
    <col min="9226" max="9226" width="13.83203125" style="121" customWidth="1"/>
    <col min="9227" max="9472" width="9.33203125" style="121"/>
    <col min="9473" max="9473" width="47.1640625" style="121" customWidth="1"/>
    <col min="9474" max="9474" width="15.6640625" style="121" customWidth="1"/>
    <col min="9475" max="9475" width="16.33203125" style="121" customWidth="1"/>
    <col min="9476" max="9477" width="18" style="121" customWidth="1"/>
    <col min="9478" max="9478" width="16.6640625" style="121" customWidth="1"/>
    <col min="9479" max="9479" width="18.83203125" style="121" customWidth="1"/>
    <col min="9480" max="9481" width="12.83203125" style="121" customWidth="1"/>
    <col min="9482" max="9482" width="13.83203125" style="121" customWidth="1"/>
    <col min="9483" max="9728" width="9.33203125" style="121"/>
    <col min="9729" max="9729" width="47.1640625" style="121" customWidth="1"/>
    <col min="9730" max="9730" width="15.6640625" style="121" customWidth="1"/>
    <col min="9731" max="9731" width="16.33203125" style="121" customWidth="1"/>
    <col min="9732" max="9733" width="18" style="121" customWidth="1"/>
    <col min="9734" max="9734" width="16.6640625" style="121" customWidth="1"/>
    <col min="9735" max="9735" width="18.83203125" style="121" customWidth="1"/>
    <col min="9736" max="9737" width="12.83203125" style="121" customWidth="1"/>
    <col min="9738" max="9738" width="13.83203125" style="121" customWidth="1"/>
    <col min="9739" max="9984" width="9.33203125" style="121"/>
    <col min="9985" max="9985" width="47.1640625" style="121" customWidth="1"/>
    <col min="9986" max="9986" width="15.6640625" style="121" customWidth="1"/>
    <col min="9987" max="9987" width="16.33203125" style="121" customWidth="1"/>
    <col min="9988" max="9989" width="18" style="121" customWidth="1"/>
    <col min="9990" max="9990" width="16.6640625" style="121" customWidth="1"/>
    <col min="9991" max="9991" width="18.83203125" style="121" customWidth="1"/>
    <col min="9992" max="9993" width="12.83203125" style="121" customWidth="1"/>
    <col min="9994" max="9994" width="13.83203125" style="121" customWidth="1"/>
    <col min="9995" max="10240" width="9.33203125" style="121"/>
    <col min="10241" max="10241" width="47.1640625" style="121" customWidth="1"/>
    <col min="10242" max="10242" width="15.6640625" style="121" customWidth="1"/>
    <col min="10243" max="10243" width="16.33203125" style="121" customWidth="1"/>
    <col min="10244" max="10245" width="18" style="121" customWidth="1"/>
    <col min="10246" max="10246" width="16.6640625" style="121" customWidth="1"/>
    <col min="10247" max="10247" width="18.83203125" style="121" customWidth="1"/>
    <col min="10248" max="10249" width="12.83203125" style="121" customWidth="1"/>
    <col min="10250" max="10250" width="13.83203125" style="121" customWidth="1"/>
    <col min="10251" max="10496" width="9.33203125" style="121"/>
    <col min="10497" max="10497" width="47.1640625" style="121" customWidth="1"/>
    <col min="10498" max="10498" width="15.6640625" style="121" customWidth="1"/>
    <col min="10499" max="10499" width="16.33203125" style="121" customWidth="1"/>
    <col min="10500" max="10501" width="18" style="121" customWidth="1"/>
    <col min="10502" max="10502" width="16.6640625" style="121" customWidth="1"/>
    <col min="10503" max="10503" width="18.83203125" style="121" customWidth="1"/>
    <col min="10504" max="10505" width="12.83203125" style="121" customWidth="1"/>
    <col min="10506" max="10506" width="13.83203125" style="121" customWidth="1"/>
    <col min="10507" max="10752" width="9.33203125" style="121"/>
    <col min="10753" max="10753" width="47.1640625" style="121" customWidth="1"/>
    <col min="10754" max="10754" width="15.6640625" style="121" customWidth="1"/>
    <col min="10755" max="10755" width="16.33203125" style="121" customWidth="1"/>
    <col min="10756" max="10757" width="18" style="121" customWidth="1"/>
    <col min="10758" max="10758" width="16.6640625" style="121" customWidth="1"/>
    <col min="10759" max="10759" width="18.83203125" style="121" customWidth="1"/>
    <col min="10760" max="10761" width="12.83203125" style="121" customWidth="1"/>
    <col min="10762" max="10762" width="13.83203125" style="121" customWidth="1"/>
    <col min="10763" max="11008" width="9.33203125" style="121"/>
    <col min="11009" max="11009" width="47.1640625" style="121" customWidth="1"/>
    <col min="11010" max="11010" width="15.6640625" style="121" customWidth="1"/>
    <col min="11011" max="11011" width="16.33203125" style="121" customWidth="1"/>
    <col min="11012" max="11013" width="18" style="121" customWidth="1"/>
    <col min="11014" max="11014" width="16.6640625" style="121" customWidth="1"/>
    <col min="11015" max="11015" width="18.83203125" style="121" customWidth="1"/>
    <col min="11016" max="11017" width="12.83203125" style="121" customWidth="1"/>
    <col min="11018" max="11018" width="13.83203125" style="121" customWidth="1"/>
    <col min="11019" max="11264" width="9.33203125" style="121"/>
    <col min="11265" max="11265" width="47.1640625" style="121" customWidth="1"/>
    <col min="11266" max="11266" width="15.6640625" style="121" customWidth="1"/>
    <col min="11267" max="11267" width="16.33203125" style="121" customWidth="1"/>
    <col min="11268" max="11269" width="18" style="121" customWidth="1"/>
    <col min="11270" max="11270" width="16.6640625" style="121" customWidth="1"/>
    <col min="11271" max="11271" width="18.83203125" style="121" customWidth="1"/>
    <col min="11272" max="11273" width="12.83203125" style="121" customWidth="1"/>
    <col min="11274" max="11274" width="13.83203125" style="121" customWidth="1"/>
    <col min="11275" max="11520" width="9.33203125" style="121"/>
    <col min="11521" max="11521" width="47.1640625" style="121" customWidth="1"/>
    <col min="11522" max="11522" width="15.6640625" style="121" customWidth="1"/>
    <col min="11523" max="11523" width="16.33203125" style="121" customWidth="1"/>
    <col min="11524" max="11525" width="18" style="121" customWidth="1"/>
    <col min="11526" max="11526" width="16.6640625" style="121" customWidth="1"/>
    <col min="11527" max="11527" width="18.83203125" style="121" customWidth="1"/>
    <col min="11528" max="11529" width="12.83203125" style="121" customWidth="1"/>
    <col min="11530" max="11530" width="13.83203125" style="121" customWidth="1"/>
    <col min="11531" max="11776" width="9.33203125" style="121"/>
    <col min="11777" max="11777" width="47.1640625" style="121" customWidth="1"/>
    <col min="11778" max="11778" width="15.6640625" style="121" customWidth="1"/>
    <col min="11779" max="11779" width="16.33203125" style="121" customWidth="1"/>
    <col min="11780" max="11781" width="18" style="121" customWidth="1"/>
    <col min="11782" max="11782" width="16.6640625" style="121" customWidth="1"/>
    <col min="11783" max="11783" width="18.83203125" style="121" customWidth="1"/>
    <col min="11784" max="11785" width="12.83203125" style="121" customWidth="1"/>
    <col min="11786" max="11786" width="13.83203125" style="121" customWidth="1"/>
    <col min="11787" max="12032" width="9.33203125" style="121"/>
    <col min="12033" max="12033" width="47.1640625" style="121" customWidth="1"/>
    <col min="12034" max="12034" width="15.6640625" style="121" customWidth="1"/>
    <col min="12035" max="12035" width="16.33203125" style="121" customWidth="1"/>
    <col min="12036" max="12037" width="18" style="121" customWidth="1"/>
    <col min="12038" max="12038" width="16.6640625" style="121" customWidth="1"/>
    <col min="12039" max="12039" width="18.83203125" style="121" customWidth="1"/>
    <col min="12040" max="12041" width="12.83203125" style="121" customWidth="1"/>
    <col min="12042" max="12042" width="13.83203125" style="121" customWidth="1"/>
    <col min="12043" max="12288" width="9.33203125" style="121"/>
    <col min="12289" max="12289" width="47.1640625" style="121" customWidth="1"/>
    <col min="12290" max="12290" width="15.6640625" style="121" customWidth="1"/>
    <col min="12291" max="12291" width="16.33203125" style="121" customWidth="1"/>
    <col min="12292" max="12293" width="18" style="121" customWidth="1"/>
    <col min="12294" max="12294" width="16.6640625" style="121" customWidth="1"/>
    <col min="12295" max="12295" width="18.83203125" style="121" customWidth="1"/>
    <col min="12296" max="12297" width="12.83203125" style="121" customWidth="1"/>
    <col min="12298" max="12298" width="13.83203125" style="121" customWidth="1"/>
    <col min="12299" max="12544" width="9.33203125" style="121"/>
    <col min="12545" max="12545" width="47.1640625" style="121" customWidth="1"/>
    <col min="12546" max="12546" width="15.6640625" style="121" customWidth="1"/>
    <col min="12547" max="12547" width="16.33203125" style="121" customWidth="1"/>
    <col min="12548" max="12549" width="18" style="121" customWidth="1"/>
    <col min="12550" max="12550" width="16.6640625" style="121" customWidth="1"/>
    <col min="12551" max="12551" width="18.83203125" style="121" customWidth="1"/>
    <col min="12552" max="12553" width="12.83203125" style="121" customWidth="1"/>
    <col min="12554" max="12554" width="13.83203125" style="121" customWidth="1"/>
    <col min="12555" max="12800" width="9.33203125" style="121"/>
    <col min="12801" max="12801" width="47.1640625" style="121" customWidth="1"/>
    <col min="12802" max="12802" width="15.6640625" style="121" customWidth="1"/>
    <col min="12803" max="12803" width="16.33203125" style="121" customWidth="1"/>
    <col min="12804" max="12805" width="18" style="121" customWidth="1"/>
    <col min="12806" max="12806" width="16.6640625" style="121" customWidth="1"/>
    <col min="12807" max="12807" width="18.83203125" style="121" customWidth="1"/>
    <col min="12808" max="12809" width="12.83203125" style="121" customWidth="1"/>
    <col min="12810" max="12810" width="13.83203125" style="121" customWidth="1"/>
    <col min="12811" max="13056" width="9.33203125" style="121"/>
    <col min="13057" max="13057" width="47.1640625" style="121" customWidth="1"/>
    <col min="13058" max="13058" width="15.6640625" style="121" customWidth="1"/>
    <col min="13059" max="13059" width="16.33203125" style="121" customWidth="1"/>
    <col min="13060" max="13061" width="18" style="121" customWidth="1"/>
    <col min="13062" max="13062" width="16.6640625" style="121" customWidth="1"/>
    <col min="13063" max="13063" width="18.83203125" style="121" customWidth="1"/>
    <col min="13064" max="13065" width="12.83203125" style="121" customWidth="1"/>
    <col min="13066" max="13066" width="13.83203125" style="121" customWidth="1"/>
    <col min="13067" max="13312" width="9.33203125" style="121"/>
    <col min="13313" max="13313" width="47.1640625" style="121" customWidth="1"/>
    <col min="13314" max="13314" width="15.6640625" style="121" customWidth="1"/>
    <col min="13315" max="13315" width="16.33203125" style="121" customWidth="1"/>
    <col min="13316" max="13317" width="18" style="121" customWidth="1"/>
    <col min="13318" max="13318" width="16.6640625" style="121" customWidth="1"/>
    <col min="13319" max="13319" width="18.83203125" style="121" customWidth="1"/>
    <col min="13320" max="13321" width="12.83203125" style="121" customWidth="1"/>
    <col min="13322" max="13322" width="13.83203125" style="121" customWidth="1"/>
    <col min="13323" max="13568" width="9.33203125" style="121"/>
    <col min="13569" max="13569" width="47.1640625" style="121" customWidth="1"/>
    <col min="13570" max="13570" width="15.6640625" style="121" customWidth="1"/>
    <col min="13571" max="13571" width="16.33203125" style="121" customWidth="1"/>
    <col min="13572" max="13573" width="18" style="121" customWidth="1"/>
    <col min="13574" max="13574" width="16.6640625" style="121" customWidth="1"/>
    <col min="13575" max="13575" width="18.83203125" style="121" customWidth="1"/>
    <col min="13576" max="13577" width="12.83203125" style="121" customWidth="1"/>
    <col min="13578" max="13578" width="13.83203125" style="121" customWidth="1"/>
    <col min="13579" max="13824" width="9.33203125" style="121"/>
    <col min="13825" max="13825" width="47.1640625" style="121" customWidth="1"/>
    <col min="13826" max="13826" width="15.6640625" style="121" customWidth="1"/>
    <col min="13827" max="13827" width="16.33203125" style="121" customWidth="1"/>
    <col min="13828" max="13829" width="18" style="121" customWidth="1"/>
    <col min="13830" max="13830" width="16.6640625" style="121" customWidth="1"/>
    <col min="13831" max="13831" width="18.83203125" style="121" customWidth="1"/>
    <col min="13832" max="13833" width="12.83203125" style="121" customWidth="1"/>
    <col min="13834" max="13834" width="13.83203125" style="121" customWidth="1"/>
    <col min="13835" max="14080" width="9.33203125" style="121"/>
    <col min="14081" max="14081" width="47.1640625" style="121" customWidth="1"/>
    <col min="14082" max="14082" width="15.6640625" style="121" customWidth="1"/>
    <col min="14083" max="14083" width="16.33203125" style="121" customWidth="1"/>
    <col min="14084" max="14085" width="18" style="121" customWidth="1"/>
    <col min="14086" max="14086" width="16.6640625" style="121" customWidth="1"/>
    <col min="14087" max="14087" width="18.83203125" style="121" customWidth="1"/>
    <col min="14088" max="14089" width="12.83203125" style="121" customWidth="1"/>
    <col min="14090" max="14090" width="13.83203125" style="121" customWidth="1"/>
    <col min="14091" max="14336" width="9.33203125" style="121"/>
    <col min="14337" max="14337" width="47.1640625" style="121" customWidth="1"/>
    <col min="14338" max="14338" width="15.6640625" style="121" customWidth="1"/>
    <col min="14339" max="14339" width="16.33203125" style="121" customWidth="1"/>
    <col min="14340" max="14341" width="18" style="121" customWidth="1"/>
    <col min="14342" max="14342" width="16.6640625" style="121" customWidth="1"/>
    <col min="14343" max="14343" width="18.83203125" style="121" customWidth="1"/>
    <col min="14344" max="14345" width="12.83203125" style="121" customWidth="1"/>
    <col min="14346" max="14346" width="13.83203125" style="121" customWidth="1"/>
    <col min="14347" max="14592" width="9.33203125" style="121"/>
    <col min="14593" max="14593" width="47.1640625" style="121" customWidth="1"/>
    <col min="14594" max="14594" width="15.6640625" style="121" customWidth="1"/>
    <col min="14595" max="14595" width="16.33203125" style="121" customWidth="1"/>
    <col min="14596" max="14597" width="18" style="121" customWidth="1"/>
    <col min="14598" max="14598" width="16.6640625" style="121" customWidth="1"/>
    <col min="14599" max="14599" width="18.83203125" style="121" customWidth="1"/>
    <col min="14600" max="14601" width="12.83203125" style="121" customWidth="1"/>
    <col min="14602" max="14602" width="13.83203125" style="121" customWidth="1"/>
    <col min="14603" max="14848" width="9.33203125" style="121"/>
    <col min="14849" max="14849" width="47.1640625" style="121" customWidth="1"/>
    <col min="14850" max="14850" width="15.6640625" style="121" customWidth="1"/>
    <col min="14851" max="14851" width="16.33203125" style="121" customWidth="1"/>
    <col min="14852" max="14853" width="18" style="121" customWidth="1"/>
    <col min="14854" max="14854" width="16.6640625" style="121" customWidth="1"/>
    <col min="14855" max="14855" width="18.83203125" style="121" customWidth="1"/>
    <col min="14856" max="14857" width="12.83203125" style="121" customWidth="1"/>
    <col min="14858" max="14858" width="13.83203125" style="121" customWidth="1"/>
    <col min="14859" max="15104" width="9.33203125" style="121"/>
    <col min="15105" max="15105" width="47.1640625" style="121" customWidth="1"/>
    <col min="15106" max="15106" width="15.6640625" style="121" customWidth="1"/>
    <col min="15107" max="15107" width="16.33203125" style="121" customWidth="1"/>
    <col min="15108" max="15109" width="18" style="121" customWidth="1"/>
    <col min="15110" max="15110" width="16.6640625" style="121" customWidth="1"/>
    <col min="15111" max="15111" width="18.83203125" style="121" customWidth="1"/>
    <col min="15112" max="15113" width="12.83203125" style="121" customWidth="1"/>
    <col min="15114" max="15114" width="13.83203125" style="121" customWidth="1"/>
    <col min="15115" max="15360" width="9.33203125" style="121"/>
    <col min="15361" max="15361" width="47.1640625" style="121" customWidth="1"/>
    <col min="15362" max="15362" width="15.6640625" style="121" customWidth="1"/>
    <col min="15363" max="15363" width="16.33203125" style="121" customWidth="1"/>
    <col min="15364" max="15365" width="18" style="121" customWidth="1"/>
    <col min="15366" max="15366" width="16.6640625" style="121" customWidth="1"/>
    <col min="15367" max="15367" width="18.83203125" style="121" customWidth="1"/>
    <col min="15368" max="15369" width="12.83203125" style="121" customWidth="1"/>
    <col min="15370" max="15370" width="13.83203125" style="121" customWidth="1"/>
    <col min="15371" max="15616" width="9.33203125" style="121"/>
    <col min="15617" max="15617" width="47.1640625" style="121" customWidth="1"/>
    <col min="15618" max="15618" width="15.6640625" style="121" customWidth="1"/>
    <col min="15619" max="15619" width="16.33203125" style="121" customWidth="1"/>
    <col min="15620" max="15621" width="18" style="121" customWidth="1"/>
    <col min="15622" max="15622" width="16.6640625" style="121" customWidth="1"/>
    <col min="15623" max="15623" width="18.83203125" style="121" customWidth="1"/>
    <col min="15624" max="15625" width="12.83203125" style="121" customWidth="1"/>
    <col min="15626" max="15626" width="13.83203125" style="121" customWidth="1"/>
    <col min="15627" max="15872" width="9.33203125" style="121"/>
    <col min="15873" max="15873" width="47.1640625" style="121" customWidth="1"/>
    <col min="15874" max="15874" width="15.6640625" style="121" customWidth="1"/>
    <col min="15875" max="15875" width="16.33203125" style="121" customWidth="1"/>
    <col min="15876" max="15877" width="18" style="121" customWidth="1"/>
    <col min="15878" max="15878" width="16.6640625" style="121" customWidth="1"/>
    <col min="15879" max="15879" width="18.83203125" style="121" customWidth="1"/>
    <col min="15880" max="15881" width="12.83203125" style="121" customWidth="1"/>
    <col min="15882" max="15882" width="13.83203125" style="121" customWidth="1"/>
    <col min="15883" max="16128" width="9.33203125" style="121"/>
    <col min="16129" max="16129" width="47.1640625" style="121" customWidth="1"/>
    <col min="16130" max="16130" width="15.6640625" style="121" customWidth="1"/>
    <col min="16131" max="16131" width="16.33203125" style="121" customWidth="1"/>
    <col min="16132" max="16133" width="18" style="121" customWidth="1"/>
    <col min="16134" max="16134" width="16.6640625" style="121" customWidth="1"/>
    <col min="16135" max="16135" width="18.83203125" style="121" customWidth="1"/>
    <col min="16136" max="16137" width="12.83203125" style="121" customWidth="1"/>
    <col min="16138" max="16138" width="13.83203125" style="121" customWidth="1"/>
    <col min="16139" max="16384" width="9.33203125" style="121"/>
  </cols>
  <sheetData>
    <row r="1" spans="1:7" ht="15" x14ac:dyDescent="0.2">
      <c r="A1" s="122"/>
      <c r="B1" s="766" t="str">
        <f>CONCATENATE("3. melléklet ",[1]Z_ALAPADATOK!A7," ",[1]Z_ALAPADATOK!B7," ",[1]Z_ALAPADATOK!C7," ",[1]Z_ALAPADATOK!D7," ",[1]Z_ALAPADATOK!E7," ",[1]Z_ALAPADATOK!F7," ",[1]Z_ALAPADATOK!G7," ",[1]Z_ALAPADATOK!H7)</f>
        <v>3. melléklet a …. / 2020 ( … ) önkormányzati rendelethez</v>
      </c>
      <c r="C1" s="767"/>
      <c r="D1" s="767"/>
      <c r="E1" s="767"/>
      <c r="F1" s="767"/>
      <c r="G1" s="767"/>
    </row>
    <row r="2" spans="1:7" x14ac:dyDescent="0.2">
      <c r="A2" s="122"/>
      <c r="B2" s="118"/>
      <c r="C2" s="118"/>
      <c r="D2" s="118"/>
      <c r="E2" s="118"/>
      <c r="F2" s="118"/>
      <c r="G2" s="118"/>
    </row>
    <row r="3" spans="1:7" ht="25.5" customHeight="1" x14ac:dyDescent="0.2">
      <c r="A3" s="768" t="s">
        <v>413</v>
      </c>
      <c r="B3" s="768"/>
      <c r="C3" s="768"/>
      <c r="D3" s="768"/>
      <c r="E3" s="768"/>
      <c r="F3" s="768"/>
      <c r="G3" s="768"/>
    </row>
    <row r="4" spans="1:7" ht="22.5" customHeight="1" thickBot="1" x14ac:dyDescent="0.3">
      <c r="A4" s="122"/>
      <c r="B4" s="118"/>
      <c r="C4" s="118"/>
      <c r="D4" s="118"/>
      <c r="E4" s="118"/>
      <c r="F4" s="118"/>
      <c r="G4" s="215" t="str">
        <f>'Z_2.2.sz.mell'!I2</f>
        <v xml:space="preserve"> Forintban!</v>
      </c>
    </row>
    <row r="5" spans="1:7" s="135" customFormat="1" ht="44.45" customHeight="1" thickBot="1" x14ac:dyDescent="0.25">
      <c r="A5" s="130" t="s">
        <v>414</v>
      </c>
      <c r="B5" s="185" t="s">
        <v>415</v>
      </c>
      <c r="C5" s="185" t="s">
        <v>416</v>
      </c>
      <c r="D5" s="131" t="str">
        <f>+CONCATENATE("Felhasználás   ",LEFT(Z_ÖSSZEFÜGGÉSEK!A6,4)-1,". XII. 31-ig")</f>
        <v>Felhasználás   2018. XII. 31-ig</v>
      </c>
      <c r="E5" s="131" t="str">
        <f>+CONCATENATE(LEFT(Z_ÖSSZEFÜGGÉSEK!A6,4),". évi",CHAR(10),"módosított előirányzat")</f>
        <v>2019. évi
módosított előirányzat</v>
      </c>
      <c r="F5" s="131" t="str">
        <f>+CONCATENATE("Teljesítés",CHAR(10),LEFT(Z_ÖSSZEFÜGGÉSEK!A6,4),". XII. 31-ig")</f>
        <v>Teljesítés
2019. XII. 31-ig</v>
      </c>
      <c r="G5" s="216" t="str">
        <f>+CONCATENATE("Összes teljesítés",CHAR(10),LEFT(Z_ÖSSZEFÜGGÉSEK!A6,4),". XII. 31-ig")</f>
        <v>Összes teljesítés
2019. XII. 31-ig</v>
      </c>
    </row>
    <row r="6" spans="1:7" ht="12" customHeight="1" thickBot="1" x14ac:dyDescent="0.25">
      <c r="A6" s="217" t="s">
        <v>46</v>
      </c>
      <c r="B6" s="218" t="s">
        <v>47</v>
      </c>
      <c r="C6" s="218" t="s">
        <v>48</v>
      </c>
      <c r="D6" s="218" t="s">
        <v>49</v>
      </c>
      <c r="E6" s="218" t="s">
        <v>50</v>
      </c>
      <c r="F6" s="218" t="s">
        <v>376</v>
      </c>
      <c r="G6" s="219" t="s">
        <v>417</v>
      </c>
    </row>
    <row r="7" spans="1:7" ht="15.95" customHeight="1" x14ac:dyDescent="0.2">
      <c r="A7" s="220" t="str">
        <f>'[1]IB_3.sz.mell.'!A7</f>
        <v>TOP Kastély pályázat eszközbeszerzés</v>
      </c>
      <c r="B7" s="221">
        <f>'[1]IB_3.sz.mell.'!B7</f>
        <v>29200000</v>
      </c>
      <c r="C7" s="222" t="str">
        <f>'[1]IB_3.sz.mell.'!C7</f>
        <v>2019-2020</v>
      </c>
      <c r="D7" s="221">
        <f>'[1]IB_3.sz.mell.'!D7</f>
        <v>0</v>
      </c>
      <c r="E7" s="221">
        <f>'[1]IB_3.sz.mell.'!E7</f>
        <v>22992126</v>
      </c>
      <c r="F7" s="221"/>
      <c r="G7" s="223">
        <f t="shared" ref="G7:G24" si="0">B7-D7-F7</f>
        <v>29200000</v>
      </c>
    </row>
    <row r="8" spans="1:7" ht="15.95" customHeight="1" x14ac:dyDescent="0.2">
      <c r="A8" s="220" t="str">
        <f>'[1]IB_3.sz.mell.'!A8</f>
        <v>EFOP-1.6.2 Szegregátum projekt ESZA része eszközbeszerzés</v>
      </c>
      <c r="B8" s="221">
        <f>'[1]IB_3.sz.mell.'!B8</f>
        <v>3540831</v>
      </c>
      <c r="C8" s="222" t="str">
        <f>'[1]IB_3.sz.mell.'!C8</f>
        <v>2019</v>
      </c>
      <c r="D8" s="221">
        <f>'[1]IB_3.sz.mell.'!D8</f>
        <v>0</v>
      </c>
      <c r="E8" s="221">
        <f>'[1]IB_3.sz.mell.'!E8</f>
        <v>2788057</v>
      </c>
      <c r="F8" s="221"/>
      <c r="G8" s="223">
        <f t="shared" si="0"/>
        <v>3540831</v>
      </c>
    </row>
    <row r="9" spans="1:7" ht="15.95" customHeight="1" x14ac:dyDescent="0.2">
      <c r="A9" s="220" t="str">
        <f>'[1]IB_3.sz.mell.'!A9</f>
        <v>EFOP-3.7.3 Egész életen át tartó tanulás projekt eszközbeszerzés</v>
      </c>
      <c r="B9" s="221">
        <f>'[1]IB_3.sz.mell.'!B9</f>
        <v>3638287</v>
      </c>
      <c r="C9" s="222" t="str">
        <f>'[1]IB_3.sz.mell.'!C9</f>
        <v>2019</v>
      </c>
      <c r="D9" s="221">
        <f>'[1]IB_3.sz.mell.'!D9</f>
        <v>0</v>
      </c>
      <c r="E9" s="221">
        <f>'[1]IB_3.sz.mell.'!E9</f>
        <v>2864793</v>
      </c>
      <c r="F9" s="221"/>
      <c r="G9" s="223">
        <f t="shared" si="0"/>
        <v>3638287</v>
      </c>
    </row>
    <row r="10" spans="1:7" ht="15.95" customHeight="1" x14ac:dyDescent="0.2">
      <c r="A10" s="224" t="str">
        <f>'[1]IB_3.sz.mell.'!A10</f>
        <v>EFOP 1.5.3 projekt eszközbeszerzés humán szolgáltatások</v>
      </c>
      <c r="B10" s="221">
        <f>'[1]IB_3.sz.mell.'!B10</f>
        <v>1988737</v>
      </c>
      <c r="C10" s="222" t="str">
        <f>'[1]IB_3.sz.mell.'!C10</f>
        <v>2019</v>
      </c>
      <c r="D10" s="221">
        <f>'[1]IB_3.sz.mell.'!D10</f>
        <v>0</v>
      </c>
      <c r="E10" s="221">
        <f>'[1]IB_3.sz.mell.'!E10</f>
        <v>1988737</v>
      </c>
      <c r="F10" s="221"/>
      <c r="G10" s="223">
        <f t="shared" si="0"/>
        <v>1988737</v>
      </c>
    </row>
    <row r="11" spans="1:7" ht="15.95" customHeight="1" x14ac:dyDescent="0.2">
      <c r="A11" s="220" t="str">
        <f>'[1]IB_3.sz.mell.'!A11</f>
        <v>egyéb, ingatlanokhoz kapcsolódó beruházások</v>
      </c>
      <c r="B11" s="221">
        <f>'[1]IB_3.sz.mell.'!B11</f>
        <v>7116597</v>
      </c>
      <c r="C11" s="222" t="str">
        <f>'[1]IB_3.sz.mell.'!C11</f>
        <v>2019</v>
      </c>
      <c r="D11" s="221">
        <f>'[1]IB_3.sz.mell.'!D11</f>
        <v>0</v>
      </c>
      <c r="E11" s="221">
        <f>'[1]IB_3.sz.mell.'!E11</f>
        <v>0</v>
      </c>
      <c r="F11" s="221"/>
      <c r="G11" s="223">
        <f t="shared" si="0"/>
        <v>7116597</v>
      </c>
    </row>
    <row r="12" spans="1:7" ht="15.95" customHeight="1" x14ac:dyDescent="0.2">
      <c r="A12" s="224" t="str">
        <f>'[1]IB_3.sz.mell.'!A12</f>
        <v>egyéb informatikai  eszköz beszerzése, orvosi, védőnő magyar falu program</v>
      </c>
      <c r="B12" s="221">
        <f>'[1]IB_3.sz.mell.'!B12</f>
        <v>3860247</v>
      </c>
      <c r="C12" s="222" t="str">
        <f>'[1]IB_3.sz.mell.'!C12</f>
        <v>2019</v>
      </c>
      <c r="D12" s="221">
        <f>'[1]IB_3.sz.mell.'!D12</f>
        <v>0</v>
      </c>
      <c r="E12" s="221">
        <f>'[1]IB_3.sz.mell.'!E12</f>
        <v>0</v>
      </c>
      <c r="F12" s="221"/>
      <c r="G12" s="223">
        <f t="shared" si="0"/>
        <v>3860247</v>
      </c>
    </row>
    <row r="13" spans="1:7" ht="15.95" customHeight="1" x14ac:dyDescent="0.2">
      <c r="A13" s="220" t="str">
        <f>'[1]IB_3.sz.mell.'!A13</f>
        <v>lakóépület, ingatlan, termőföld / beszerzése</v>
      </c>
      <c r="B13" s="221">
        <f>'[1]IB_3.sz.mell.'!B13</f>
        <v>5149300</v>
      </c>
      <c r="C13" s="222" t="str">
        <f>'[1]IB_3.sz.mell.'!C13</f>
        <v>2019</v>
      </c>
      <c r="D13" s="221">
        <f>'[1]IB_3.sz.mell.'!D13</f>
        <v>0</v>
      </c>
      <c r="E13" s="221">
        <f>'[1]IB_3.sz.mell.'!E13</f>
        <v>3500000</v>
      </c>
      <c r="F13" s="221"/>
      <c r="G13" s="223">
        <f t="shared" si="0"/>
        <v>5149300</v>
      </c>
    </row>
    <row r="14" spans="1:7" ht="15.95" customHeight="1" x14ac:dyDescent="0.2">
      <c r="A14" s="220" t="str">
        <f>'[1]IB_3.sz.mell.'!A14</f>
        <v>TOP531 projekt eszköz beszerzése</v>
      </c>
      <c r="B14" s="221">
        <f>'[1]IB_3.sz.mell.'!B14</f>
        <v>428110</v>
      </c>
      <c r="C14" s="222" t="str">
        <f>'[1]IB_3.sz.mell.'!C14</f>
        <v>2019</v>
      </c>
      <c r="D14" s="221">
        <f>'[1]IB_3.sz.mell.'!D14</f>
        <v>0</v>
      </c>
      <c r="E14" s="221">
        <f>'[1]IB_3.sz.mell.'!E14</f>
        <v>0</v>
      </c>
      <c r="F14" s="221"/>
      <c r="G14" s="223">
        <f t="shared" si="0"/>
        <v>428110</v>
      </c>
    </row>
    <row r="15" spans="1:7" ht="15.95" customHeight="1" x14ac:dyDescent="0.2">
      <c r="A15" s="220" t="str">
        <f>'[1]IB_3.sz.mell.'!A15</f>
        <v>Top kerékpárút építés</v>
      </c>
      <c r="B15" s="221">
        <f>'[1]IB_3.sz.mell.'!B15</f>
        <v>7147433</v>
      </c>
      <c r="C15" s="222" t="str">
        <f>'[1]IB_3.sz.mell.'!C15</f>
        <v>2018-2019</v>
      </c>
      <c r="D15" s="221">
        <f>'[1]IB_3.sz.mell.'!D15</f>
        <v>0</v>
      </c>
      <c r="E15" s="221">
        <f>'[1]IB_3.sz.mell.'!E15</f>
        <v>3565548</v>
      </c>
      <c r="F15" s="221"/>
      <c r="G15" s="223">
        <f t="shared" si="0"/>
        <v>7147433</v>
      </c>
    </row>
    <row r="16" spans="1:7" ht="15.95" customHeight="1" x14ac:dyDescent="0.2">
      <c r="A16" s="220" t="str">
        <f>'[1]IB_3.sz.mell.'!A16</f>
        <v>Start malom beruházás</v>
      </c>
      <c r="B16" s="221">
        <f>'[1]IB_3.sz.mell.'!B16</f>
        <v>1550243</v>
      </c>
      <c r="C16" s="222" t="str">
        <f>'[1]IB_3.sz.mell.'!C16</f>
        <v>2019</v>
      </c>
      <c r="D16" s="221">
        <f>'[1]IB_3.sz.mell.'!D16</f>
        <v>0</v>
      </c>
      <c r="E16" s="221">
        <f>'[1]IB_3.sz.mell.'!E16</f>
        <v>0</v>
      </c>
      <c r="F16" s="221"/>
      <c r="G16" s="223">
        <f t="shared" si="0"/>
        <v>1550243</v>
      </c>
    </row>
    <row r="17" spans="1:7" ht="15.95" customHeight="1" x14ac:dyDescent="0.2">
      <c r="A17" s="220" t="str">
        <f>'[1]IB_3.sz.mell.'!A17</f>
        <v>Start mezőgazdasági program eszközbeszerzése</v>
      </c>
      <c r="B17" s="221">
        <f>'[1]IB_3.sz.mell.'!B17</f>
        <v>6422250</v>
      </c>
      <c r="C17" s="222" t="str">
        <f>'[1]IB_3.sz.mell.'!C17</f>
        <v>2019</v>
      </c>
      <c r="D17" s="221">
        <f>'[1]IB_3.sz.mell.'!D17</f>
        <v>0</v>
      </c>
      <c r="E17" s="221">
        <f>'[1]IB_3.sz.mell.'!E17</f>
        <v>0</v>
      </c>
      <c r="F17" s="221"/>
      <c r="G17" s="223">
        <f t="shared" si="0"/>
        <v>6422250</v>
      </c>
    </row>
    <row r="18" spans="1:7" ht="15.95" customHeight="1" x14ac:dyDescent="0.2">
      <c r="A18" s="220" t="str">
        <f>'[1]IB_3.sz.mell.'!A18</f>
        <v>immateriális javak beszerzése</v>
      </c>
      <c r="B18" s="221">
        <f>'[1]IB_3.sz.mell.'!B18</f>
        <v>840900</v>
      </c>
      <c r="C18" s="222">
        <f>'[1]IB_3.sz.mell.'!C18</f>
        <v>0</v>
      </c>
      <c r="D18" s="221">
        <f>'[1]IB_3.sz.mell.'!D18</f>
        <v>0</v>
      </c>
      <c r="E18" s="221">
        <f>'[1]IB_3.sz.mell.'!E18</f>
        <v>0</v>
      </c>
      <c r="F18" s="221"/>
      <c r="G18" s="223">
        <f t="shared" si="0"/>
        <v>840900</v>
      </c>
    </row>
    <row r="19" spans="1:7" ht="15.95" customHeight="1" x14ac:dyDescent="0.2">
      <c r="A19" s="220" t="str">
        <f>'[1]IB_3.sz.mell.'!A19</f>
        <v>egyéb tárgyi eszköz beszerzésének előirányzata</v>
      </c>
      <c r="B19" s="221">
        <f>'[1]IB_3.sz.mell.'!B19</f>
        <v>10506504</v>
      </c>
      <c r="C19" s="222" t="str">
        <f>'[1]IB_3.sz.mell.'!C19</f>
        <v>2019</v>
      </c>
      <c r="D19" s="221">
        <f>'[1]IB_3.sz.mell.'!D19</f>
        <v>0</v>
      </c>
      <c r="E19" s="221">
        <f>'[1]IB_3.sz.mell.'!E19</f>
        <v>0</v>
      </c>
      <c r="F19" s="221"/>
      <c r="G19" s="223">
        <f t="shared" si="0"/>
        <v>10506504</v>
      </c>
    </row>
    <row r="20" spans="1:7" ht="15.95" customHeight="1" x14ac:dyDescent="0.2">
      <c r="A20" s="220" t="str">
        <f>'[1]IB_3.sz.mell.'!A20</f>
        <v>idősek klubja tárgyi eszköz beszerzése</v>
      </c>
      <c r="B20" s="221">
        <f>'[1]IB_3.sz.mell.'!B20</f>
        <v>10600</v>
      </c>
      <c r="C20" s="222">
        <f>'[1]IB_3.sz.mell.'!C20</f>
        <v>0</v>
      </c>
      <c r="D20" s="221">
        <f>'[1]IB_3.sz.mell.'!D20</f>
        <v>0</v>
      </c>
      <c r="E20" s="221">
        <f>'[1]IB_3.sz.mell.'!E20</f>
        <v>0</v>
      </c>
      <c r="F20" s="221"/>
      <c r="G20" s="223">
        <f t="shared" si="0"/>
        <v>10600</v>
      </c>
    </row>
    <row r="21" spans="1:7" ht="15.95" customHeight="1" x14ac:dyDescent="0.2">
      <c r="A21" s="220" t="str">
        <f>'[1]IB_3.sz.mell.'!A21</f>
        <v>polgármesteri hivatal tárgyi eszköz beszerzése</v>
      </c>
      <c r="B21" s="221">
        <f>'[1]IB_3.sz.mell.'!B21</f>
        <v>343455</v>
      </c>
      <c r="C21" s="222">
        <f>'[1]IB_3.sz.mell.'!C21</f>
        <v>0</v>
      </c>
      <c r="D21" s="221">
        <f>'[1]IB_3.sz.mell.'!D21</f>
        <v>0</v>
      </c>
      <c r="E21" s="221">
        <f>'[1]IB_3.sz.mell.'!E21</f>
        <v>0</v>
      </c>
      <c r="F21" s="221"/>
      <c r="G21" s="223">
        <f t="shared" si="0"/>
        <v>343455</v>
      </c>
    </row>
    <row r="22" spans="1:7" ht="15.95" customHeight="1" x14ac:dyDescent="0.2">
      <c r="A22" s="220" t="str">
        <f>'[1]IB_3.sz.mell.'!A22</f>
        <v>Óvoda tárgyi eszköz beszerzése</v>
      </c>
      <c r="B22" s="221">
        <f>'[1]IB_3.sz.mell.'!B22</f>
        <v>189238</v>
      </c>
      <c r="C22" s="222">
        <f>'[1]IB_3.sz.mell.'!C22</f>
        <v>0</v>
      </c>
      <c r="D22" s="221">
        <f>'[1]IB_3.sz.mell.'!D22</f>
        <v>0</v>
      </c>
      <c r="E22" s="221">
        <f>'[1]IB_3.sz.mell.'!E22</f>
        <v>1127200</v>
      </c>
      <c r="F22" s="221"/>
      <c r="G22" s="223">
        <f t="shared" si="0"/>
        <v>189238</v>
      </c>
    </row>
    <row r="23" spans="1:7" ht="15.95" customHeight="1" x14ac:dyDescent="0.2">
      <c r="A23" s="220" t="str">
        <f>'[1]IB_3.sz.mell.'!A23</f>
        <v>beruházási célú Áfa</v>
      </c>
      <c r="B23" s="221">
        <f>'[1]IB_3.sz.mell.'!B23</f>
        <v>14287129</v>
      </c>
      <c r="C23" s="222">
        <f>'[1]IB_3.sz.mell.'!C23</f>
        <v>0</v>
      </c>
      <c r="D23" s="221">
        <f>'[1]IB_3.sz.mell.'!D23</f>
        <v>0</v>
      </c>
      <c r="E23" s="221">
        <f>'[1]IB_3.sz.mell.'!E23</f>
        <v>10517488</v>
      </c>
      <c r="F23" s="221"/>
      <c r="G23" s="223">
        <f t="shared" si="0"/>
        <v>14287129</v>
      </c>
    </row>
    <row r="24" spans="1:7" ht="15.95" customHeight="1" thickBot="1" x14ac:dyDescent="0.25">
      <c r="A24" s="158" t="str">
        <f>'[1]IB_3.sz.mell.'!A24</f>
        <v>magyar Falu program orvosi eszközök</v>
      </c>
      <c r="B24" s="225">
        <f>'[1]IB_3.sz.mell.'!B24</f>
        <v>1758721</v>
      </c>
      <c r="C24" s="226" t="str">
        <f>'[1]IB_3.sz.mell.'!C24</f>
        <v>2019</v>
      </c>
      <c r="D24" s="225">
        <f>'[1]IB_3.sz.mell.'!D24</f>
        <v>0</v>
      </c>
      <c r="E24" s="225">
        <f>'[1]IB_3.sz.mell.'!E24</f>
        <v>0</v>
      </c>
      <c r="F24" s="225"/>
      <c r="G24" s="227">
        <f t="shared" si="0"/>
        <v>1758721</v>
      </c>
    </row>
    <row r="25" spans="1:7" s="232" customFormat="1" ht="18" customHeight="1" thickBot="1" x14ac:dyDescent="0.25">
      <c r="A25" s="228" t="str">
        <f>'[1]IB_3.sz.mell.'!A25</f>
        <v>ÖSSZESEN:</v>
      </c>
      <c r="B25" s="229">
        <f>'[1]IB_3.sz.mell.'!B25</f>
        <v>97978582</v>
      </c>
      <c r="C25" s="230">
        <f>'[1]IB_3.sz.mell.'!C25</f>
        <v>0</v>
      </c>
      <c r="D25" s="229">
        <f>'[1]IB_3.sz.mell.'!D25</f>
        <v>0</v>
      </c>
      <c r="E25" s="229">
        <f>'[1]IB_3.sz.mell.'!E25</f>
        <v>49343949</v>
      </c>
      <c r="F25" s="229">
        <f>SUM(F7:F24)</f>
        <v>0</v>
      </c>
      <c r="G25" s="231">
        <f>SUM(G7:G24)</f>
        <v>97978582</v>
      </c>
    </row>
  </sheetData>
  <sheetProtection sheet="1"/>
  <mergeCells count="2">
    <mergeCell ref="B1:G1"/>
    <mergeCell ref="A3:G3"/>
  </mergeCells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40</vt:i4>
      </vt:variant>
      <vt:variant>
        <vt:lpstr>Névvel ellátott tartományok</vt:lpstr>
      </vt:variant>
      <vt:variant>
        <vt:i4>24</vt:i4>
      </vt:variant>
    </vt:vector>
  </HeadingPairs>
  <TitlesOfParts>
    <vt:vector size="64" baseType="lpstr"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</dc:creator>
  <cp:lastModifiedBy>Penzugy</cp:lastModifiedBy>
  <cp:lastPrinted>2020-07-07T06:57:08Z</cp:lastPrinted>
  <dcterms:created xsi:type="dcterms:W3CDTF">2020-06-29T12:45:23Z</dcterms:created>
  <dcterms:modified xsi:type="dcterms:W3CDTF">2020-07-07T08:24:15Z</dcterms:modified>
</cp:coreProperties>
</file>