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0" yWindow="105" windowWidth="9420" windowHeight="4515"/>
  </bookViews>
  <sheets>
    <sheet name="KTV 2015 testületi" sheetId="22" r:id="rId1"/>
  </sheets>
  <definedNames>
    <definedName name="_xlnm.Print_Area" localSheetId="0">'KTV 2015 testületi'!$A$1:$F$489</definedName>
  </definedNames>
  <calcPr calcId="124519"/>
</workbook>
</file>

<file path=xl/calcChain.xml><?xml version="1.0" encoding="utf-8"?>
<calcChain xmlns="http://schemas.openxmlformats.org/spreadsheetml/2006/main">
  <c r="D320" i="22"/>
  <c r="D230" l="1"/>
  <c r="F315"/>
  <c r="F316"/>
  <c r="F318"/>
  <c r="F319"/>
  <c r="F327"/>
  <c r="F328"/>
  <c r="F329"/>
  <c r="F330"/>
  <c r="F331"/>
  <c r="F339"/>
  <c r="F343"/>
  <c r="F344"/>
  <c r="F345"/>
  <c r="F346"/>
  <c r="F347"/>
  <c r="F348"/>
  <c r="F349"/>
  <c r="F351"/>
  <c r="F352"/>
  <c r="F360"/>
  <c r="F361"/>
  <c r="F362"/>
  <c r="F363"/>
  <c r="F364"/>
  <c r="F365"/>
  <c r="F367"/>
  <c r="F368"/>
  <c r="F376"/>
  <c r="F377"/>
  <c r="F378"/>
  <c r="F379"/>
  <c r="F387"/>
  <c r="F388"/>
  <c r="F389"/>
  <c r="F390"/>
  <c r="F392"/>
  <c r="F393"/>
  <c r="F395"/>
  <c r="F396"/>
  <c r="F404"/>
  <c r="F408"/>
  <c r="F409"/>
  <c r="F410"/>
  <c r="F418"/>
  <c r="F419"/>
  <c r="F420"/>
  <c r="F421"/>
  <c r="F422"/>
  <c r="F430"/>
  <c r="F439"/>
  <c r="F447"/>
  <c r="F448"/>
  <c r="F455"/>
  <c r="F456"/>
  <c r="F457"/>
  <c r="F458"/>
  <c r="F459"/>
  <c r="F59"/>
  <c r="F61"/>
  <c r="F62"/>
  <c r="F63"/>
  <c r="F64"/>
  <c r="F66"/>
  <c r="F67"/>
  <c r="F69"/>
  <c r="F78"/>
  <c r="F79"/>
  <c r="F80"/>
  <c r="F82"/>
  <c r="F83"/>
  <c r="F91"/>
  <c r="F94"/>
  <c r="F95"/>
  <c r="F96"/>
  <c r="F98"/>
  <c r="F105"/>
  <c r="F106"/>
  <c r="F107"/>
  <c r="F109"/>
  <c r="F113"/>
  <c r="F114"/>
  <c r="F115"/>
  <c r="F116"/>
  <c r="F117"/>
  <c r="F118"/>
  <c r="F120"/>
  <c r="F121"/>
  <c r="F123"/>
  <c r="F124"/>
  <c r="F132"/>
  <c r="F133"/>
  <c r="F141"/>
  <c r="F146"/>
  <c r="F154"/>
  <c r="F155"/>
  <c r="F160"/>
  <c r="F161"/>
  <c r="F162"/>
  <c r="F163"/>
  <c r="F164"/>
  <c r="F165"/>
  <c r="F166"/>
  <c r="F169"/>
  <c r="F170"/>
  <c r="F178"/>
  <c r="F179"/>
  <c r="F183"/>
  <c r="F184"/>
  <c r="F185"/>
  <c r="F186"/>
  <c r="F187"/>
  <c r="F188"/>
  <c r="F196"/>
  <c r="F197"/>
  <c r="F198"/>
  <c r="F199"/>
  <c r="F201"/>
  <c r="F208"/>
  <c r="F211"/>
  <c r="F213"/>
  <c r="F214"/>
  <c r="F215"/>
  <c r="F216"/>
  <c r="F217"/>
  <c r="F218"/>
  <c r="F219"/>
  <c r="F220"/>
  <c r="F221"/>
  <c r="F223"/>
  <c r="F227"/>
  <c r="F229"/>
  <c r="F232"/>
  <c r="F238"/>
  <c r="F241"/>
  <c r="F242"/>
  <c r="F243"/>
  <c r="F244"/>
  <c r="F245"/>
  <c r="F246"/>
  <c r="F247"/>
  <c r="F249"/>
  <c r="F253"/>
  <c r="F254"/>
  <c r="F255"/>
  <c r="F256"/>
  <c r="F257"/>
  <c r="F258"/>
  <c r="F260"/>
  <c r="F261"/>
  <c r="F269"/>
  <c r="F272"/>
  <c r="F273"/>
  <c r="F274"/>
  <c r="F282"/>
  <c r="F291"/>
  <c r="F299"/>
  <c r="F300"/>
  <c r="F301"/>
  <c r="F309"/>
  <c r="F313"/>
  <c r="F314"/>
  <c r="F58"/>
  <c r="F44"/>
  <c r="F45"/>
  <c r="F47"/>
  <c r="F49"/>
  <c r="F50"/>
  <c r="F43"/>
  <c r="F37"/>
  <c r="F38"/>
  <c r="F40"/>
  <c r="F36"/>
  <c r="F26"/>
  <c r="F27"/>
  <c r="F29"/>
  <c r="F13"/>
  <c r="F15"/>
  <c r="F16"/>
  <c r="F17"/>
  <c r="F18"/>
  <c r="F19"/>
  <c r="F20"/>
  <c r="F22"/>
  <c r="F23"/>
  <c r="F24"/>
  <c r="F12"/>
  <c r="F9"/>
  <c r="E486" l="1"/>
  <c r="E480"/>
  <c r="E97"/>
  <c r="E302"/>
  <c r="E292"/>
  <c r="E92"/>
  <c r="E10"/>
  <c r="E28"/>
  <c r="E25"/>
  <c r="E21"/>
  <c r="E14"/>
  <c r="E39"/>
  <c r="E51"/>
  <c r="E48"/>
  <c r="E46"/>
  <c r="E71"/>
  <c r="E68"/>
  <c r="E65"/>
  <c r="E60"/>
  <c r="E84"/>
  <c r="E81"/>
  <c r="E125"/>
  <c r="E122"/>
  <c r="E119"/>
  <c r="E108"/>
  <c r="E110"/>
  <c r="E134"/>
  <c r="E142"/>
  <c r="E171"/>
  <c r="E167"/>
  <c r="E156"/>
  <c r="E180"/>
  <c r="E189"/>
  <c r="E200"/>
  <c r="E230"/>
  <c r="F230" s="1"/>
  <c r="E228"/>
  <c r="E222"/>
  <c r="E262"/>
  <c r="E259"/>
  <c r="E251"/>
  <c r="F251" s="1"/>
  <c r="E248"/>
  <c r="E275"/>
  <c r="E270"/>
  <c r="E239"/>
  <c r="D147"/>
  <c r="D148" s="1"/>
  <c r="E147"/>
  <c r="E283"/>
  <c r="E320"/>
  <c r="F320" s="1"/>
  <c r="E317"/>
  <c r="E310"/>
  <c r="E332"/>
  <c r="E353"/>
  <c r="E350"/>
  <c r="E340"/>
  <c r="E369"/>
  <c r="E366"/>
  <c r="E380"/>
  <c r="E397"/>
  <c r="E394"/>
  <c r="E391"/>
  <c r="E411"/>
  <c r="E405"/>
  <c r="E423"/>
  <c r="E431"/>
  <c r="E440"/>
  <c r="E449"/>
  <c r="E460"/>
  <c r="E441" l="1"/>
  <c r="E412"/>
  <c r="E381"/>
  <c r="E354"/>
  <c r="E321"/>
  <c r="E284"/>
  <c r="E252"/>
  <c r="E466"/>
  <c r="E190"/>
  <c r="E158"/>
  <c r="E135"/>
  <c r="E293"/>
  <c r="E99"/>
  <c r="E461"/>
  <c r="E424"/>
  <c r="E432"/>
  <c r="E406"/>
  <c r="E341"/>
  <c r="F340"/>
  <c r="E467"/>
  <c r="E148"/>
  <c r="F148" s="1"/>
  <c r="F147"/>
  <c r="E276"/>
  <c r="E231"/>
  <c r="E202"/>
  <c r="E181"/>
  <c r="E168"/>
  <c r="E144"/>
  <c r="E470"/>
  <c r="E41"/>
  <c r="E93"/>
  <c r="E303"/>
  <c r="E85"/>
  <c r="E72"/>
  <c r="E52"/>
  <c r="E370"/>
  <c r="E481"/>
  <c r="E483"/>
  <c r="E311"/>
  <c r="E487"/>
  <c r="E469"/>
  <c r="E479"/>
  <c r="E484"/>
  <c r="E473"/>
  <c r="E485"/>
  <c r="E398"/>
  <c r="E126"/>
  <c r="E482"/>
  <c r="E225"/>
  <c r="E111"/>
  <c r="E333"/>
  <c r="E263"/>
  <c r="E30"/>
  <c r="D431"/>
  <c r="D432" s="1"/>
  <c r="D302"/>
  <c r="F302" s="1"/>
  <c r="D394"/>
  <c r="F394" s="1"/>
  <c r="D283"/>
  <c r="F283" s="1"/>
  <c r="D262"/>
  <c r="F262" s="1"/>
  <c r="C262"/>
  <c r="E488" l="1"/>
  <c r="E472"/>
  <c r="F431"/>
  <c r="E172"/>
  <c r="E468"/>
  <c r="E471"/>
  <c r="F432"/>
  <c r="D28"/>
  <c r="F28" s="1"/>
  <c r="D239"/>
  <c r="F239" s="1"/>
  <c r="D480"/>
  <c r="F480" s="1"/>
  <c r="D460"/>
  <c r="C461"/>
  <c r="D449"/>
  <c r="F449" s="1"/>
  <c r="D92"/>
  <c r="D48"/>
  <c r="F48" s="1"/>
  <c r="D405"/>
  <c r="D397"/>
  <c r="F397" s="1"/>
  <c r="D341"/>
  <c r="F341" s="1"/>
  <c r="D108"/>
  <c r="F108" s="1"/>
  <c r="D84"/>
  <c r="F84" s="1"/>
  <c r="D81"/>
  <c r="F81" s="1"/>
  <c r="C81"/>
  <c r="D97"/>
  <c r="C97"/>
  <c r="C99" s="1"/>
  <c r="C480"/>
  <c r="D39"/>
  <c r="D391"/>
  <c r="C321"/>
  <c r="D317"/>
  <c r="F317" s="1"/>
  <c r="D167"/>
  <c r="D125"/>
  <c r="F125" s="1"/>
  <c r="D122"/>
  <c r="F122" s="1"/>
  <c r="D46"/>
  <c r="F46" s="1"/>
  <c r="D51"/>
  <c r="F51" s="1"/>
  <c r="C51"/>
  <c r="C52" s="1"/>
  <c r="C39"/>
  <c r="C41" s="1"/>
  <c r="D423"/>
  <c r="D411"/>
  <c r="D380"/>
  <c r="D310"/>
  <c r="F310" s="1"/>
  <c r="D303"/>
  <c r="F303" s="1"/>
  <c r="D292"/>
  <c r="D275"/>
  <c r="D270"/>
  <c r="F270" s="1"/>
  <c r="D228"/>
  <c r="F228" s="1"/>
  <c r="D366"/>
  <c r="F366" s="1"/>
  <c r="D369"/>
  <c r="F369" s="1"/>
  <c r="D440"/>
  <c r="D353"/>
  <c r="F353" s="1"/>
  <c r="D350"/>
  <c r="F350" s="1"/>
  <c r="D486"/>
  <c r="F486" s="1"/>
  <c r="D259"/>
  <c r="F259" s="1"/>
  <c r="D248"/>
  <c r="F248" s="1"/>
  <c r="D222"/>
  <c r="D200"/>
  <c r="D189"/>
  <c r="D180"/>
  <c r="D171"/>
  <c r="F171" s="1"/>
  <c r="D156"/>
  <c r="D142"/>
  <c r="D134"/>
  <c r="D119"/>
  <c r="F119" s="1"/>
  <c r="D110"/>
  <c r="D71"/>
  <c r="F71" s="1"/>
  <c r="D68"/>
  <c r="F68" s="1"/>
  <c r="D65"/>
  <c r="F65" s="1"/>
  <c r="D60"/>
  <c r="F60" s="1"/>
  <c r="D25"/>
  <c r="F25" s="1"/>
  <c r="D21"/>
  <c r="F21" s="1"/>
  <c r="D14"/>
  <c r="F14" s="1"/>
  <c r="D10"/>
  <c r="F10" s="1"/>
  <c r="D332"/>
  <c r="F332" s="1"/>
  <c r="C200"/>
  <c r="C202" s="1"/>
  <c r="C468" s="1"/>
  <c r="C486"/>
  <c r="C353"/>
  <c r="C189"/>
  <c r="C302"/>
  <c r="C303" s="1"/>
  <c r="C65"/>
  <c r="C71"/>
  <c r="C68"/>
  <c r="C25"/>
  <c r="C471"/>
  <c r="C248"/>
  <c r="C21"/>
  <c r="C332"/>
  <c r="C333" s="1"/>
  <c r="C310"/>
  <c r="C311" s="1"/>
  <c r="C292"/>
  <c r="C293" s="1"/>
  <c r="C283"/>
  <c r="C284" s="1"/>
  <c r="C275"/>
  <c r="C276" s="1"/>
  <c r="C270"/>
  <c r="C259"/>
  <c r="C251"/>
  <c r="C239"/>
  <c r="C222"/>
  <c r="C466" s="1"/>
  <c r="C180"/>
  <c r="C181" s="1"/>
  <c r="C171"/>
  <c r="C167"/>
  <c r="C156"/>
  <c r="C158" s="1"/>
  <c r="C142"/>
  <c r="C144" s="1"/>
  <c r="C134"/>
  <c r="C135" s="1"/>
  <c r="C119"/>
  <c r="C126" s="1"/>
  <c r="C110"/>
  <c r="C470" s="1"/>
  <c r="C108"/>
  <c r="C60"/>
  <c r="C14"/>
  <c r="C10"/>
  <c r="D470" l="1"/>
  <c r="F470" s="1"/>
  <c r="F110"/>
  <c r="D135"/>
  <c r="F135" s="1"/>
  <c r="F134"/>
  <c r="D158"/>
  <c r="F158" s="1"/>
  <c r="F156"/>
  <c r="D181"/>
  <c r="F181" s="1"/>
  <c r="F180"/>
  <c r="D202"/>
  <c r="F200"/>
  <c r="D276"/>
  <c r="F276" s="1"/>
  <c r="F275"/>
  <c r="D381"/>
  <c r="F381" s="1"/>
  <c r="F380"/>
  <c r="D424"/>
  <c r="F424" s="1"/>
  <c r="F423"/>
  <c r="D398"/>
  <c r="F398" s="1"/>
  <c r="F391"/>
  <c r="D99"/>
  <c r="F99" s="1"/>
  <c r="F97"/>
  <c r="D461"/>
  <c r="F461" s="1"/>
  <c r="F460"/>
  <c r="D144"/>
  <c r="F144" s="1"/>
  <c r="F142"/>
  <c r="D190"/>
  <c r="F190" s="1"/>
  <c r="F189"/>
  <c r="D225"/>
  <c r="F225" s="1"/>
  <c r="F222"/>
  <c r="D441"/>
  <c r="F440"/>
  <c r="D293"/>
  <c r="F293" s="1"/>
  <c r="F292"/>
  <c r="D412"/>
  <c r="F412" s="1"/>
  <c r="F411"/>
  <c r="D168"/>
  <c r="F168" s="1"/>
  <c r="F167"/>
  <c r="D41"/>
  <c r="F41" s="1"/>
  <c r="F39"/>
  <c r="D406"/>
  <c r="F405"/>
  <c r="D93"/>
  <c r="F93" s="1"/>
  <c r="F92"/>
  <c r="E474"/>
  <c r="D483"/>
  <c r="F483" s="1"/>
  <c r="D479"/>
  <c r="F479" s="1"/>
  <c r="C483"/>
  <c r="D333"/>
  <c r="F333" s="1"/>
  <c r="D311"/>
  <c r="F311" s="1"/>
  <c r="D467"/>
  <c r="F467" s="1"/>
  <c r="D487"/>
  <c r="F487" s="1"/>
  <c r="C30"/>
  <c r="D482"/>
  <c r="F482" s="1"/>
  <c r="D30"/>
  <c r="F30" s="1"/>
  <c r="D126"/>
  <c r="F126" s="1"/>
  <c r="D231"/>
  <c r="F231" s="1"/>
  <c r="D484"/>
  <c r="F484" s="1"/>
  <c r="D481"/>
  <c r="F481" s="1"/>
  <c r="D469"/>
  <c r="F469" s="1"/>
  <c r="C484"/>
  <c r="D52"/>
  <c r="F52" s="1"/>
  <c r="D85"/>
  <c r="F85" s="1"/>
  <c r="C469"/>
  <c r="D321"/>
  <c r="F321" s="1"/>
  <c r="C482"/>
  <c r="D72"/>
  <c r="F72" s="1"/>
  <c r="D111"/>
  <c r="F111" s="1"/>
  <c r="D485"/>
  <c r="F485" s="1"/>
  <c r="D370"/>
  <c r="F370" s="1"/>
  <c r="D252"/>
  <c r="D354"/>
  <c r="F354" s="1"/>
  <c r="D284"/>
  <c r="F284" s="1"/>
  <c r="D172"/>
  <c r="F172" s="1"/>
  <c r="D473"/>
  <c r="F473" s="1"/>
  <c r="D466"/>
  <c r="F466" s="1"/>
  <c r="C225"/>
  <c r="C479"/>
  <c r="C487"/>
  <c r="C485"/>
  <c r="C467"/>
  <c r="C72"/>
  <c r="C473"/>
  <c r="C168"/>
  <c r="C172" s="1"/>
  <c r="C380"/>
  <c r="C381" s="1"/>
  <c r="C411"/>
  <c r="C412" s="1"/>
  <c r="C423"/>
  <c r="C424" s="1"/>
  <c r="C111"/>
  <c r="C84"/>
  <c r="C190"/>
  <c r="C391"/>
  <c r="C252"/>
  <c r="C263" s="1"/>
  <c r="C350"/>
  <c r="C366"/>
  <c r="C370" s="1"/>
  <c r="D263" l="1"/>
  <c r="F263" s="1"/>
  <c r="F252"/>
  <c r="D468"/>
  <c r="F468" s="1"/>
  <c r="F202"/>
  <c r="D471"/>
  <c r="F471" s="1"/>
  <c r="F406"/>
  <c r="D472"/>
  <c r="F472" s="1"/>
  <c r="F441"/>
  <c r="D488"/>
  <c r="F488" s="1"/>
  <c r="D474"/>
  <c r="F474" s="1"/>
  <c r="C354"/>
  <c r="C481"/>
  <c r="C488" s="1"/>
  <c r="C398"/>
  <c r="C474"/>
  <c r="C85"/>
</calcChain>
</file>

<file path=xl/sharedStrings.xml><?xml version="1.0" encoding="utf-8"?>
<sst xmlns="http://schemas.openxmlformats.org/spreadsheetml/2006/main" count="815" uniqueCount="283">
  <si>
    <t>Bevételek összesen:</t>
  </si>
  <si>
    <t>Dologi kiadások összesen:</t>
  </si>
  <si>
    <t>Rendszeres személyi juttatások összesen:</t>
  </si>
  <si>
    <t>Nem rendszeres személyi juttatások összesen:</t>
  </si>
  <si>
    <t>Személyi juttatások összesen:</t>
  </si>
  <si>
    <t>Munkaadókat terhelő járulékok összesen:</t>
  </si>
  <si>
    <t>Munkáltatót terhelő járulékok összesen:</t>
  </si>
  <si>
    <t>Dologi kiadás összesen:</t>
  </si>
  <si>
    <t>Eredeti előirányzat</t>
  </si>
  <si>
    <t xml:space="preserve">Egyéb készletbeszerzés </t>
  </si>
  <si>
    <t>Munkaadókat terhelő járulékok összesen</t>
  </si>
  <si>
    <t>Működési bevételek összesen:</t>
  </si>
  <si>
    <t>Pénzeszköz átadás, támogatás összesen:</t>
  </si>
  <si>
    <t>Pénzbeli és természetbeni juttatások összesen:</t>
  </si>
  <si>
    <t>Kiadások összesen:</t>
  </si>
  <si>
    <t>Vásárolt termékek és szolgáltatások ÁFA-ja</t>
  </si>
  <si>
    <t>Működési célú pénzeszköz átadás ÁHT-én belülre összesen:</t>
  </si>
  <si>
    <t>Vásárolt termékek és szolgáltatás ÁFA-ja</t>
  </si>
  <si>
    <t>Iparűzési adó (állandó jellegű)</t>
  </si>
  <si>
    <t>Gépjárműadó</t>
  </si>
  <si>
    <t>Önkormányzatok költségvetési támogatása:</t>
  </si>
  <si>
    <t>Talajterhelési díj</t>
  </si>
  <si>
    <t>Működési célú bevételek</t>
  </si>
  <si>
    <t>Szolgáltatás ÁFA-ja</t>
  </si>
  <si>
    <t>Számlázott ÁFA befizetése</t>
  </si>
  <si>
    <t>Felújítási kiadások összesen:</t>
  </si>
  <si>
    <t>Vásárolt közszolgáltatás</t>
  </si>
  <si>
    <t>Védőnői feladatok közös finansz. összesen:</t>
  </si>
  <si>
    <t>Önkormányzat dologi kiadásai összesen:</t>
  </si>
  <si>
    <t>Beiskolázási támogatás</t>
  </si>
  <si>
    <t>Csecsemőtámogatás</t>
  </si>
  <si>
    <t>Kiszámlázott termékek, szolgáltatások ÁFA</t>
  </si>
  <si>
    <t>ÁHT-n kívül tovább számlázott szolgáltatások</t>
  </si>
  <si>
    <t>ÁHt-n kívül tovább számlázott szolgáltatások ÁFA</t>
  </si>
  <si>
    <t>BEVÉTELEK</t>
  </si>
  <si>
    <t>KIADÁSOK</t>
  </si>
  <si>
    <t>ÁHT-n kívül tovább számlázott szolgáltatások bevétele</t>
  </si>
  <si>
    <t xml:space="preserve">Gyógyszer,  </t>
  </si>
  <si>
    <t>Működési célú pénzeszközátvétel elkülönített állami pénzalapoktól</t>
  </si>
  <si>
    <t xml:space="preserve">Átvett pénzeszközök összesen: </t>
  </si>
  <si>
    <t>Működési kiadások összesen:</t>
  </si>
  <si>
    <t>Céltartalék összesen:</t>
  </si>
  <si>
    <t>Kis értékű tárgyi eszköz beszerzése</t>
  </si>
  <si>
    <t>Magánszemélyek kommunális adója</t>
  </si>
  <si>
    <t>MABOSZ tagdíj</t>
  </si>
  <si>
    <t>TÖOSZ tagdíj</t>
  </si>
  <si>
    <t>A BAKONYÉRT V. A. Egyesület tagdíj</t>
  </si>
  <si>
    <t>Önkormányzati Hivatal működési kiadásai</t>
  </si>
  <si>
    <t>Zöldterület gazdálkodással kapcsolatos feladatok</t>
  </si>
  <si>
    <t>Közvilágítás fenntartásának támogatáa</t>
  </si>
  <si>
    <t>Közutak fenntartásának támogatása</t>
  </si>
  <si>
    <t>Közös hivatal működési kiadásainak támogatása</t>
  </si>
  <si>
    <t>Kincsesbánya Önkormányzat 2014. évi kiadásai</t>
  </si>
  <si>
    <t>Önkormányzati támogatás helyi civil szervezeteknek</t>
  </si>
  <si>
    <t>EZER-JÓ Vidékfejlesztési Egyesület</t>
  </si>
  <si>
    <t>Gyermekétkeztetés üzemeltetési támogatássa</t>
  </si>
  <si>
    <t>Helyi adók összesen</t>
  </si>
  <si>
    <t xml:space="preserve">Települési önkormányzatok könyvtári, közművelődési feladatok támogatása </t>
  </si>
  <si>
    <t>B4</t>
  </si>
  <si>
    <t>K122</t>
  </si>
  <si>
    <t>K311</t>
  </si>
  <si>
    <t>K312</t>
  </si>
  <si>
    <t>K331</t>
  </si>
  <si>
    <t>K334</t>
  </si>
  <si>
    <t>K351</t>
  </si>
  <si>
    <t>K32</t>
  </si>
  <si>
    <t>K31</t>
  </si>
  <si>
    <t>Egyéb dologi kiadások</t>
  </si>
  <si>
    <t>K6</t>
  </si>
  <si>
    <t>Felújítási kiadások</t>
  </si>
  <si>
    <t>Felújítási kiadások Áfa</t>
  </si>
  <si>
    <t>K7</t>
  </si>
  <si>
    <t>K11</t>
  </si>
  <si>
    <t>Fejlesztési kiadások összesen:</t>
  </si>
  <si>
    <t>BURSA HUNGARICA ösztöndíj</t>
  </si>
  <si>
    <t>Egyéb üzemeltetési szolgáltatádsok</t>
  </si>
  <si>
    <t>Távhő szolgáltatás</t>
  </si>
  <si>
    <t>Köztemető fenntartása</t>
  </si>
  <si>
    <t>Készletbezszerzés</t>
  </si>
  <si>
    <t>Kommunikációs szolgáltatások</t>
  </si>
  <si>
    <t>K33</t>
  </si>
  <si>
    <t>Szolgáltatások kiadásai</t>
  </si>
  <si>
    <t>K34</t>
  </si>
  <si>
    <t>Kiküldetések, reklám propaganda kiadások</t>
  </si>
  <si>
    <t>K35</t>
  </si>
  <si>
    <t>K3</t>
  </si>
  <si>
    <t>K2</t>
  </si>
  <si>
    <t>Üzemeltetési anyagok beszerzése</t>
  </si>
  <si>
    <t>Készletbeszerzés</t>
  </si>
  <si>
    <t>Közüzemi díjak</t>
  </si>
  <si>
    <t>K337</t>
  </si>
  <si>
    <t>Szolgáltatási kiadások</t>
  </si>
  <si>
    <t>Kormányzati funkció kiadásai összesen:</t>
  </si>
  <si>
    <t>K4</t>
  </si>
  <si>
    <t>Ellátottak pénzbeli juttatásai</t>
  </si>
  <si>
    <t>K4824</t>
  </si>
  <si>
    <t>K4816</t>
  </si>
  <si>
    <t>K4822</t>
  </si>
  <si>
    <t>Köztemetés</t>
  </si>
  <si>
    <t>Ellátottak pénzbeni juttatásai</t>
  </si>
  <si>
    <t>K4818</t>
  </si>
  <si>
    <t>Kormányzati funkció bevételei összesen:</t>
  </si>
  <si>
    <t>B406</t>
  </si>
  <si>
    <t>B403</t>
  </si>
  <si>
    <t>B402</t>
  </si>
  <si>
    <t>Működési bevételek</t>
  </si>
  <si>
    <t>B529</t>
  </si>
  <si>
    <t>B5</t>
  </si>
  <si>
    <t>Felhalmozási bevételek</t>
  </si>
  <si>
    <t>K335</t>
  </si>
  <si>
    <t>B813</t>
  </si>
  <si>
    <t>B81</t>
  </si>
  <si>
    <t>Előző évi költségvetési maradványának génybevétele</t>
  </si>
  <si>
    <t>Belföldi finanszírozási bevételek</t>
  </si>
  <si>
    <t>B63</t>
  </si>
  <si>
    <t>Egyéb működési célú átvett pénzeszközök</t>
  </si>
  <si>
    <t>Foglalkoztatottak személyi juttatásai</t>
  </si>
  <si>
    <t xml:space="preserve">Munkaadókat terhelő járulékok </t>
  </si>
  <si>
    <t>K352</t>
  </si>
  <si>
    <t>Dologi kiadások összesen</t>
  </si>
  <si>
    <t>K64</t>
  </si>
  <si>
    <t>K67</t>
  </si>
  <si>
    <t>Kisértékű tárgyi eszközök beszerzése áfa</t>
  </si>
  <si>
    <t>Beruházások</t>
  </si>
  <si>
    <t>Kommunikációs szolgáltatási kiadások</t>
  </si>
  <si>
    <t>Kommunikációs szolgáltatások igénybevétele</t>
  </si>
  <si>
    <t>B343</t>
  </si>
  <si>
    <t>B35107</t>
  </si>
  <si>
    <t>B355</t>
  </si>
  <si>
    <t>B354</t>
  </si>
  <si>
    <t>B11</t>
  </si>
  <si>
    <t>K91</t>
  </si>
  <si>
    <t>Belföldi finanszírozás kiadásai</t>
  </si>
  <si>
    <t>B16</t>
  </si>
  <si>
    <t>Egyéb működési célú támogatások bevételei ÁHT-n beülről</t>
  </si>
  <si>
    <t>Kiküldetések, reklám-és propganda kiadások</t>
  </si>
  <si>
    <t>K336</t>
  </si>
  <si>
    <t>K915</t>
  </si>
  <si>
    <t>K506</t>
  </si>
  <si>
    <t>K511</t>
  </si>
  <si>
    <t>Egyéb működési célú támogatások ÁHT-n kivülre</t>
  </si>
  <si>
    <t>Kiküldetés kiadásai</t>
  </si>
  <si>
    <t>Kiküldetések</t>
  </si>
  <si>
    <t>K50607</t>
  </si>
  <si>
    <t>Egyéb működési célú támogatások ÁHT-n belülre</t>
  </si>
  <si>
    <t xml:space="preserve">K33 </t>
  </si>
  <si>
    <t>K12</t>
  </si>
  <si>
    <t>K5</t>
  </si>
  <si>
    <t>K9</t>
  </si>
  <si>
    <t>K512</t>
  </si>
  <si>
    <t>B3</t>
  </si>
  <si>
    <t>Önkormányzat működési bevételei</t>
  </si>
  <si>
    <t>Működési támogatások ÁHT-n belülről</t>
  </si>
  <si>
    <t>Közhatalmi bevételek</t>
  </si>
  <si>
    <t>B6</t>
  </si>
  <si>
    <t>Müködési célú átvett pénzeszközök</t>
  </si>
  <si>
    <t>Előző évi pénzmaradvány</t>
  </si>
  <si>
    <t>Különféle befizetések és egyéb dologi kiadások (ÁFA)</t>
  </si>
  <si>
    <t>Szolgáltatások kiadásai (közüzemi díjak, karbantartás)</t>
  </si>
  <si>
    <t>K51</t>
  </si>
  <si>
    <t>Különféle befizetések  (ÁFA)</t>
  </si>
  <si>
    <t>Fejlesztési kiadások összesen</t>
  </si>
  <si>
    <t>Fejlesztési kiadások ÁFA</t>
  </si>
  <si>
    <t>Felújítási kiadások ÁFA</t>
  </si>
  <si>
    <t>045160 Közutak, hidak, alagutak üzemeltetése, fenntartása</t>
  </si>
  <si>
    <t>Önkormányzati segélyek (települési támogatás)</t>
  </si>
  <si>
    <t>Lakásértékesítés bevételei</t>
  </si>
  <si>
    <t>064010 Közvilágítás</t>
  </si>
  <si>
    <t>Egyéb dologi kiadások (ÁFA)</t>
  </si>
  <si>
    <t>Szolgáltatás bevételei</t>
  </si>
  <si>
    <t>074032 Ifjúság - egészségügyi gondozás</t>
  </si>
  <si>
    <t>106020 Lakhatással, lakásfenntartással összefüggő ellátások</t>
  </si>
  <si>
    <t>104060 Gyermekek, családok életminőségét javító ellátások</t>
  </si>
  <si>
    <t>Készletbeszerzés ÁFA</t>
  </si>
  <si>
    <t>Belföldi kiadás finanszirozásai összesen:</t>
  </si>
  <si>
    <t>Beruházások összesen:</t>
  </si>
  <si>
    <t>Eszközhasználati díj</t>
  </si>
  <si>
    <t>Eszközhasználati díj ÁFA</t>
  </si>
  <si>
    <t>Bérleti díjak, lakbérbevétel, közterület foglalás</t>
  </si>
  <si>
    <t>Általános tartalék</t>
  </si>
  <si>
    <t>Rovatkód</t>
  </si>
  <si>
    <t>B405</t>
  </si>
  <si>
    <t>Ellátási díjak</t>
  </si>
  <si>
    <t>Gyermekétkeztetési támogatása</t>
  </si>
  <si>
    <t>OEP finanszírozási többlet (Isztimér mük kiad. Hozzájárulás  63  fő)</t>
  </si>
  <si>
    <t xml:space="preserve">OEP finanszírozási többlet (Kincsesbánya műk kiad.  98 fő hozzájárulás </t>
  </si>
  <si>
    <t>018030 Támogatás célú finanszírozási műveletek</t>
  </si>
  <si>
    <t>Galéria ÁFA</t>
  </si>
  <si>
    <t>Fejlesztési kiadások (Rendezési Terv II. Ütem)</t>
  </si>
  <si>
    <t>Fejlesztési kiadások (közvilágítás bővítés + járda építés Rákóczi út irányába)</t>
  </si>
  <si>
    <t>Kis értékű eszközbeszerzés (székek)</t>
  </si>
  <si>
    <t>Kis értékű eszközbeszerzés ÁFA-ja</t>
  </si>
  <si>
    <t>Kincsesbánya Község Önkormányzata 2016. évi költségvetése</t>
  </si>
  <si>
    <t>096015 Gyermekétkeztetés köznevelési intézményben</t>
  </si>
  <si>
    <t>082044 Könyvtári szolgáltatások</t>
  </si>
  <si>
    <t>016080 Kiemelt állami és önkormányzati rendezvények</t>
  </si>
  <si>
    <t>Adatok Ft-ban</t>
  </si>
  <si>
    <t>Módosított előirányzat</t>
  </si>
  <si>
    <t>011130 Önkormányzatok és önkormányzati hivatalok jogalkotó és általános igazgatési tevékenysége</t>
  </si>
  <si>
    <t>052020 Szennyvízgyűjtése, tisztítása, elhelyezése</t>
  </si>
  <si>
    <t>066020 Város- községgazdálkodási egyéb szolgáltatások</t>
  </si>
  <si>
    <t>107060 Egyéb szociális pénzbeli és természetbeni ellátások, támogatások</t>
  </si>
  <si>
    <t>13350 Az önkormányzati vagyonnal való gazdálkodással kapcsolatos feladatok</t>
  </si>
  <si>
    <t>013360 Más szerv részére végzett pénzügyi-gazdálkodási, üzemeltetési, egyéb szolgáltatások</t>
  </si>
  <si>
    <t>900020 Önkormányzatok funkcióra nem sorolható bevételei államháztartáson kívülről</t>
  </si>
  <si>
    <t>018010 Önkormányzatok elszámolásai a központi költésgvetéssel</t>
  </si>
  <si>
    <t>074031 Család és nővédelmi egészségügyi gondozás</t>
  </si>
  <si>
    <t>041233 Hosszabb időtartamú közfoglalkoztatás</t>
  </si>
  <si>
    <t>084031 Civil szervezetek működési támogatása</t>
  </si>
  <si>
    <t>082092 Közművelődés - hagyományos közösségi kulturális értékek gondozása</t>
  </si>
  <si>
    <t>082091 Közművelődés - közösségi és társadalmi részvétel fejlesztése</t>
  </si>
  <si>
    <t>091140 Óvodai nevelés, ellátás működési feladatai</t>
  </si>
  <si>
    <t>066010 Zöldterület-kezelés</t>
  </si>
  <si>
    <t>K914</t>
  </si>
  <si>
    <t>Államháztartáson belüli megelőlegezések visszafizetése</t>
  </si>
  <si>
    <t>Felújítási kiadások áfa</t>
  </si>
  <si>
    <t>Kisértékű tárgyi eszköz beszerzése</t>
  </si>
  <si>
    <t>Kisértékű tárgyi eszköz beszerzése áfa</t>
  </si>
  <si>
    <t>Fejlesztési kiadások öszesen:</t>
  </si>
  <si>
    <t>Karbantartási kisjavítási kiadások</t>
  </si>
  <si>
    <t>2015. évi áthúzódó bérkompenzáció összege</t>
  </si>
  <si>
    <t>2016. évi bérkompenzáció</t>
  </si>
  <si>
    <t>Kisértékű eszközök beszerzése(Szauna kályha)</t>
  </si>
  <si>
    <t>Kisértékű eszközök beszerzése(Szauna kályha) ÁFA</t>
  </si>
  <si>
    <t>K5021</t>
  </si>
  <si>
    <t>Helyi önk. Elöző évi befizetései</t>
  </si>
  <si>
    <t>Egyéb működési célú kiadások</t>
  </si>
  <si>
    <t>Működési c. támogatások visszatérülése</t>
  </si>
  <si>
    <t>Karbantartási, kisjavítási szolgáltatások</t>
  </si>
  <si>
    <t>Fizetendő általános forgalmi adó</t>
  </si>
  <si>
    <t>K71</t>
  </si>
  <si>
    <t>K74</t>
  </si>
  <si>
    <t>Felújítási kiadások öszesen:</t>
  </si>
  <si>
    <t>Ingatlanok felújítása</t>
  </si>
  <si>
    <t>Ingatlanok felújítás Áfa</t>
  </si>
  <si>
    <t>Kincsesbánya Önkormányzat 2016. évi bevételei</t>
  </si>
  <si>
    <t>B3699</t>
  </si>
  <si>
    <t>Egyéb közhatalmi bevételek</t>
  </si>
  <si>
    <t>Készlezbeszerzés</t>
  </si>
  <si>
    <t>Egyéb megtérülések</t>
  </si>
  <si>
    <t>Felújítási kiadások(Kincsesi u., Iskola u. buszöböl)</t>
  </si>
  <si>
    <t>Felújíttási kiadások ÁFA</t>
  </si>
  <si>
    <t>Felújytási kiadások összesen:</t>
  </si>
  <si>
    <t>Víz-és csatorna szolgáltatás támogatása</t>
  </si>
  <si>
    <t>Nyári diákmunka támogatása</t>
  </si>
  <si>
    <t>Óvoda villamossági felújítása</t>
  </si>
  <si>
    <t>Óvoda villamossági felújítása ÁFA</t>
  </si>
  <si>
    <t>Felújítási kiadások összesen</t>
  </si>
  <si>
    <t>B65</t>
  </si>
  <si>
    <t>Működési célú átvett pénzeszközök</t>
  </si>
  <si>
    <t xml:space="preserve">Működési célú pénzeszközök összesen: </t>
  </si>
  <si>
    <t xml:space="preserve">Müködési célú pénzeszköz átadás </t>
  </si>
  <si>
    <t xml:space="preserve">Működési célú péneszközátadás összesen: </t>
  </si>
  <si>
    <t>Működési célú péneszköztadás(szoc kölcsön)</t>
  </si>
  <si>
    <t>Működési célú pénzeszközátvétel (szockölcsön törl.)</t>
  </si>
  <si>
    <t>Átvett pénzeszköz összesen</t>
  </si>
  <si>
    <t>92120 Köznevelési intézmény működtetési feladatai</t>
  </si>
  <si>
    <t>104037 Intézményen kivüli gyermekétkeztetés</t>
  </si>
  <si>
    <t>Felújítási kiadáok összesen:</t>
  </si>
  <si>
    <t>Felújítási kiadások (buszöböl)</t>
  </si>
  <si>
    <t>Egyes szociális és gyermekjóléti feladatok támogatása</t>
  </si>
  <si>
    <t>Szociális tüzifaa támogatás</t>
  </si>
  <si>
    <t>Jó adatszolgáltató önkormányzatok támogtása</t>
  </si>
  <si>
    <t>Fejlesztési kiadások (székek))</t>
  </si>
  <si>
    <t>K465</t>
  </si>
  <si>
    <t>Települési támogatás (szociális tüzifa támogatás)</t>
  </si>
  <si>
    <t>K4211</t>
  </si>
  <si>
    <t>Gyvéd pénzbeli és természtbeli ellátások</t>
  </si>
  <si>
    <t>B25</t>
  </si>
  <si>
    <t>013370 Informatikai fejlesztések, szolgáltatások</t>
  </si>
  <si>
    <t>ASP pályázati támogatás</t>
  </si>
  <si>
    <t>Egyéb felhalmozás célú támogatások</t>
  </si>
  <si>
    <t>066020 Város és községgazdálkodási egyéb szolgáltatás</t>
  </si>
  <si>
    <t>Felhalmozási célú támogatások</t>
  </si>
  <si>
    <t>Teljesítés</t>
  </si>
  <si>
    <t>%</t>
  </si>
  <si>
    <t>Rákczi Úti buszöböl</t>
  </si>
  <si>
    <t>galéria építése, térfigyelő kamera</t>
  </si>
  <si>
    <t>Előző évi költségvetési maradvány vissza térülése (Móri önk, TKT)</t>
  </si>
  <si>
    <t>Gyermekvédelmi tám. rész. egyszeri</t>
  </si>
  <si>
    <t>B814</t>
  </si>
  <si>
    <t>2017. évi megelőelegezés összege</t>
  </si>
  <si>
    <t>10. számú melléklet az  5/2017.(V. 5.) önkormányzati rendelethez</t>
  </si>
</sst>
</file>

<file path=xl/styles.xml><?xml version="1.0" encoding="utf-8"?>
<styleSheet xmlns="http://schemas.openxmlformats.org/spreadsheetml/2006/main">
  <fonts count="26">
    <font>
      <sz val="10"/>
      <name val="Arial CE"/>
      <charset val="238"/>
    </font>
    <font>
      <sz val="11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b/>
      <sz val="16"/>
      <name val="Cambria"/>
      <family val="1"/>
      <charset val="238"/>
      <scheme val="major"/>
    </font>
    <font>
      <b/>
      <i/>
      <sz val="11"/>
      <name val="Cambria"/>
      <family val="1"/>
      <charset val="238"/>
      <scheme val="major"/>
    </font>
    <font>
      <i/>
      <sz val="11"/>
      <name val="Cambria"/>
      <family val="1"/>
      <charset val="238"/>
      <scheme val="major"/>
    </font>
    <font>
      <sz val="14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sz val="12"/>
      <name val="Cambria"/>
      <family val="1"/>
      <charset val="238"/>
      <scheme val="major"/>
    </font>
    <font>
      <i/>
      <sz val="14"/>
      <name val="Cambria"/>
      <family val="1"/>
      <charset val="238"/>
      <scheme val="major"/>
    </font>
    <font>
      <b/>
      <i/>
      <sz val="14"/>
      <name val="Cambria"/>
      <family val="1"/>
      <charset val="238"/>
      <scheme val="major"/>
    </font>
    <font>
      <b/>
      <i/>
      <sz val="12"/>
      <name val="Cambria"/>
      <family val="1"/>
      <charset val="238"/>
      <scheme val="major"/>
    </font>
    <font>
      <b/>
      <sz val="14"/>
      <name val="Cambria"/>
      <family val="1"/>
      <charset val="238"/>
      <scheme val="major"/>
    </font>
    <font>
      <sz val="13"/>
      <name val="Cambria"/>
      <family val="1"/>
      <charset val="238"/>
      <scheme val="major"/>
    </font>
    <font>
      <i/>
      <sz val="10"/>
      <name val="Cambria"/>
      <family val="1"/>
      <charset val="238"/>
      <scheme val="major"/>
    </font>
    <font>
      <b/>
      <sz val="15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sz val="12"/>
      <name val="Cambria"/>
      <family val="1"/>
      <charset val="238"/>
      <scheme val="major"/>
    </font>
    <font>
      <i/>
      <sz val="12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i/>
      <sz val="12"/>
      <color theme="1"/>
      <name val="Cambria"/>
      <family val="1"/>
      <charset val="238"/>
      <scheme val="major"/>
    </font>
    <font>
      <i/>
      <sz val="12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2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/>
    <xf numFmtId="3" fontId="7" fillId="3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1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1" fillId="3" borderId="0" xfId="0" applyNumberFormat="1" applyFont="1" applyFill="1" applyAlignment="1">
      <alignment vertical="center"/>
    </xf>
    <xf numFmtId="3" fontId="11" fillId="2" borderId="1" xfId="0" applyNumberFormat="1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vertical="center"/>
    </xf>
    <xf numFmtId="3" fontId="11" fillId="2" borderId="1" xfId="0" applyNumberFormat="1" applyFont="1" applyFill="1" applyBorder="1" applyAlignment="1">
      <alignment horizontal="right" vertical="center" wrapText="1"/>
    </xf>
    <xf numFmtId="3" fontId="11" fillId="3" borderId="1" xfId="0" applyNumberFormat="1" applyFont="1" applyFill="1" applyBorder="1" applyAlignment="1">
      <alignment horizontal="righ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vertical="center" shrinkToFit="1"/>
    </xf>
    <xf numFmtId="0" fontId="18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/>
    </xf>
    <xf numFmtId="3" fontId="7" fillId="2" borderId="1" xfId="0" applyNumberFormat="1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8" fillId="3" borderId="0" xfId="0" applyFont="1" applyFill="1" applyAlignment="1">
      <alignment vertical="center"/>
    </xf>
    <xf numFmtId="3" fontId="18" fillId="3" borderId="1" xfId="0" applyNumberFormat="1" applyFont="1" applyFill="1" applyBorder="1" applyAlignment="1">
      <alignment vertical="center"/>
    </xf>
    <xf numFmtId="0" fontId="16" fillId="3" borderId="1" xfId="0" applyFont="1" applyFill="1" applyBorder="1" applyAlignment="1">
      <alignment vertical="center"/>
    </xf>
    <xf numFmtId="0" fontId="16" fillId="3" borderId="1" xfId="0" applyFont="1" applyFill="1" applyBorder="1" applyAlignment="1">
      <alignment vertical="center" wrapText="1"/>
    </xf>
    <xf numFmtId="3" fontId="16" fillId="3" borderId="1" xfId="0" applyNumberFormat="1" applyFont="1" applyFill="1" applyBorder="1" applyAlignment="1">
      <alignment vertical="center" wrapText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3" fontId="20" fillId="3" borderId="1" xfId="0" applyNumberFormat="1" applyFont="1" applyFill="1" applyBorder="1" applyAlignment="1">
      <alignment vertical="center"/>
    </xf>
    <xf numFmtId="3" fontId="22" fillId="2" borderId="1" xfId="0" applyNumberFormat="1" applyFont="1" applyFill="1" applyBorder="1" applyAlignment="1">
      <alignment vertical="center"/>
    </xf>
    <xf numFmtId="3" fontId="16" fillId="3" borderId="1" xfId="0" applyNumberFormat="1" applyFont="1" applyFill="1" applyBorder="1" applyAlignment="1">
      <alignment horizontal="right" vertical="center"/>
    </xf>
    <xf numFmtId="3" fontId="20" fillId="3" borderId="1" xfId="0" applyNumberFormat="1" applyFont="1" applyFill="1" applyBorder="1" applyAlignment="1">
      <alignment horizontal="right" vertical="center"/>
    </xf>
    <xf numFmtId="3" fontId="22" fillId="2" borderId="1" xfId="0" applyNumberFormat="1" applyFont="1" applyFill="1" applyBorder="1" applyAlignment="1">
      <alignment horizontal="right" vertical="center"/>
    </xf>
    <xf numFmtId="3" fontId="21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right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7" fillId="3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/>
    </xf>
    <xf numFmtId="0" fontId="19" fillId="3" borderId="2" xfId="0" applyFont="1" applyFill="1" applyBorder="1" applyAlignment="1">
      <alignment vertical="center"/>
    </xf>
    <xf numFmtId="0" fontId="10" fillId="2" borderId="7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19" fillId="3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/>
    </xf>
    <xf numFmtId="3" fontId="1" fillId="3" borderId="0" xfId="0" applyNumberFormat="1" applyFont="1" applyFill="1" applyAlignment="1">
      <alignment horizontal="center" vertical="center"/>
    </xf>
    <xf numFmtId="0" fontId="11" fillId="3" borderId="1" xfId="0" applyFont="1" applyFill="1" applyBorder="1" applyAlignment="1">
      <alignment vertical="center"/>
    </xf>
    <xf numFmtId="3" fontId="14" fillId="3" borderId="1" xfId="0" applyNumberFormat="1" applyFont="1" applyFill="1" applyBorder="1" applyAlignment="1">
      <alignment vertical="center"/>
    </xf>
    <xf numFmtId="0" fontId="14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8" fillId="3" borderId="1" xfId="0" applyFont="1" applyFill="1" applyBorder="1" applyAlignment="1">
      <alignment vertical="center"/>
    </xf>
    <xf numFmtId="4" fontId="1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17" fillId="3" borderId="1" xfId="0" applyNumberFormat="1" applyFont="1" applyFill="1" applyBorder="1" applyAlignment="1">
      <alignment vertical="center"/>
    </xf>
    <xf numFmtId="4" fontId="7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/>
    </xf>
    <xf numFmtId="0" fontId="11" fillId="3" borderId="0" xfId="0" applyFont="1" applyFill="1" applyAlignment="1">
      <alignment vertical="center"/>
    </xf>
    <xf numFmtId="4" fontId="18" fillId="3" borderId="1" xfId="0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 wrapText="1"/>
    </xf>
    <xf numFmtId="0" fontId="11" fillId="2" borderId="6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18" fillId="2" borderId="1" xfId="0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3" fontId="7" fillId="3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3" fontId="20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/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18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5" fillId="3" borderId="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7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2343150</xdr:colOff>
      <xdr:row>0</xdr:row>
      <xdr:rowOff>0</xdr:rowOff>
    </xdr:from>
    <xdr:to>
      <xdr:col>1</xdr:col>
      <xdr:colOff>2343150</xdr:colOff>
      <xdr:row>6</xdr:row>
      <xdr:rowOff>149225</xdr:rowOff>
    </xdr:to>
    <xdr:pic>
      <xdr:nvPicPr>
        <xdr:cNvPr id="2" name="Picture 9" descr="Kincsesbanya címer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0"/>
          <a:ext cx="0" cy="1762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2343150</xdr:colOff>
      <xdr:row>2</xdr:row>
      <xdr:rowOff>0</xdr:rowOff>
    </xdr:from>
    <xdr:to>
      <xdr:col>1</xdr:col>
      <xdr:colOff>2343150</xdr:colOff>
      <xdr:row>5</xdr:row>
      <xdr:rowOff>88900</xdr:rowOff>
    </xdr:to>
    <xdr:pic>
      <xdr:nvPicPr>
        <xdr:cNvPr id="3" name="Picture 9" descr="Kincsesbanya címer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419100"/>
          <a:ext cx="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2428875</xdr:colOff>
      <xdr:row>2</xdr:row>
      <xdr:rowOff>0</xdr:rowOff>
    </xdr:from>
    <xdr:to>
      <xdr:col>1</xdr:col>
      <xdr:colOff>2428875</xdr:colOff>
      <xdr:row>4</xdr:row>
      <xdr:rowOff>168275</xdr:rowOff>
    </xdr:to>
    <xdr:pic>
      <xdr:nvPicPr>
        <xdr:cNvPr id="4" name="Kép 3" descr="Kincsesbanya címer 1.jpg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38475" y="400050"/>
          <a:ext cx="819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91"/>
  <sheetViews>
    <sheetView tabSelected="1" view="pageBreakPreview" zoomScaleSheetLayoutView="100" workbookViewId="0">
      <selection activeCell="A3" sqref="A3:E3"/>
    </sheetView>
  </sheetViews>
  <sheetFormatPr defaultRowHeight="15.75"/>
  <cols>
    <col min="1" max="1" width="6.7109375" style="14" customWidth="1"/>
    <col min="2" max="2" width="48" style="79" customWidth="1"/>
    <col min="3" max="5" width="13.7109375" style="79" customWidth="1"/>
    <col min="6" max="16384" width="9.140625" style="79"/>
  </cols>
  <sheetData>
    <row r="1" spans="1:6" ht="14.25">
      <c r="A1" s="162" t="s">
        <v>282</v>
      </c>
      <c r="B1" s="162"/>
      <c r="C1" s="162"/>
      <c r="D1" s="162"/>
      <c r="E1" s="162"/>
    </row>
    <row r="2" spans="1:6" s="85" customFormat="1" ht="20.25" customHeight="1">
      <c r="A2" s="163" t="s">
        <v>192</v>
      </c>
      <c r="B2" s="163"/>
      <c r="C2" s="163"/>
      <c r="D2" s="163"/>
      <c r="E2" s="163"/>
    </row>
    <row r="3" spans="1:6" ht="18">
      <c r="A3" s="164"/>
      <c r="B3" s="164"/>
      <c r="C3" s="164"/>
      <c r="D3" s="164"/>
      <c r="E3" s="164"/>
    </row>
    <row r="4" spans="1:6">
      <c r="B4" s="16"/>
      <c r="C4" s="86" t="s">
        <v>196</v>
      </c>
    </row>
    <row r="5" spans="1:6" ht="14.25" customHeight="1">
      <c r="A5" s="136" t="s">
        <v>180</v>
      </c>
      <c r="B5" s="118" t="s">
        <v>198</v>
      </c>
      <c r="C5" s="130" t="s">
        <v>8</v>
      </c>
      <c r="D5" s="118" t="s">
        <v>197</v>
      </c>
      <c r="E5" s="118" t="s">
        <v>274</v>
      </c>
      <c r="F5" s="165" t="s">
        <v>275</v>
      </c>
    </row>
    <row r="6" spans="1:6" ht="14.25" customHeight="1">
      <c r="A6" s="136"/>
      <c r="B6" s="118"/>
      <c r="C6" s="130"/>
      <c r="D6" s="118"/>
      <c r="E6" s="118"/>
      <c r="F6" s="165"/>
    </row>
    <row r="7" spans="1:6" ht="14.25" customHeight="1">
      <c r="A7" s="136"/>
      <c r="B7" s="118"/>
      <c r="C7" s="129"/>
      <c r="D7" s="118"/>
      <c r="E7" s="118"/>
      <c r="F7" s="165"/>
    </row>
    <row r="8" spans="1:6" ht="18" customHeight="1">
      <c r="A8" s="115" t="s">
        <v>34</v>
      </c>
      <c r="B8" s="116"/>
      <c r="C8" s="116"/>
      <c r="D8" s="116"/>
      <c r="E8" s="116"/>
      <c r="F8" s="117"/>
    </row>
    <row r="9" spans="1:6" ht="15.75" customHeight="1">
      <c r="A9" s="81" t="s">
        <v>58</v>
      </c>
      <c r="B9" s="43" t="s">
        <v>22</v>
      </c>
      <c r="C9" s="15">
        <v>350000</v>
      </c>
      <c r="D9" s="15">
        <v>350000</v>
      </c>
      <c r="E9" s="15">
        <v>256752</v>
      </c>
      <c r="F9" s="94">
        <f>E9/D9*100</f>
        <v>73.35771428571428</v>
      </c>
    </row>
    <row r="10" spans="1:6" s="100" customFormat="1" ht="18" customHeight="1">
      <c r="A10" s="149" t="s">
        <v>101</v>
      </c>
      <c r="B10" s="149"/>
      <c r="C10" s="29">
        <f>C9</f>
        <v>350000</v>
      </c>
      <c r="D10" s="29">
        <f>D9</f>
        <v>350000</v>
      </c>
      <c r="E10" s="29">
        <f>SUM(E9)</f>
        <v>256752</v>
      </c>
      <c r="F10" s="99">
        <f>E10/D10*100</f>
        <v>73.35771428571428</v>
      </c>
    </row>
    <row r="11" spans="1:6" ht="18" customHeight="1">
      <c r="A11" s="166" t="s">
        <v>35</v>
      </c>
      <c r="B11" s="167"/>
      <c r="C11" s="167"/>
      <c r="D11" s="167"/>
      <c r="E11" s="167"/>
      <c r="F11" s="168"/>
    </row>
    <row r="12" spans="1:6" s="1" customFormat="1" ht="12.75">
      <c r="A12" s="4" t="s">
        <v>59</v>
      </c>
      <c r="B12" s="27" t="s">
        <v>4</v>
      </c>
      <c r="C12" s="4">
        <v>6312000</v>
      </c>
      <c r="D12" s="4">
        <v>7260000</v>
      </c>
      <c r="E12" s="4">
        <v>7125470</v>
      </c>
      <c r="F12" s="95">
        <f>E12/D12*100</f>
        <v>98.146969696969705</v>
      </c>
    </row>
    <row r="13" spans="1:6" s="1" customFormat="1" ht="12.75">
      <c r="A13" s="4" t="s">
        <v>146</v>
      </c>
      <c r="B13" s="27" t="s">
        <v>3</v>
      </c>
      <c r="C13" s="4">
        <v>2910321</v>
      </c>
      <c r="D13" s="4">
        <v>2370321</v>
      </c>
      <c r="E13" s="4">
        <v>2370000</v>
      </c>
      <c r="F13" s="95">
        <f t="shared" ref="F13:F30" si="0">E13/D13*100</f>
        <v>99.986457530435743</v>
      </c>
    </row>
    <row r="14" spans="1:6" s="13" customFormat="1" ht="14.25">
      <c r="A14" s="8" t="s">
        <v>72</v>
      </c>
      <c r="B14" s="44" t="s">
        <v>4</v>
      </c>
      <c r="C14" s="8">
        <f>C12+C13</f>
        <v>9222321</v>
      </c>
      <c r="D14" s="8">
        <f>SUM(D12:D13)</f>
        <v>9630321</v>
      </c>
      <c r="E14" s="8">
        <f>SUM(E12:E13)</f>
        <v>9495470</v>
      </c>
      <c r="F14" s="97">
        <f t="shared" si="0"/>
        <v>98.599724765145424</v>
      </c>
    </row>
    <row r="15" spans="1:6" s="13" customFormat="1" ht="14.25">
      <c r="A15" s="8" t="s">
        <v>86</v>
      </c>
      <c r="B15" s="44" t="s">
        <v>5</v>
      </c>
      <c r="C15" s="8">
        <v>2785848</v>
      </c>
      <c r="D15" s="8">
        <v>2785848</v>
      </c>
      <c r="E15" s="8">
        <v>2722186</v>
      </c>
      <c r="F15" s="97">
        <f t="shared" si="0"/>
        <v>97.714807125155431</v>
      </c>
    </row>
    <row r="16" spans="1:6" s="1" customFormat="1" ht="12.75">
      <c r="A16" s="4" t="s">
        <v>66</v>
      </c>
      <c r="B16" s="27" t="s">
        <v>78</v>
      </c>
      <c r="C16" s="4">
        <v>583846</v>
      </c>
      <c r="D16" s="4">
        <v>843846</v>
      </c>
      <c r="E16" s="4">
        <v>795815</v>
      </c>
      <c r="F16" s="95">
        <f t="shared" si="0"/>
        <v>94.308084650516804</v>
      </c>
    </row>
    <row r="17" spans="1:6" s="1" customFormat="1" ht="12.75">
      <c r="A17" s="4" t="s">
        <v>65</v>
      </c>
      <c r="B17" s="27" t="s">
        <v>79</v>
      </c>
      <c r="C17" s="4">
        <v>1206037</v>
      </c>
      <c r="D17" s="4">
        <v>1236037</v>
      </c>
      <c r="E17" s="4">
        <v>1231424</v>
      </c>
      <c r="F17" s="95">
        <f t="shared" si="0"/>
        <v>99.626791107385941</v>
      </c>
    </row>
    <row r="18" spans="1:6" s="1" customFormat="1" ht="12.75">
      <c r="A18" s="4" t="s">
        <v>80</v>
      </c>
      <c r="B18" s="27" t="s">
        <v>158</v>
      </c>
      <c r="C18" s="4">
        <v>5708661</v>
      </c>
      <c r="D18" s="4">
        <v>5313043</v>
      </c>
      <c r="E18" s="4">
        <v>4135915</v>
      </c>
      <c r="F18" s="95">
        <f t="shared" si="0"/>
        <v>77.84456101710451</v>
      </c>
    </row>
    <row r="19" spans="1:6" s="1" customFormat="1" ht="12.75">
      <c r="A19" s="4" t="s">
        <v>82</v>
      </c>
      <c r="B19" s="27" t="s">
        <v>83</v>
      </c>
      <c r="C19" s="4">
        <v>300000</v>
      </c>
      <c r="D19" s="4">
        <v>300000</v>
      </c>
      <c r="E19" s="4">
        <v>187465</v>
      </c>
      <c r="F19" s="95">
        <f t="shared" si="0"/>
        <v>62.488333333333337</v>
      </c>
    </row>
    <row r="20" spans="1:6" s="1" customFormat="1" ht="12.75">
      <c r="A20" s="4" t="s">
        <v>84</v>
      </c>
      <c r="B20" s="27" t="s">
        <v>157</v>
      </c>
      <c r="C20" s="4">
        <v>2074607</v>
      </c>
      <c r="D20" s="4">
        <v>2074612</v>
      </c>
      <c r="E20" s="4">
        <v>1258819</v>
      </c>
      <c r="F20" s="95">
        <f t="shared" si="0"/>
        <v>60.677321831744926</v>
      </c>
    </row>
    <row r="21" spans="1:6" s="13" customFormat="1" ht="14.25">
      <c r="A21" s="8" t="s">
        <v>85</v>
      </c>
      <c r="B21" s="44" t="s">
        <v>1</v>
      </c>
      <c r="C21" s="8">
        <f>SUM(C16:C20)</f>
        <v>9873151</v>
      </c>
      <c r="D21" s="8">
        <f>SUM(D16:D20)</f>
        <v>9767538</v>
      </c>
      <c r="E21" s="8">
        <f>SUM(E16:E20)</f>
        <v>7609438</v>
      </c>
      <c r="F21" s="97">
        <f t="shared" si="0"/>
        <v>77.905384140814192</v>
      </c>
    </row>
    <row r="22" spans="1:6" s="13" customFormat="1" ht="28.5">
      <c r="A22" s="8" t="s">
        <v>159</v>
      </c>
      <c r="B22" s="44" t="s">
        <v>16</v>
      </c>
      <c r="C22" s="8">
        <v>6331763</v>
      </c>
      <c r="D22" s="8">
        <v>564000</v>
      </c>
      <c r="E22" s="8">
        <v>0</v>
      </c>
      <c r="F22" s="97">
        <f t="shared" si="0"/>
        <v>0</v>
      </c>
    </row>
    <row r="23" spans="1:6" s="1" customFormat="1" ht="12.75">
      <c r="A23" s="4" t="s">
        <v>68</v>
      </c>
      <c r="B23" s="27" t="s">
        <v>188</v>
      </c>
      <c r="C23" s="4">
        <v>3550000</v>
      </c>
      <c r="D23" s="4">
        <v>3763739</v>
      </c>
      <c r="E23" s="4">
        <v>213739</v>
      </c>
      <c r="F23" s="95">
        <f t="shared" si="0"/>
        <v>5.6789006889159959</v>
      </c>
    </row>
    <row r="24" spans="1:6" s="1" customFormat="1" ht="12.75">
      <c r="A24" s="4" t="s">
        <v>68</v>
      </c>
      <c r="B24" s="27" t="s">
        <v>162</v>
      </c>
      <c r="C24" s="4">
        <v>958500</v>
      </c>
      <c r="D24" s="4">
        <v>988535</v>
      </c>
      <c r="E24" s="4">
        <v>57710</v>
      </c>
      <c r="F24" s="95">
        <f t="shared" si="0"/>
        <v>5.8379318891086305</v>
      </c>
    </row>
    <row r="25" spans="1:6" s="13" customFormat="1" ht="14.25">
      <c r="A25" s="8" t="s">
        <v>68</v>
      </c>
      <c r="B25" s="44" t="s">
        <v>161</v>
      </c>
      <c r="C25" s="8">
        <f>C23+C24</f>
        <v>4508500</v>
      </c>
      <c r="D25" s="8">
        <f>SUM(D23:D24)</f>
        <v>4752274</v>
      </c>
      <c r="E25" s="8">
        <f>SUM(E23:E24)</f>
        <v>271449</v>
      </c>
      <c r="F25" s="97">
        <f>E25/D25*100</f>
        <v>5.7119812536061678</v>
      </c>
    </row>
    <row r="26" spans="1:6" s="13" customFormat="1" ht="14.25">
      <c r="A26" s="4" t="s">
        <v>230</v>
      </c>
      <c r="B26" s="27" t="s">
        <v>69</v>
      </c>
      <c r="C26" s="4"/>
      <c r="D26" s="4">
        <v>200000</v>
      </c>
      <c r="E26" s="4">
        <v>200000</v>
      </c>
      <c r="F26" s="95">
        <f t="shared" si="0"/>
        <v>100</v>
      </c>
    </row>
    <row r="27" spans="1:6" s="13" customFormat="1" ht="14.25">
      <c r="A27" s="4" t="s">
        <v>231</v>
      </c>
      <c r="B27" s="27" t="s">
        <v>70</v>
      </c>
      <c r="C27" s="4"/>
      <c r="D27" s="4">
        <v>54000</v>
      </c>
      <c r="E27" s="4">
        <v>54000</v>
      </c>
      <c r="F27" s="95">
        <f t="shared" si="0"/>
        <v>100</v>
      </c>
    </row>
    <row r="28" spans="1:6" s="13" customFormat="1" ht="14.25">
      <c r="A28" s="8" t="s">
        <v>71</v>
      </c>
      <c r="B28" s="44" t="s">
        <v>258</v>
      </c>
      <c r="C28" s="8"/>
      <c r="D28" s="8">
        <f>SUM(D26:D27)</f>
        <v>254000</v>
      </c>
      <c r="E28" s="8">
        <f>SUM(E26:E27)</f>
        <v>254000</v>
      </c>
      <c r="F28" s="97">
        <f t="shared" si="0"/>
        <v>100</v>
      </c>
    </row>
    <row r="29" spans="1:6" s="1" customFormat="1" ht="12.75">
      <c r="A29" s="4" t="s">
        <v>149</v>
      </c>
      <c r="B29" s="27" t="s">
        <v>179</v>
      </c>
      <c r="C29" s="4">
        <v>6200000</v>
      </c>
      <c r="D29" s="4">
        <v>10960649</v>
      </c>
      <c r="E29" s="4">
        <v>0</v>
      </c>
      <c r="F29" s="95">
        <f t="shared" si="0"/>
        <v>0</v>
      </c>
    </row>
    <row r="30" spans="1:6" s="78" customFormat="1">
      <c r="A30" s="149" t="s">
        <v>92</v>
      </c>
      <c r="B30" s="149"/>
      <c r="C30" s="29">
        <f>SUM(C14+C15+C21+C22++C25+C29)</f>
        <v>38921583</v>
      </c>
      <c r="D30" s="35">
        <f>D14+D15+D21+D22+D25+D29+D28</f>
        <v>38714630</v>
      </c>
      <c r="E30" s="35">
        <f>E14+E15+E21+E25+E28</f>
        <v>20352543</v>
      </c>
      <c r="F30" s="98">
        <f t="shared" si="0"/>
        <v>52.570676769996247</v>
      </c>
    </row>
    <row r="31" spans="1:6" s="78" customFormat="1">
      <c r="A31" s="156"/>
      <c r="B31" s="157"/>
      <c r="C31" s="157"/>
      <c r="D31" s="157"/>
      <c r="E31" s="157"/>
      <c r="F31" s="158"/>
    </row>
    <row r="32" spans="1:6" s="78" customFormat="1" ht="14.25" customHeight="1">
      <c r="A32" s="136" t="s">
        <v>180</v>
      </c>
      <c r="B32" s="118" t="s">
        <v>199</v>
      </c>
      <c r="C32" s="130" t="s">
        <v>8</v>
      </c>
      <c r="D32" s="118" t="s">
        <v>197</v>
      </c>
      <c r="E32" s="118" t="s">
        <v>274</v>
      </c>
      <c r="F32" s="140" t="s">
        <v>275</v>
      </c>
    </row>
    <row r="33" spans="1:6" s="78" customFormat="1" ht="14.25" customHeight="1">
      <c r="A33" s="136"/>
      <c r="B33" s="118"/>
      <c r="C33" s="130"/>
      <c r="D33" s="118"/>
      <c r="E33" s="118"/>
      <c r="F33" s="141"/>
    </row>
    <row r="34" spans="1:6" s="78" customFormat="1" ht="14.25" customHeight="1">
      <c r="A34" s="136"/>
      <c r="B34" s="118"/>
      <c r="C34" s="129"/>
      <c r="D34" s="118"/>
      <c r="E34" s="118"/>
      <c r="F34" s="142"/>
    </row>
    <row r="35" spans="1:6" s="78" customFormat="1" ht="18" customHeight="1">
      <c r="A35" s="115" t="s">
        <v>34</v>
      </c>
      <c r="B35" s="116"/>
      <c r="C35" s="116"/>
      <c r="D35" s="116"/>
      <c r="E35" s="116"/>
      <c r="F35" s="117"/>
    </row>
    <row r="36" spans="1:6" s="1" customFormat="1" ht="14.25" customHeight="1">
      <c r="A36" s="3" t="s">
        <v>58</v>
      </c>
      <c r="B36" s="3" t="s">
        <v>176</v>
      </c>
      <c r="C36" s="6">
        <v>5000420</v>
      </c>
      <c r="D36" s="4">
        <v>5968382</v>
      </c>
      <c r="E36" s="4">
        <v>4553016</v>
      </c>
      <c r="F36" s="95">
        <f>E36/D36*100</f>
        <v>76.285599681789805</v>
      </c>
    </row>
    <row r="37" spans="1:6" s="1" customFormat="1" ht="14.25" customHeight="1">
      <c r="A37" s="3" t="s">
        <v>58</v>
      </c>
      <c r="B37" s="3" t="s">
        <v>177</v>
      </c>
      <c r="C37" s="6">
        <v>1350113</v>
      </c>
      <c r="D37" s="4">
        <v>1611465</v>
      </c>
      <c r="E37" s="4">
        <v>1229314</v>
      </c>
      <c r="F37" s="95">
        <f t="shared" ref="F37:F41" si="1">E37/D37*100</f>
        <v>76.285491773013987</v>
      </c>
    </row>
    <row r="38" spans="1:6" s="1" customFormat="1" ht="14.25" customHeight="1">
      <c r="A38" s="3" t="s">
        <v>58</v>
      </c>
      <c r="B38" s="3" t="s">
        <v>239</v>
      </c>
      <c r="C38" s="6"/>
      <c r="D38" s="4">
        <v>8103</v>
      </c>
      <c r="E38" s="4">
        <v>8103</v>
      </c>
      <c r="F38" s="95">
        <f t="shared" si="1"/>
        <v>100</v>
      </c>
    </row>
    <row r="39" spans="1:6" s="1" customFormat="1" ht="14.25" customHeight="1">
      <c r="A39" s="12" t="s">
        <v>58</v>
      </c>
      <c r="B39" s="12" t="s">
        <v>11</v>
      </c>
      <c r="C39" s="42">
        <f>SUM(C36:C37)</f>
        <v>6350533</v>
      </c>
      <c r="D39" s="8">
        <f>SUM(D36:D38)</f>
        <v>7587950</v>
      </c>
      <c r="E39" s="8">
        <f>SUM(E36:E38)</f>
        <v>5790433</v>
      </c>
      <c r="F39" s="97">
        <f t="shared" si="1"/>
        <v>76.310900836194236</v>
      </c>
    </row>
    <row r="40" spans="1:6" ht="14.25" customHeight="1">
      <c r="A40" s="12" t="s">
        <v>154</v>
      </c>
      <c r="B40" s="12" t="s">
        <v>227</v>
      </c>
      <c r="C40" s="42"/>
      <c r="D40" s="8">
        <v>708900</v>
      </c>
      <c r="E40" s="8">
        <v>708900</v>
      </c>
      <c r="F40" s="97">
        <f t="shared" si="1"/>
        <v>100</v>
      </c>
    </row>
    <row r="41" spans="1:6" s="14" customFormat="1" ht="18" customHeight="1">
      <c r="A41" s="131" t="s">
        <v>101</v>
      </c>
      <c r="B41" s="131"/>
      <c r="C41" s="36">
        <f>SUM(C39:C40)</f>
        <v>6350533</v>
      </c>
      <c r="D41" s="35">
        <f>SUM(D40+D39)</f>
        <v>8296850</v>
      </c>
      <c r="E41" s="35">
        <f>E39+E40</f>
        <v>6499333</v>
      </c>
      <c r="F41" s="99">
        <f t="shared" si="1"/>
        <v>78.33494639531871</v>
      </c>
    </row>
    <row r="42" spans="1:6" s="78" customFormat="1" ht="18" customHeight="1">
      <c r="A42" s="115" t="s">
        <v>35</v>
      </c>
      <c r="B42" s="116"/>
      <c r="C42" s="116"/>
      <c r="D42" s="116"/>
      <c r="E42" s="116"/>
      <c r="F42" s="117"/>
    </row>
    <row r="43" spans="1:6" s="78" customFormat="1">
      <c r="A43" s="3" t="s">
        <v>63</v>
      </c>
      <c r="B43" s="3" t="s">
        <v>228</v>
      </c>
      <c r="C43" s="6"/>
      <c r="D43" s="4">
        <v>34707</v>
      </c>
      <c r="E43" s="4">
        <v>34707</v>
      </c>
      <c r="F43" s="95">
        <f>E43/D43*100</f>
        <v>100</v>
      </c>
    </row>
    <row r="44" spans="1:6" s="78" customFormat="1">
      <c r="A44" s="3" t="s">
        <v>64</v>
      </c>
      <c r="B44" s="9" t="s">
        <v>160</v>
      </c>
      <c r="C44" s="6"/>
      <c r="D44" s="4">
        <v>9371</v>
      </c>
      <c r="E44" s="4">
        <v>9371</v>
      </c>
      <c r="F44" s="95">
        <f t="shared" ref="F44:F52" si="2">E44/D44*100</f>
        <v>100</v>
      </c>
    </row>
    <row r="45" spans="1:6" s="78" customFormat="1">
      <c r="A45" s="3" t="s">
        <v>118</v>
      </c>
      <c r="B45" s="3" t="s">
        <v>229</v>
      </c>
      <c r="C45" s="6"/>
      <c r="D45" s="4">
        <v>1229314</v>
      </c>
      <c r="E45" s="4">
        <v>1229000</v>
      </c>
      <c r="F45" s="95">
        <f t="shared" si="2"/>
        <v>99.974457298948849</v>
      </c>
    </row>
    <row r="46" spans="1:6" s="78" customFormat="1">
      <c r="A46" s="12" t="s">
        <v>85</v>
      </c>
      <c r="B46" s="12" t="s">
        <v>40</v>
      </c>
      <c r="C46" s="42"/>
      <c r="D46" s="8">
        <f>SUM(D43:D45)</f>
        <v>1273392</v>
      </c>
      <c r="E46" s="8">
        <f>SUM(E43:E45)</f>
        <v>1273078</v>
      </c>
      <c r="F46" s="97">
        <f t="shared" si="2"/>
        <v>99.97534145023684</v>
      </c>
    </row>
    <row r="47" spans="1:6" s="78" customFormat="1">
      <c r="A47" s="51" t="s">
        <v>147</v>
      </c>
      <c r="B47" s="51" t="s">
        <v>251</v>
      </c>
      <c r="C47" s="52"/>
      <c r="D47" s="4">
        <v>7533600</v>
      </c>
      <c r="E47" s="4">
        <v>7533600</v>
      </c>
      <c r="F47" s="95">
        <f t="shared" si="2"/>
        <v>100</v>
      </c>
    </row>
    <row r="48" spans="1:6" s="78" customFormat="1">
      <c r="A48" s="12" t="s">
        <v>147</v>
      </c>
      <c r="B48" s="12" t="s">
        <v>252</v>
      </c>
      <c r="C48" s="42"/>
      <c r="D48" s="8">
        <f>SUM(D47)</f>
        <v>7533600</v>
      </c>
      <c r="E48" s="8">
        <f>SUM(E47)</f>
        <v>7533600</v>
      </c>
      <c r="F48" s="97">
        <f t="shared" si="2"/>
        <v>100</v>
      </c>
    </row>
    <row r="49" spans="1:6" s="78" customFormat="1">
      <c r="A49" s="3" t="s">
        <v>71</v>
      </c>
      <c r="B49" s="3" t="s">
        <v>69</v>
      </c>
      <c r="C49" s="6">
        <v>7832905</v>
      </c>
      <c r="D49" s="4">
        <v>7832905</v>
      </c>
      <c r="E49" s="4">
        <v>7832905</v>
      </c>
      <c r="F49" s="95">
        <f t="shared" si="2"/>
        <v>100</v>
      </c>
    </row>
    <row r="50" spans="1:6" s="78" customFormat="1">
      <c r="A50" s="3" t="s">
        <v>71</v>
      </c>
      <c r="B50" s="3" t="s">
        <v>215</v>
      </c>
      <c r="C50" s="6">
        <v>2114884</v>
      </c>
      <c r="D50" s="4">
        <v>2114884</v>
      </c>
      <c r="E50" s="4">
        <v>2114884</v>
      </c>
      <c r="F50" s="95">
        <f t="shared" si="2"/>
        <v>100</v>
      </c>
    </row>
    <row r="51" spans="1:6" s="78" customFormat="1">
      <c r="A51" s="12" t="s">
        <v>71</v>
      </c>
      <c r="B51" s="12" t="s">
        <v>25</v>
      </c>
      <c r="C51" s="42">
        <f>SUM(C49:C50)</f>
        <v>9947789</v>
      </c>
      <c r="D51" s="8">
        <f>SUM(D49:D50)</f>
        <v>9947789</v>
      </c>
      <c r="E51" s="8">
        <f>SUM(E49:E50)</f>
        <v>9947789</v>
      </c>
      <c r="F51" s="97">
        <f t="shared" si="2"/>
        <v>100</v>
      </c>
    </row>
    <row r="52" spans="1:6" s="78" customFormat="1">
      <c r="A52" s="131" t="s">
        <v>92</v>
      </c>
      <c r="B52" s="131"/>
      <c r="C52" s="36">
        <f>SUM(C51)</f>
        <v>9947789</v>
      </c>
      <c r="D52" s="19">
        <f>D46+D51+D48</f>
        <v>18754781</v>
      </c>
      <c r="E52" s="19">
        <f>E46+E48+E51</f>
        <v>18754467</v>
      </c>
      <c r="F52" s="101">
        <f t="shared" si="2"/>
        <v>99.998325760242153</v>
      </c>
    </row>
    <row r="53" spans="1:6" s="78" customFormat="1">
      <c r="A53" s="70"/>
      <c r="B53" s="70"/>
      <c r="C53" s="29"/>
      <c r="D53" s="87"/>
      <c r="E53" s="87"/>
      <c r="F53" s="93"/>
    </row>
    <row r="54" spans="1:6" ht="14.25" customHeight="1">
      <c r="A54" s="136" t="s">
        <v>180</v>
      </c>
      <c r="B54" s="137" t="s">
        <v>200</v>
      </c>
      <c r="C54" s="130" t="s">
        <v>8</v>
      </c>
      <c r="D54" s="118" t="s">
        <v>197</v>
      </c>
      <c r="E54" s="132" t="s">
        <v>274</v>
      </c>
      <c r="F54" s="143" t="s">
        <v>275</v>
      </c>
    </row>
    <row r="55" spans="1:6" ht="14.25">
      <c r="A55" s="136"/>
      <c r="B55" s="137"/>
      <c r="C55" s="130"/>
      <c r="D55" s="118"/>
      <c r="E55" s="133"/>
      <c r="F55" s="144"/>
    </row>
    <row r="56" spans="1:6" ht="13.5" customHeight="1">
      <c r="A56" s="136"/>
      <c r="B56" s="137"/>
      <c r="C56" s="129"/>
      <c r="D56" s="118"/>
      <c r="E56" s="134"/>
      <c r="F56" s="145"/>
    </row>
    <row r="57" spans="1:6" s="41" customFormat="1" ht="18" customHeight="1">
      <c r="A57" s="115" t="s">
        <v>35</v>
      </c>
      <c r="B57" s="116"/>
      <c r="C57" s="116"/>
      <c r="D57" s="116"/>
      <c r="E57" s="116"/>
      <c r="F57" s="117"/>
    </row>
    <row r="58" spans="1:6" s="1" customFormat="1" ht="12.75">
      <c r="A58" s="21" t="s">
        <v>72</v>
      </c>
      <c r="B58" s="9" t="s">
        <v>2</v>
      </c>
      <c r="C58" s="4">
        <v>5395000</v>
      </c>
      <c r="D58" s="4">
        <v>5395000</v>
      </c>
      <c r="E58" s="4">
        <v>4462854</v>
      </c>
      <c r="F58" s="95">
        <f>E58/D58*100</f>
        <v>82.722038924930501</v>
      </c>
    </row>
    <row r="59" spans="1:6" s="1" customFormat="1" ht="12.75">
      <c r="A59" s="21" t="s">
        <v>72</v>
      </c>
      <c r="B59" s="9" t="s">
        <v>3</v>
      </c>
      <c r="C59" s="4">
        <v>360000</v>
      </c>
      <c r="D59" s="4">
        <v>300000</v>
      </c>
      <c r="E59" s="4">
        <v>300000</v>
      </c>
      <c r="F59" s="95">
        <f t="shared" ref="F59:F122" si="3">E59/D59*100</f>
        <v>100</v>
      </c>
    </row>
    <row r="60" spans="1:6" s="13" customFormat="1" ht="14.25">
      <c r="A60" s="33" t="s">
        <v>72</v>
      </c>
      <c r="B60" s="20" t="s">
        <v>4</v>
      </c>
      <c r="C60" s="8">
        <f>SUM(C58+C59)</f>
        <v>5755000</v>
      </c>
      <c r="D60" s="8">
        <f>SUM(D58:D59)</f>
        <v>5695000</v>
      </c>
      <c r="E60" s="8">
        <f>SUM(E58:E59)</f>
        <v>4762854</v>
      </c>
      <c r="F60" s="97">
        <f t="shared" si="3"/>
        <v>83.632203687445127</v>
      </c>
    </row>
    <row r="61" spans="1:6" s="13" customFormat="1" ht="14.25">
      <c r="A61" s="33" t="s">
        <v>86</v>
      </c>
      <c r="B61" s="20" t="s">
        <v>6</v>
      </c>
      <c r="C61" s="8">
        <v>1579339</v>
      </c>
      <c r="D61" s="8">
        <v>1426744</v>
      </c>
      <c r="E61" s="8">
        <v>1248578</v>
      </c>
      <c r="F61" s="97">
        <f t="shared" si="3"/>
        <v>87.512405869588378</v>
      </c>
    </row>
    <row r="62" spans="1:6" s="1" customFormat="1" ht="12.75">
      <c r="A62" s="21" t="s">
        <v>66</v>
      </c>
      <c r="B62" s="9" t="s">
        <v>88</v>
      </c>
      <c r="C62" s="4">
        <v>1483435</v>
      </c>
      <c r="D62" s="4">
        <v>1352578</v>
      </c>
      <c r="E62" s="4">
        <v>1245951</v>
      </c>
      <c r="F62" s="95">
        <f t="shared" si="3"/>
        <v>92.116757776631005</v>
      </c>
    </row>
    <row r="63" spans="1:6" s="1" customFormat="1" ht="12.75">
      <c r="A63" s="21" t="s">
        <v>80</v>
      </c>
      <c r="B63" s="9" t="s">
        <v>91</v>
      </c>
      <c r="C63" s="4">
        <v>1707100</v>
      </c>
      <c r="D63" s="4">
        <v>1707100</v>
      </c>
      <c r="E63" s="4">
        <v>1222776</v>
      </c>
      <c r="F63" s="95">
        <f t="shared" si="3"/>
        <v>71.628844238767499</v>
      </c>
    </row>
    <row r="64" spans="1:6" s="1" customFormat="1" ht="12.75">
      <c r="A64" s="21" t="s">
        <v>84</v>
      </c>
      <c r="B64" s="9" t="s">
        <v>160</v>
      </c>
      <c r="C64" s="4">
        <v>1136322</v>
      </c>
      <c r="D64" s="4">
        <v>1136322</v>
      </c>
      <c r="E64" s="4">
        <v>490283</v>
      </c>
      <c r="F64" s="95">
        <f t="shared" si="3"/>
        <v>43.146484887206263</v>
      </c>
    </row>
    <row r="65" spans="1:6" s="13" customFormat="1" ht="14.25">
      <c r="A65" s="33" t="s">
        <v>85</v>
      </c>
      <c r="B65" s="20" t="s">
        <v>7</v>
      </c>
      <c r="C65" s="8">
        <f>SUM(C62:C64)</f>
        <v>4326857</v>
      </c>
      <c r="D65" s="8">
        <f>SUM(D62:D64)</f>
        <v>4196000</v>
      </c>
      <c r="E65" s="8">
        <f>SUM(E62:E64)</f>
        <v>2959010</v>
      </c>
      <c r="F65" s="97">
        <f t="shared" si="3"/>
        <v>70.519780743565292</v>
      </c>
    </row>
    <row r="66" spans="1:6" s="89" customFormat="1" ht="25.5">
      <c r="A66" s="21" t="s">
        <v>68</v>
      </c>
      <c r="B66" s="9" t="s">
        <v>189</v>
      </c>
      <c r="C66" s="4">
        <v>5361342</v>
      </c>
      <c r="D66" s="88">
        <v>6298099</v>
      </c>
      <c r="E66" s="88">
        <v>4085499</v>
      </c>
      <c r="F66" s="95">
        <f t="shared" si="3"/>
        <v>64.868764368422916</v>
      </c>
    </row>
    <row r="67" spans="1:6" s="89" customFormat="1" ht="12.75">
      <c r="A67" s="21" t="s">
        <v>68</v>
      </c>
      <c r="B67" s="9" t="s">
        <v>162</v>
      </c>
      <c r="C67" s="4">
        <v>1447562</v>
      </c>
      <c r="D67" s="88">
        <v>1665155</v>
      </c>
      <c r="E67" s="88">
        <v>1070497</v>
      </c>
      <c r="F67" s="95">
        <f t="shared" si="3"/>
        <v>64.288129333305307</v>
      </c>
    </row>
    <row r="68" spans="1:6" s="2" customFormat="1" ht="14.25">
      <c r="A68" s="33" t="s">
        <v>68</v>
      </c>
      <c r="B68" s="20" t="s">
        <v>73</v>
      </c>
      <c r="C68" s="8">
        <f>C66+C67</f>
        <v>6808904</v>
      </c>
      <c r="D68" s="8">
        <f>SUM(D66:D67)</f>
        <v>7963254</v>
      </c>
      <c r="E68" s="8">
        <f>SUM(E66:E67)</f>
        <v>5155996</v>
      </c>
      <c r="F68" s="97">
        <f t="shared" si="3"/>
        <v>64.747350768919347</v>
      </c>
    </row>
    <row r="69" spans="1:6" s="1" customFormat="1" ht="12.75">
      <c r="A69" s="21" t="s">
        <v>71</v>
      </c>
      <c r="B69" s="9" t="s">
        <v>259</v>
      </c>
      <c r="C69" s="4">
        <v>3300900</v>
      </c>
      <c r="D69" s="4">
        <v>5295769</v>
      </c>
      <c r="E69" s="4">
        <v>5295769</v>
      </c>
      <c r="F69" s="95">
        <f t="shared" si="3"/>
        <v>100</v>
      </c>
    </row>
    <row r="70" spans="1:6" s="1" customFormat="1" ht="12.75">
      <c r="A70" s="21" t="s">
        <v>71</v>
      </c>
      <c r="B70" s="9" t="s">
        <v>163</v>
      </c>
      <c r="C70" s="4">
        <v>891243</v>
      </c>
      <c r="D70" s="4">
        <v>0</v>
      </c>
      <c r="E70" s="4"/>
      <c r="F70" s="95"/>
    </row>
    <row r="71" spans="1:6" s="13" customFormat="1" ht="14.25">
      <c r="A71" s="33" t="s">
        <v>71</v>
      </c>
      <c r="B71" s="20" t="s">
        <v>25</v>
      </c>
      <c r="C71" s="8">
        <f>C69+C70</f>
        <v>4192143</v>
      </c>
      <c r="D71" s="8">
        <f>SUM(D69:D70)</f>
        <v>5295769</v>
      </c>
      <c r="E71" s="8">
        <f>SUM(E69:E70)</f>
        <v>5295769</v>
      </c>
      <c r="F71" s="97">
        <f t="shared" si="3"/>
        <v>100</v>
      </c>
    </row>
    <row r="72" spans="1:6" s="14" customFormat="1">
      <c r="A72" s="131" t="s">
        <v>92</v>
      </c>
      <c r="B72" s="131"/>
      <c r="C72" s="29">
        <f>C61+C60+C65+C68+C71</f>
        <v>22662243</v>
      </c>
      <c r="D72" s="35">
        <f>D60+D61+D65+D68+D71</f>
        <v>24576767</v>
      </c>
      <c r="E72" s="35">
        <f>E60+E61+E65+E68+E71</f>
        <v>19422207</v>
      </c>
      <c r="F72" s="98">
        <f t="shared" si="3"/>
        <v>79.026696229003591</v>
      </c>
    </row>
    <row r="73" spans="1:6" s="76" customFormat="1" ht="18">
      <c r="A73" s="146"/>
      <c r="B73" s="147"/>
      <c r="C73" s="147"/>
      <c r="D73" s="147"/>
      <c r="E73" s="147"/>
      <c r="F73" s="148"/>
    </row>
    <row r="74" spans="1:6" s="76" customFormat="1" ht="14.25" customHeight="1">
      <c r="A74" s="136" t="s">
        <v>180</v>
      </c>
      <c r="B74" s="118" t="s">
        <v>164</v>
      </c>
      <c r="C74" s="130" t="s">
        <v>8</v>
      </c>
      <c r="D74" s="118" t="s">
        <v>197</v>
      </c>
      <c r="E74" s="132" t="s">
        <v>274</v>
      </c>
      <c r="F74" s="112" t="s">
        <v>275</v>
      </c>
    </row>
    <row r="75" spans="1:6" s="76" customFormat="1" ht="15" customHeight="1">
      <c r="A75" s="136"/>
      <c r="B75" s="118"/>
      <c r="C75" s="130"/>
      <c r="D75" s="118"/>
      <c r="E75" s="133"/>
      <c r="F75" s="113"/>
    </row>
    <row r="76" spans="1:6" s="76" customFormat="1" ht="9.75" customHeight="1">
      <c r="A76" s="136"/>
      <c r="B76" s="118"/>
      <c r="C76" s="129"/>
      <c r="D76" s="118"/>
      <c r="E76" s="134"/>
      <c r="F76" s="114"/>
    </row>
    <row r="77" spans="1:6" s="76" customFormat="1" ht="18" customHeight="1">
      <c r="A77" s="115" t="s">
        <v>35</v>
      </c>
      <c r="B77" s="116"/>
      <c r="C77" s="116"/>
      <c r="D77" s="116"/>
      <c r="E77" s="116"/>
      <c r="F77" s="117"/>
    </row>
    <row r="78" spans="1:6" s="1" customFormat="1" ht="12.75">
      <c r="A78" s="21" t="s">
        <v>66</v>
      </c>
      <c r="B78" s="9" t="s">
        <v>88</v>
      </c>
      <c r="C78" s="5">
        <v>800000</v>
      </c>
      <c r="D78" s="4">
        <v>800000</v>
      </c>
      <c r="E78" s="4">
        <v>83526</v>
      </c>
      <c r="F78" s="95">
        <f t="shared" si="3"/>
        <v>10.44075</v>
      </c>
    </row>
    <row r="79" spans="1:6" s="1" customFormat="1" ht="12.75">
      <c r="A79" s="21" t="s">
        <v>80</v>
      </c>
      <c r="B79" s="9" t="s">
        <v>91</v>
      </c>
      <c r="C79" s="5">
        <v>1650000</v>
      </c>
      <c r="D79" s="4">
        <v>1650000</v>
      </c>
      <c r="E79" s="4">
        <v>1427945</v>
      </c>
      <c r="F79" s="95">
        <f t="shared" si="3"/>
        <v>86.542121212121216</v>
      </c>
    </row>
    <row r="80" spans="1:6" s="1" customFormat="1" ht="12.75">
      <c r="A80" s="21" t="s">
        <v>84</v>
      </c>
      <c r="B80" s="9" t="s">
        <v>168</v>
      </c>
      <c r="C80" s="5">
        <v>661500</v>
      </c>
      <c r="D80" s="4">
        <v>661500</v>
      </c>
      <c r="E80" s="4">
        <v>401078</v>
      </c>
      <c r="F80" s="95">
        <f t="shared" si="3"/>
        <v>60.631594860166295</v>
      </c>
    </row>
    <row r="81" spans="1:7" s="1" customFormat="1" ht="14.25">
      <c r="A81" s="33" t="s">
        <v>85</v>
      </c>
      <c r="B81" s="20" t="s">
        <v>1</v>
      </c>
      <c r="C81" s="22">
        <f>SUM(C78:C80)</f>
        <v>3111500</v>
      </c>
      <c r="D81" s="8">
        <f>SUM(D78:D80)</f>
        <v>3111500</v>
      </c>
      <c r="E81" s="8">
        <f>SUM(E78:E80)</f>
        <v>1912549</v>
      </c>
      <c r="F81" s="97">
        <f t="shared" si="3"/>
        <v>61.467105897477104</v>
      </c>
    </row>
    <row r="82" spans="1:7" s="1" customFormat="1" ht="12.75">
      <c r="A82" s="21" t="s">
        <v>230</v>
      </c>
      <c r="B82" s="9" t="s">
        <v>240</v>
      </c>
      <c r="C82" s="5"/>
      <c r="D82" s="4">
        <v>5486403</v>
      </c>
      <c r="E82" s="4">
        <v>5463684</v>
      </c>
      <c r="F82" s="95">
        <f t="shared" si="3"/>
        <v>99.585903551015122</v>
      </c>
    </row>
    <row r="83" spans="1:7" s="1" customFormat="1" ht="12.75">
      <c r="A83" s="21" t="s">
        <v>231</v>
      </c>
      <c r="B83" s="9" t="s">
        <v>241</v>
      </c>
      <c r="C83" s="5"/>
      <c r="D83" s="4">
        <v>1481329</v>
      </c>
      <c r="E83" s="4">
        <v>1272695</v>
      </c>
      <c r="F83" s="95">
        <f t="shared" si="3"/>
        <v>85.915755379122388</v>
      </c>
    </row>
    <row r="84" spans="1:7" s="13" customFormat="1" ht="14.25">
      <c r="A84" s="33" t="s">
        <v>71</v>
      </c>
      <c r="B84" s="20" t="s">
        <v>242</v>
      </c>
      <c r="C84" s="22">
        <f>SUM(C78+C79+C80)</f>
        <v>3111500</v>
      </c>
      <c r="D84" s="8">
        <f>SUM(D82:D83)</f>
        <v>6967732</v>
      </c>
      <c r="E84" s="8">
        <f>SUM(E82:E83)</f>
        <v>6736379</v>
      </c>
      <c r="F84" s="97">
        <f t="shared" si="3"/>
        <v>96.679651283947194</v>
      </c>
    </row>
    <row r="85" spans="1:7" s="14" customFormat="1" ht="18" customHeight="1">
      <c r="A85" s="131" t="s">
        <v>92</v>
      </c>
      <c r="B85" s="131"/>
      <c r="C85" s="32">
        <f>SUM(C84)</f>
        <v>3111500</v>
      </c>
      <c r="D85" s="35">
        <f>D81+D84</f>
        <v>10079232</v>
      </c>
      <c r="E85" s="35">
        <f>E81+E84</f>
        <v>8648928</v>
      </c>
      <c r="F85" s="99">
        <f t="shared" si="3"/>
        <v>85.809395001523924</v>
      </c>
    </row>
    <row r="86" spans="1:7" s="76" customFormat="1" ht="18">
      <c r="A86" s="109"/>
      <c r="B86" s="110"/>
      <c r="C86" s="110"/>
      <c r="D86" s="110"/>
      <c r="E86" s="110"/>
      <c r="F86" s="111"/>
    </row>
    <row r="87" spans="1:7" s="77" customFormat="1" ht="14.25" customHeight="1">
      <c r="A87" s="136" t="s">
        <v>180</v>
      </c>
      <c r="B87" s="118" t="s">
        <v>201</v>
      </c>
      <c r="C87" s="130" t="s">
        <v>8</v>
      </c>
      <c r="D87" s="118" t="s">
        <v>197</v>
      </c>
      <c r="E87" s="132" t="s">
        <v>274</v>
      </c>
      <c r="F87" s="112" t="s">
        <v>275</v>
      </c>
    </row>
    <row r="88" spans="1:7" s="77" customFormat="1" ht="14.25" customHeight="1">
      <c r="A88" s="136"/>
      <c r="B88" s="118"/>
      <c r="C88" s="130"/>
      <c r="D88" s="118"/>
      <c r="E88" s="133"/>
      <c r="F88" s="113"/>
    </row>
    <row r="89" spans="1:7" s="77" customFormat="1" ht="13.5" customHeight="1">
      <c r="A89" s="136"/>
      <c r="B89" s="118"/>
      <c r="C89" s="129"/>
      <c r="D89" s="118"/>
      <c r="E89" s="134"/>
      <c r="F89" s="114"/>
    </row>
    <row r="90" spans="1:7" s="77" customFormat="1" ht="18" customHeight="1">
      <c r="A90" s="115" t="s">
        <v>35</v>
      </c>
      <c r="B90" s="116"/>
      <c r="C90" s="116"/>
      <c r="D90" s="116"/>
      <c r="E90" s="116"/>
      <c r="F90" s="117"/>
    </row>
    <row r="91" spans="1:7" s="77" customFormat="1" ht="18" customHeight="1">
      <c r="A91" s="3" t="s">
        <v>248</v>
      </c>
      <c r="B91" s="3" t="s">
        <v>254</v>
      </c>
      <c r="C91" s="3"/>
      <c r="D91" s="6">
        <v>290000</v>
      </c>
      <c r="E91" s="6">
        <v>140000</v>
      </c>
      <c r="F91" s="95">
        <f t="shared" si="3"/>
        <v>48.275862068965516</v>
      </c>
      <c r="G91" s="1"/>
    </row>
    <row r="92" spans="1:7" s="77" customFormat="1" ht="18" customHeight="1">
      <c r="A92" s="51" t="s">
        <v>154</v>
      </c>
      <c r="B92" s="51" t="s">
        <v>255</v>
      </c>
      <c r="C92" s="51"/>
      <c r="D92" s="6">
        <f>SUM(D91)</f>
        <v>290000</v>
      </c>
      <c r="E92" s="6">
        <f>SUM(E91)</f>
        <v>140000</v>
      </c>
      <c r="F92" s="95">
        <f t="shared" si="3"/>
        <v>48.275862068965516</v>
      </c>
    </row>
    <row r="93" spans="1:7" s="77" customFormat="1" ht="18" customHeight="1">
      <c r="A93" s="160" t="s">
        <v>101</v>
      </c>
      <c r="B93" s="161"/>
      <c r="C93" s="70"/>
      <c r="D93" s="36">
        <f>SUM(D92)</f>
        <v>290000</v>
      </c>
      <c r="E93" s="36">
        <f>SUM(E92)</f>
        <v>140000</v>
      </c>
      <c r="F93" s="99">
        <f t="shared" si="3"/>
        <v>48.275862068965516</v>
      </c>
    </row>
    <row r="94" spans="1:7" s="1" customFormat="1" ht="12.75">
      <c r="A94" s="21" t="s">
        <v>95</v>
      </c>
      <c r="B94" s="9" t="s">
        <v>74</v>
      </c>
      <c r="C94" s="5">
        <v>65000</v>
      </c>
      <c r="D94" s="4">
        <v>65000</v>
      </c>
      <c r="E94" s="4">
        <v>25000</v>
      </c>
      <c r="F94" s="95">
        <f t="shared" si="3"/>
        <v>38.461538461538467</v>
      </c>
    </row>
    <row r="95" spans="1:7" s="1" customFormat="1" ht="12.75">
      <c r="A95" s="21" t="s">
        <v>96</v>
      </c>
      <c r="B95" s="9" t="s">
        <v>165</v>
      </c>
      <c r="C95" s="5">
        <v>1300000</v>
      </c>
      <c r="D95" s="4">
        <v>1683170</v>
      </c>
      <c r="E95" s="4">
        <v>1735625</v>
      </c>
      <c r="F95" s="95">
        <f t="shared" si="3"/>
        <v>103.11644100120606</v>
      </c>
    </row>
    <row r="96" spans="1:7" s="1" customFormat="1" ht="12.75">
      <c r="A96" s="21" t="s">
        <v>97</v>
      </c>
      <c r="B96" s="9" t="s">
        <v>98</v>
      </c>
      <c r="C96" s="5">
        <v>250000</v>
      </c>
      <c r="D96" s="4">
        <v>250000</v>
      </c>
      <c r="E96" s="4">
        <v>0</v>
      </c>
      <c r="F96" s="95">
        <f t="shared" si="3"/>
        <v>0</v>
      </c>
    </row>
    <row r="97" spans="1:6" s="1" customFormat="1" ht="14.25">
      <c r="A97" s="17" t="s">
        <v>93</v>
      </c>
      <c r="B97" s="20" t="s">
        <v>94</v>
      </c>
      <c r="C97" s="22">
        <f>SUM(C94:C96)</f>
        <v>1615000</v>
      </c>
      <c r="D97" s="8">
        <f>SUM(D94:D96)</f>
        <v>1998170</v>
      </c>
      <c r="E97" s="8">
        <f>SUM(E94:E96)</f>
        <v>1760625</v>
      </c>
      <c r="F97" s="97">
        <f t="shared" si="3"/>
        <v>88.111872363212342</v>
      </c>
    </row>
    <row r="98" spans="1:6" s="1" customFormat="1" ht="14.25">
      <c r="A98" s="17" t="s">
        <v>147</v>
      </c>
      <c r="B98" s="20" t="s">
        <v>253</v>
      </c>
      <c r="C98" s="22"/>
      <c r="D98" s="8">
        <v>100000</v>
      </c>
      <c r="E98" s="8">
        <v>100000</v>
      </c>
      <c r="F98" s="97">
        <f t="shared" si="3"/>
        <v>100</v>
      </c>
    </row>
    <row r="99" spans="1:6" s="78" customFormat="1">
      <c r="A99" s="131" t="s">
        <v>92</v>
      </c>
      <c r="B99" s="131"/>
      <c r="C99" s="32">
        <f>SUM(C97:C97)</f>
        <v>1615000</v>
      </c>
      <c r="D99" s="35">
        <f>SUM(D97:D98)</f>
        <v>2098170</v>
      </c>
      <c r="E99" s="35">
        <f>SUM(E97:E98)</f>
        <v>1860625</v>
      </c>
      <c r="F99" s="99">
        <f t="shared" si="3"/>
        <v>88.678467426376315</v>
      </c>
    </row>
    <row r="100" spans="1:6" s="77" customFormat="1" ht="18">
      <c r="A100" s="82"/>
      <c r="B100" s="103"/>
      <c r="C100" s="74"/>
      <c r="D100" s="75"/>
      <c r="E100" s="83"/>
      <c r="F100" s="95"/>
    </row>
    <row r="101" spans="1:6" s="77" customFormat="1" ht="14.25" customHeight="1">
      <c r="A101" s="136" t="s">
        <v>180</v>
      </c>
      <c r="B101" s="118" t="s">
        <v>202</v>
      </c>
      <c r="C101" s="130" t="s">
        <v>8</v>
      </c>
      <c r="D101" s="118" t="s">
        <v>197</v>
      </c>
      <c r="E101" s="132" t="s">
        <v>274</v>
      </c>
      <c r="F101" s="112" t="s">
        <v>275</v>
      </c>
    </row>
    <row r="102" spans="1:6" s="77" customFormat="1" ht="14.25" customHeight="1">
      <c r="A102" s="136"/>
      <c r="B102" s="118"/>
      <c r="C102" s="130"/>
      <c r="D102" s="118"/>
      <c r="E102" s="133"/>
      <c r="F102" s="113"/>
    </row>
    <row r="103" spans="1:6" s="77" customFormat="1" ht="16.5" customHeight="1">
      <c r="A103" s="136"/>
      <c r="B103" s="118"/>
      <c r="C103" s="130"/>
      <c r="D103" s="118"/>
      <c r="E103" s="134"/>
      <c r="F103" s="114"/>
    </row>
    <row r="104" spans="1:6" s="77" customFormat="1" ht="18" customHeight="1">
      <c r="A104" s="115" t="s">
        <v>34</v>
      </c>
      <c r="B104" s="116"/>
      <c r="C104" s="116"/>
      <c r="D104" s="116"/>
      <c r="E104" s="116"/>
      <c r="F104" s="117"/>
    </row>
    <row r="105" spans="1:6" s="1" customFormat="1" ht="12.75">
      <c r="A105" s="21" t="s">
        <v>102</v>
      </c>
      <c r="B105" s="9" t="s">
        <v>31</v>
      </c>
      <c r="C105" s="5">
        <v>153070</v>
      </c>
      <c r="D105" s="4">
        <v>153070</v>
      </c>
      <c r="E105" s="4">
        <v>140316</v>
      </c>
      <c r="F105" s="95">
        <f t="shared" si="3"/>
        <v>91.667864375775792</v>
      </c>
    </row>
    <row r="106" spans="1:6" s="1" customFormat="1" ht="12.75">
      <c r="A106" s="21" t="s">
        <v>103</v>
      </c>
      <c r="B106" s="3" t="s">
        <v>36</v>
      </c>
      <c r="C106" s="6">
        <v>566928</v>
      </c>
      <c r="D106" s="4">
        <v>566928</v>
      </c>
      <c r="E106" s="4">
        <v>519684</v>
      </c>
      <c r="F106" s="95">
        <f t="shared" si="3"/>
        <v>91.666666666666657</v>
      </c>
    </row>
    <row r="107" spans="1:6" s="1" customFormat="1" ht="12.75">
      <c r="A107" s="21" t="s">
        <v>104</v>
      </c>
      <c r="B107" s="3" t="s">
        <v>178</v>
      </c>
      <c r="C107" s="10">
        <v>3600000</v>
      </c>
      <c r="D107" s="4">
        <v>4322020</v>
      </c>
      <c r="E107" s="4">
        <v>4966949</v>
      </c>
      <c r="F107" s="95">
        <f t="shared" si="3"/>
        <v>114.9219346509271</v>
      </c>
    </row>
    <row r="108" spans="1:6" s="13" customFormat="1" ht="14.25">
      <c r="A108" s="33" t="s">
        <v>58</v>
      </c>
      <c r="B108" s="12" t="s">
        <v>105</v>
      </c>
      <c r="C108" s="23">
        <f>SUM(C105:C107)</f>
        <v>4319998</v>
      </c>
      <c r="D108" s="8">
        <f>SUM(D105:D107)</f>
        <v>5042018</v>
      </c>
      <c r="E108" s="8">
        <f>SUM(E105:E107)</f>
        <v>5626949</v>
      </c>
      <c r="F108" s="97">
        <f t="shared" si="3"/>
        <v>111.60112875439954</v>
      </c>
    </row>
    <row r="109" spans="1:6" s="1" customFormat="1" ht="12.75">
      <c r="A109" s="21" t="s">
        <v>106</v>
      </c>
      <c r="B109" s="3" t="s">
        <v>166</v>
      </c>
      <c r="C109" s="10">
        <v>98420</v>
      </c>
      <c r="D109" s="4">
        <v>98420</v>
      </c>
      <c r="E109" s="4">
        <v>45162</v>
      </c>
      <c r="F109" s="95">
        <f t="shared" si="3"/>
        <v>45.887014834383258</v>
      </c>
    </row>
    <row r="110" spans="1:6" s="13" customFormat="1" ht="14.25">
      <c r="A110" s="17" t="s">
        <v>107</v>
      </c>
      <c r="B110" s="12" t="s">
        <v>108</v>
      </c>
      <c r="C110" s="23">
        <f>SUM(C109)</f>
        <v>98420</v>
      </c>
      <c r="D110" s="8">
        <f>SUM(D109)</f>
        <v>98420</v>
      </c>
      <c r="E110" s="8">
        <f>SUM(E109)</f>
        <v>45162</v>
      </c>
      <c r="F110" s="97">
        <f t="shared" si="3"/>
        <v>45.887014834383258</v>
      </c>
    </row>
    <row r="111" spans="1:6" s="78" customFormat="1">
      <c r="A111" s="131" t="s">
        <v>101</v>
      </c>
      <c r="B111" s="131"/>
      <c r="C111" s="34">
        <f>SUM(C108+C110)</f>
        <v>4418418</v>
      </c>
      <c r="D111" s="35">
        <f>D108+D110</f>
        <v>5140438</v>
      </c>
      <c r="E111" s="35">
        <f>E108+E110</f>
        <v>5672111</v>
      </c>
      <c r="F111" s="98">
        <f t="shared" si="3"/>
        <v>110.34295132049058</v>
      </c>
    </row>
    <row r="112" spans="1:6" s="77" customFormat="1" ht="18" customHeight="1">
      <c r="A112" s="115" t="s">
        <v>35</v>
      </c>
      <c r="B112" s="116"/>
      <c r="C112" s="116"/>
      <c r="D112" s="116"/>
      <c r="E112" s="116"/>
      <c r="F112" s="117"/>
    </row>
    <row r="113" spans="1:6" s="1" customFormat="1" ht="12.75">
      <c r="A113" s="21" t="s">
        <v>109</v>
      </c>
      <c r="B113" s="9" t="s">
        <v>32</v>
      </c>
      <c r="C113" s="5">
        <v>566928</v>
      </c>
      <c r="D113" s="4">
        <v>566928</v>
      </c>
      <c r="E113" s="4">
        <v>490484</v>
      </c>
      <c r="F113" s="95">
        <f t="shared" si="3"/>
        <v>86.516100809979406</v>
      </c>
    </row>
    <row r="114" spans="1:6" s="1" customFormat="1" ht="12.75">
      <c r="A114" s="21" t="s">
        <v>64</v>
      </c>
      <c r="B114" s="9" t="s">
        <v>33</v>
      </c>
      <c r="C114" s="5">
        <v>153070</v>
      </c>
      <c r="D114" s="4">
        <v>153070</v>
      </c>
      <c r="E114" s="4">
        <v>180661</v>
      </c>
      <c r="F114" s="95">
        <f t="shared" si="3"/>
        <v>118.02508656170379</v>
      </c>
    </row>
    <row r="115" spans="1:6" s="1" customFormat="1" ht="12.75">
      <c r="A115" s="21" t="s">
        <v>90</v>
      </c>
      <c r="B115" s="9" t="s">
        <v>75</v>
      </c>
      <c r="C115" s="5">
        <v>228000</v>
      </c>
      <c r="D115" s="4">
        <v>378000</v>
      </c>
      <c r="E115" s="4">
        <v>293280</v>
      </c>
      <c r="F115" s="95">
        <f t="shared" si="3"/>
        <v>77.587301587301582</v>
      </c>
    </row>
    <row r="116" spans="1:6" s="1" customFormat="1" ht="12.75">
      <c r="A116" s="21" t="s">
        <v>62</v>
      </c>
      <c r="B116" s="9" t="s">
        <v>76</v>
      </c>
      <c r="C116" s="5">
        <v>169300</v>
      </c>
      <c r="D116" s="4">
        <v>219300</v>
      </c>
      <c r="E116" s="4">
        <v>211223</v>
      </c>
      <c r="F116" s="95">
        <f t="shared" si="3"/>
        <v>96.316917464660278</v>
      </c>
    </row>
    <row r="117" spans="1:6" s="1" customFormat="1" ht="12.75">
      <c r="A117" s="21" t="s">
        <v>63</v>
      </c>
      <c r="B117" s="9" t="s">
        <v>219</v>
      </c>
      <c r="C117" s="5"/>
      <c r="D117" s="4">
        <v>84267</v>
      </c>
      <c r="E117" s="4">
        <v>97731</v>
      </c>
      <c r="F117" s="95">
        <f t="shared" si="3"/>
        <v>115.97778489800277</v>
      </c>
    </row>
    <row r="118" spans="1:6" s="1" customFormat="1" ht="12.75">
      <c r="A118" s="21" t="s">
        <v>84</v>
      </c>
      <c r="B118" s="9" t="s">
        <v>168</v>
      </c>
      <c r="C118" s="5"/>
      <c r="D118" s="4">
        <v>22753</v>
      </c>
      <c r="E118" s="4">
        <v>22753</v>
      </c>
      <c r="F118" s="95">
        <f t="shared" si="3"/>
        <v>100</v>
      </c>
    </row>
    <row r="119" spans="1:6" s="13" customFormat="1" ht="14.25">
      <c r="A119" s="33" t="s">
        <v>85</v>
      </c>
      <c r="B119" s="20" t="s">
        <v>1</v>
      </c>
      <c r="C119" s="22">
        <f>SUM(C113:C116)</f>
        <v>1117298</v>
      </c>
      <c r="D119" s="8">
        <f>SUM(D113:D118)</f>
        <v>1424318</v>
      </c>
      <c r="E119" s="8">
        <f>SUM(E113:E118)</f>
        <v>1296132</v>
      </c>
      <c r="F119" s="97">
        <f t="shared" si="3"/>
        <v>91.000183947685841</v>
      </c>
    </row>
    <row r="120" spans="1:6" s="13" customFormat="1" ht="14.25">
      <c r="A120" s="21" t="s">
        <v>120</v>
      </c>
      <c r="B120" s="9" t="s">
        <v>216</v>
      </c>
      <c r="C120" s="22"/>
      <c r="D120" s="4">
        <v>157480</v>
      </c>
      <c r="E120" s="4">
        <v>107856</v>
      </c>
      <c r="F120" s="95">
        <f t="shared" si="3"/>
        <v>68.488696977393957</v>
      </c>
    </row>
    <row r="121" spans="1:6" s="13" customFormat="1" ht="14.25">
      <c r="A121" s="21" t="s">
        <v>121</v>
      </c>
      <c r="B121" s="9" t="s">
        <v>217</v>
      </c>
      <c r="C121" s="22"/>
      <c r="D121" s="4">
        <v>42520</v>
      </c>
      <c r="E121" s="4">
        <v>29120</v>
      </c>
      <c r="F121" s="95">
        <f t="shared" si="3"/>
        <v>68.485418626528698</v>
      </c>
    </row>
    <row r="122" spans="1:6" s="13" customFormat="1" ht="14.25">
      <c r="A122" s="33" t="s">
        <v>68</v>
      </c>
      <c r="B122" s="20" t="s">
        <v>218</v>
      </c>
      <c r="C122" s="22"/>
      <c r="D122" s="8">
        <f>SUM(D120:D121)</f>
        <v>200000</v>
      </c>
      <c r="E122" s="8">
        <f>SUM(E120:E121)</f>
        <v>136976</v>
      </c>
      <c r="F122" s="97">
        <f t="shared" si="3"/>
        <v>68.488</v>
      </c>
    </row>
    <row r="123" spans="1:6" s="13" customFormat="1" ht="14.25">
      <c r="A123" s="21" t="s">
        <v>230</v>
      </c>
      <c r="B123" s="9" t="s">
        <v>233</v>
      </c>
      <c r="C123" s="22"/>
      <c r="D123" s="4">
        <v>345490</v>
      </c>
      <c r="E123" s="4">
        <v>345490</v>
      </c>
      <c r="F123" s="95">
        <f t="shared" ref="F123:F186" si="4">E123/D123*100</f>
        <v>100</v>
      </c>
    </row>
    <row r="124" spans="1:6" s="13" customFormat="1" ht="14.25">
      <c r="A124" s="21" t="s">
        <v>231</v>
      </c>
      <c r="B124" s="9" t="s">
        <v>234</v>
      </c>
      <c r="C124" s="22"/>
      <c r="D124" s="4">
        <v>93282</v>
      </c>
      <c r="E124" s="4">
        <v>93282</v>
      </c>
      <c r="F124" s="95">
        <f t="shared" si="4"/>
        <v>100</v>
      </c>
    </row>
    <row r="125" spans="1:6" s="13" customFormat="1" ht="14.25">
      <c r="A125" s="33" t="s">
        <v>71</v>
      </c>
      <c r="B125" s="20" t="s">
        <v>232</v>
      </c>
      <c r="C125" s="22"/>
      <c r="D125" s="8">
        <f>SUM(D123:D124)</f>
        <v>438772</v>
      </c>
      <c r="E125" s="8">
        <f>SUM(E123:E124)</f>
        <v>438772</v>
      </c>
      <c r="F125" s="97">
        <f t="shared" si="4"/>
        <v>100</v>
      </c>
    </row>
    <row r="126" spans="1:6" s="78" customFormat="1">
      <c r="A126" s="131" t="s">
        <v>92</v>
      </c>
      <c r="B126" s="131"/>
      <c r="C126" s="32">
        <f>SUM(C119)</f>
        <v>1117298</v>
      </c>
      <c r="D126" s="35">
        <f>SUM(D119+D125+D122)</f>
        <v>2063090</v>
      </c>
      <c r="E126" s="35">
        <f>E125+E122+E119</f>
        <v>1871880</v>
      </c>
      <c r="F126" s="99">
        <f t="shared" si="4"/>
        <v>90.731863369993548</v>
      </c>
    </row>
    <row r="127" spans="1:6" ht="18" customHeight="1">
      <c r="A127" s="109"/>
      <c r="B127" s="110"/>
      <c r="C127" s="110"/>
      <c r="D127" s="110"/>
      <c r="E127" s="110"/>
      <c r="F127" s="111"/>
    </row>
    <row r="128" spans="1:6" ht="14.25" customHeight="1">
      <c r="A128" s="136" t="s">
        <v>180</v>
      </c>
      <c r="B128" s="118" t="s">
        <v>167</v>
      </c>
      <c r="C128" s="130" t="s">
        <v>8</v>
      </c>
      <c r="D128" s="118" t="s">
        <v>197</v>
      </c>
      <c r="E128" s="118" t="s">
        <v>274</v>
      </c>
      <c r="F128" s="112" t="s">
        <v>275</v>
      </c>
    </row>
    <row r="129" spans="1:6" ht="14.25">
      <c r="A129" s="136"/>
      <c r="B129" s="118"/>
      <c r="C129" s="130"/>
      <c r="D129" s="118"/>
      <c r="E129" s="118"/>
      <c r="F129" s="113"/>
    </row>
    <row r="130" spans="1:6" ht="14.25">
      <c r="A130" s="136"/>
      <c r="B130" s="118"/>
      <c r="C130" s="129"/>
      <c r="D130" s="118"/>
      <c r="E130" s="118"/>
      <c r="F130" s="114"/>
    </row>
    <row r="131" spans="1:6" s="76" customFormat="1" ht="18" customHeight="1">
      <c r="A131" s="115" t="s">
        <v>35</v>
      </c>
      <c r="B131" s="116"/>
      <c r="C131" s="116"/>
      <c r="D131" s="116"/>
      <c r="E131" s="116"/>
      <c r="F131" s="117"/>
    </row>
    <row r="132" spans="1:6" s="1" customFormat="1" ht="12.75">
      <c r="A132" s="21" t="s">
        <v>80</v>
      </c>
      <c r="B132" s="9" t="s">
        <v>81</v>
      </c>
      <c r="C132" s="4">
        <v>2399909</v>
      </c>
      <c r="D132" s="4">
        <v>2572909</v>
      </c>
      <c r="E132" s="4">
        <v>2569520</v>
      </c>
      <c r="F132" s="95">
        <f t="shared" si="4"/>
        <v>99.868281388887041</v>
      </c>
    </row>
    <row r="133" spans="1:6" s="1" customFormat="1" ht="12.75">
      <c r="A133" s="21" t="s">
        <v>84</v>
      </c>
      <c r="B133" s="9" t="s">
        <v>168</v>
      </c>
      <c r="C133" s="4">
        <v>647975</v>
      </c>
      <c r="D133" s="4">
        <v>654975</v>
      </c>
      <c r="E133" s="4">
        <v>654825</v>
      </c>
      <c r="F133" s="95">
        <f t="shared" si="4"/>
        <v>99.977098362532928</v>
      </c>
    </row>
    <row r="134" spans="1:6" s="13" customFormat="1">
      <c r="A134" s="30" t="s">
        <v>85</v>
      </c>
      <c r="B134" s="20" t="s">
        <v>1</v>
      </c>
      <c r="C134" s="8">
        <f>SUM(C132+C133)</f>
        <v>3047884</v>
      </c>
      <c r="D134" s="8">
        <f>SUM(D132:D133)</f>
        <v>3227884</v>
      </c>
      <c r="E134" s="8">
        <f>SUM(E132:E133)</f>
        <v>3224345</v>
      </c>
      <c r="F134" s="97">
        <f t="shared" si="4"/>
        <v>99.890361611507728</v>
      </c>
    </row>
    <row r="135" spans="1:6" s="78" customFormat="1">
      <c r="A135" s="131" t="s">
        <v>92</v>
      </c>
      <c r="B135" s="131"/>
      <c r="C135" s="29">
        <f>SUM(C134)</f>
        <v>3047884</v>
      </c>
      <c r="D135" s="35">
        <f>SUM(D134)</f>
        <v>3227884</v>
      </c>
      <c r="E135" s="35">
        <f>SUM(E134)</f>
        <v>3224345</v>
      </c>
      <c r="F135" s="99">
        <f t="shared" si="4"/>
        <v>99.890361611507728</v>
      </c>
    </row>
    <row r="136" spans="1:6">
      <c r="A136" s="102"/>
      <c r="B136" s="72"/>
      <c r="C136" s="72"/>
      <c r="D136" s="72"/>
      <c r="E136" s="72"/>
      <c r="F136" s="73"/>
    </row>
    <row r="137" spans="1:6" s="41" customFormat="1" ht="14.25" customHeight="1">
      <c r="A137" s="136" t="s">
        <v>180</v>
      </c>
      <c r="B137" s="118" t="s">
        <v>186</v>
      </c>
      <c r="C137" s="130" t="s">
        <v>8</v>
      </c>
      <c r="D137" s="118" t="s">
        <v>197</v>
      </c>
      <c r="E137" s="118" t="s">
        <v>274</v>
      </c>
      <c r="F137" s="112" t="s">
        <v>275</v>
      </c>
    </row>
    <row r="138" spans="1:6" s="41" customFormat="1" ht="14.25">
      <c r="A138" s="136"/>
      <c r="B138" s="118"/>
      <c r="C138" s="130"/>
      <c r="D138" s="118"/>
      <c r="E138" s="118"/>
      <c r="F138" s="113"/>
    </row>
    <row r="139" spans="1:6" s="78" customFormat="1">
      <c r="A139" s="136"/>
      <c r="B139" s="118"/>
      <c r="C139" s="129"/>
      <c r="D139" s="118"/>
      <c r="E139" s="118"/>
      <c r="F139" s="114"/>
    </row>
    <row r="140" spans="1:6" s="77" customFormat="1" ht="18" customHeight="1">
      <c r="A140" s="115" t="s">
        <v>34</v>
      </c>
      <c r="B140" s="116"/>
      <c r="C140" s="116"/>
      <c r="D140" s="116"/>
      <c r="E140" s="116"/>
      <c r="F140" s="117"/>
    </row>
    <row r="141" spans="1:6" s="1" customFormat="1" ht="12.75">
      <c r="A141" s="21" t="s">
        <v>110</v>
      </c>
      <c r="B141" s="9" t="s">
        <v>112</v>
      </c>
      <c r="C141" s="4">
        <v>54059985</v>
      </c>
      <c r="D141" s="4">
        <v>57726546</v>
      </c>
      <c r="E141" s="4">
        <v>57726546</v>
      </c>
      <c r="F141" s="95">
        <f t="shared" si="4"/>
        <v>100</v>
      </c>
    </row>
    <row r="142" spans="1:6" s="13" customFormat="1" ht="14.25">
      <c r="A142" s="33" t="s">
        <v>111</v>
      </c>
      <c r="B142" s="20" t="s">
        <v>113</v>
      </c>
      <c r="C142" s="8">
        <f>C141</f>
        <v>54059985</v>
      </c>
      <c r="D142" s="8">
        <f>SUM(D141)</f>
        <v>57726546</v>
      </c>
      <c r="E142" s="8">
        <f>SUM(E141)</f>
        <v>57726546</v>
      </c>
      <c r="F142" s="97">
        <f t="shared" si="4"/>
        <v>100</v>
      </c>
    </row>
    <row r="143" spans="1:6" s="13" customFormat="1" ht="28.5">
      <c r="A143" s="33" t="s">
        <v>133</v>
      </c>
      <c r="B143" s="20" t="s">
        <v>278</v>
      </c>
      <c r="C143" s="8">
        <v>0</v>
      </c>
      <c r="D143" s="8">
        <v>0</v>
      </c>
      <c r="E143" s="8">
        <v>1442600</v>
      </c>
      <c r="F143" s="95"/>
    </row>
    <row r="144" spans="1:6" s="53" customFormat="1">
      <c r="A144" s="131" t="s">
        <v>101</v>
      </c>
      <c r="B144" s="131"/>
      <c r="C144" s="35">
        <f>C142</f>
        <v>54059985</v>
      </c>
      <c r="D144" s="35">
        <f>SUM(D142)</f>
        <v>57726546</v>
      </c>
      <c r="E144" s="35">
        <f>SUM(E142:E143)</f>
        <v>59169146</v>
      </c>
      <c r="F144" s="99">
        <f t="shared" si="4"/>
        <v>102.49902358613315</v>
      </c>
    </row>
    <row r="145" spans="1:6" s="53" customFormat="1" ht="18" customHeight="1">
      <c r="A145" s="115" t="s">
        <v>35</v>
      </c>
      <c r="B145" s="116"/>
      <c r="C145" s="116"/>
      <c r="D145" s="116"/>
      <c r="E145" s="116"/>
      <c r="F145" s="117"/>
    </row>
    <row r="146" spans="1:6" s="53" customFormat="1">
      <c r="A146" s="3" t="s">
        <v>147</v>
      </c>
      <c r="B146" s="3" t="s">
        <v>144</v>
      </c>
      <c r="C146" s="35"/>
      <c r="D146" s="4">
        <v>8932763</v>
      </c>
      <c r="E146" s="4">
        <v>8765771</v>
      </c>
      <c r="F146" s="95">
        <f t="shared" si="4"/>
        <v>98.13056721643683</v>
      </c>
    </row>
    <row r="147" spans="1:6" s="13" customFormat="1" ht="28.5">
      <c r="A147" s="12" t="s">
        <v>147</v>
      </c>
      <c r="B147" s="12" t="s">
        <v>144</v>
      </c>
      <c r="C147" s="8"/>
      <c r="D147" s="8">
        <f>SUM(D146)</f>
        <v>8932763</v>
      </c>
      <c r="E147" s="8">
        <f>SUM(E146)</f>
        <v>8765771</v>
      </c>
      <c r="F147" s="97">
        <f t="shared" si="4"/>
        <v>98.13056721643683</v>
      </c>
    </row>
    <row r="148" spans="1:6" s="100" customFormat="1" ht="15.75" customHeight="1">
      <c r="A148" s="131" t="s">
        <v>92</v>
      </c>
      <c r="B148" s="131"/>
      <c r="C148" s="35"/>
      <c r="D148" s="35">
        <f>SUM(D147)</f>
        <v>8932763</v>
      </c>
      <c r="E148" s="35">
        <f>SUM(E147)</f>
        <v>8765771</v>
      </c>
      <c r="F148" s="99">
        <f t="shared" si="4"/>
        <v>98.13056721643683</v>
      </c>
    </row>
    <row r="149" spans="1:6" s="53" customFormat="1">
      <c r="A149" s="156"/>
      <c r="B149" s="157"/>
      <c r="C149" s="157"/>
      <c r="D149" s="157"/>
      <c r="E149" s="157"/>
      <c r="F149" s="158"/>
    </row>
    <row r="150" spans="1:6" ht="14.25" customHeight="1">
      <c r="A150" s="136" t="s">
        <v>180</v>
      </c>
      <c r="B150" s="118" t="s">
        <v>203</v>
      </c>
      <c r="C150" s="130" t="s">
        <v>8</v>
      </c>
      <c r="D150" s="118" t="s">
        <v>197</v>
      </c>
      <c r="E150" s="118" t="s">
        <v>274</v>
      </c>
      <c r="F150" s="112" t="s">
        <v>275</v>
      </c>
    </row>
    <row r="151" spans="1:6" ht="14.25">
      <c r="A151" s="136"/>
      <c r="B151" s="118"/>
      <c r="C151" s="130"/>
      <c r="D151" s="118"/>
      <c r="E151" s="118"/>
      <c r="F151" s="113"/>
    </row>
    <row r="152" spans="1:6" ht="14.25">
      <c r="A152" s="136"/>
      <c r="B152" s="118"/>
      <c r="C152" s="129"/>
      <c r="D152" s="118"/>
      <c r="E152" s="118"/>
      <c r="F152" s="114"/>
    </row>
    <row r="153" spans="1:6" s="76" customFormat="1" ht="18" customHeight="1">
      <c r="A153" s="115" t="s">
        <v>34</v>
      </c>
      <c r="B153" s="116"/>
      <c r="C153" s="116"/>
      <c r="D153" s="116"/>
      <c r="E153" s="116"/>
      <c r="F153" s="117"/>
    </row>
    <row r="154" spans="1:6" s="1" customFormat="1" ht="12.75">
      <c r="A154" s="21" t="s">
        <v>104</v>
      </c>
      <c r="B154" s="9" t="s">
        <v>169</v>
      </c>
      <c r="C154" s="4">
        <v>6077900</v>
      </c>
      <c r="D154" s="4">
        <v>8377900</v>
      </c>
      <c r="E154" s="4">
        <v>9706392</v>
      </c>
      <c r="F154" s="95">
        <f t="shared" si="4"/>
        <v>115.85710022798077</v>
      </c>
    </row>
    <row r="155" spans="1:6" s="1" customFormat="1" ht="12.75">
      <c r="A155" s="21" t="s">
        <v>102</v>
      </c>
      <c r="B155" s="9" t="s">
        <v>23</v>
      </c>
      <c r="C155" s="4">
        <v>1641033</v>
      </c>
      <c r="D155" s="4">
        <v>2262033</v>
      </c>
      <c r="E155" s="4">
        <v>2612285</v>
      </c>
      <c r="F155" s="95">
        <f t="shared" si="4"/>
        <v>115.4839474048345</v>
      </c>
    </row>
    <row r="156" spans="1:6" s="13" customFormat="1" ht="14.25">
      <c r="A156" s="33" t="s">
        <v>58</v>
      </c>
      <c r="B156" s="20" t="s">
        <v>11</v>
      </c>
      <c r="C156" s="8">
        <f>SUM(C154:C155)</f>
        <v>7718933</v>
      </c>
      <c r="D156" s="8">
        <f>SUM(D154:D155)</f>
        <v>10639933</v>
      </c>
      <c r="E156" s="8">
        <f>SUM(E154:E155)</f>
        <v>12318677</v>
      </c>
      <c r="F156" s="97">
        <f t="shared" si="4"/>
        <v>115.7777685254221</v>
      </c>
    </row>
    <row r="157" spans="1:6" s="13" customFormat="1" ht="14.25">
      <c r="A157" s="33" t="s">
        <v>114</v>
      </c>
      <c r="B157" s="20" t="s">
        <v>115</v>
      </c>
      <c r="C157" s="8">
        <v>0</v>
      </c>
      <c r="D157" s="8">
        <v>0</v>
      </c>
      <c r="E157" s="8"/>
      <c r="F157" s="95"/>
    </row>
    <row r="158" spans="1:6" s="78" customFormat="1">
      <c r="A158" s="131" t="s">
        <v>101</v>
      </c>
      <c r="B158" s="131"/>
      <c r="C158" s="35">
        <f>SUM(C156+C157)</f>
        <v>7718933</v>
      </c>
      <c r="D158" s="35">
        <f>D156</f>
        <v>10639933</v>
      </c>
      <c r="E158" s="35">
        <f>SUM(E156:E157)</f>
        <v>12318677</v>
      </c>
      <c r="F158" s="99">
        <f t="shared" si="4"/>
        <v>115.7777685254221</v>
      </c>
    </row>
    <row r="159" spans="1:6" s="77" customFormat="1" ht="18" customHeight="1">
      <c r="A159" s="115" t="s">
        <v>35</v>
      </c>
      <c r="B159" s="116"/>
      <c r="C159" s="116"/>
      <c r="D159" s="116"/>
      <c r="E159" s="116"/>
      <c r="F159" s="117"/>
    </row>
    <row r="160" spans="1:6" s="13" customFormat="1" ht="14.25">
      <c r="A160" s="33" t="s">
        <v>72</v>
      </c>
      <c r="B160" s="25" t="s">
        <v>116</v>
      </c>
      <c r="C160" s="11">
        <v>2716581</v>
      </c>
      <c r="D160" s="8">
        <v>3382556</v>
      </c>
      <c r="E160" s="8">
        <v>3202120</v>
      </c>
      <c r="F160" s="97">
        <f t="shared" si="4"/>
        <v>94.665690678883081</v>
      </c>
    </row>
    <row r="161" spans="1:6" s="13" customFormat="1" ht="14.25">
      <c r="A161" s="33" t="s">
        <v>86</v>
      </c>
      <c r="B161" s="25" t="s">
        <v>117</v>
      </c>
      <c r="C161" s="11">
        <v>733775</v>
      </c>
      <c r="D161" s="8">
        <v>957100</v>
      </c>
      <c r="E161" s="8">
        <v>955143</v>
      </c>
      <c r="F161" s="97">
        <f t="shared" si="4"/>
        <v>99.795528157977216</v>
      </c>
    </row>
    <row r="162" spans="1:6" s="1" customFormat="1" ht="12.75">
      <c r="A162" s="21" t="s">
        <v>66</v>
      </c>
      <c r="B162" s="24" t="s">
        <v>88</v>
      </c>
      <c r="C162" s="7">
        <v>4290300</v>
      </c>
      <c r="D162" s="4">
        <v>5573300</v>
      </c>
      <c r="E162" s="4">
        <v>5550616</v>
      </c>
      <c r="F162" s="95">
        <f t="shared" si="4"/>
        <v>99.592987996339687</v>
      </c>
    </row>
    <row r="163" spans="1:6" s="1" customFormat="1" ht="12.75">
      <c r="A163" s="21" t="s">
        <v>65</v>
      </c>
      <c r="B163" s="24" t="s">
        <v>79</v>
      </c>
      <c r="C163" s="7">
        <v>33150</v>
      </c>
      <c r="D163" s="4">
        <v>33150</v>
      </c>
      <c r="E163" s="4">
        <v>32747</v>
      </c>
      <c r="F163" s="95">
        <f t="shared" si="4"/>
        <v>98.784313725490193</v>
      </c>
    </row>
    <row r="164" spans="1:6" s="1" customFormat="1" ht="12.75">
      <c r="A164" s="21" t="s">
        <v>80</v>
      </c>
      <c r="B164" s="24" t="s">
        <v>91</v>
      </c>
      <c r="C164" s="7">
        <v>1117500</v>
      </c>
      <c r="D164" s="4">
        <v>800133</v>
      </c>
      <c r="E164" s="4">
        <v>797794</v>
      </c>
      <c r="F164" s="95">
        <f t="shared" si="4"/>
        <v>99.707673599264126</v>
      </c>
    </row>
    <row r="165" spans="1:6" s="1" customFormat="1" ht="12.75">
      <c r="A165" s="21" t="s">
        <v>64</v>
      </c>
      <c r="B165" s="24" t="s">
        <v>15</v>
      </c>
      <c r="C165" s="7">
        <v>1298097</v>
      </c>
      <c r="D165" s="4">
        <v>1504007</v>
      </c>
      <c r="E165" s="4">
        <v>1472779</v>
      </c>
      <c r="F165" s="95">
        <f t="shared" si="4"/>
        <v>97.923679876489928</v>
      </c>
    </row>
    <row r="166" spans="1:6" s="1" customFormat="1" ht="12.75">
      <c r="A166" s="21" t="s">
        <v>118</v>
      </c>
      <c r="B166" s="24" t="s">
        <v>24</v>
      </c>
      <c r="C166" s="7">
        <v>343000</v>
      </c>
      <c r="D166" s="4">
        <v>1190090</v>
      </c>
      <c r="E166" s="4">
        <v>1187000</v>
      </c>
      <c r="F166" s="95">
        <f t="shared" si="4"/>
        <v>99.740355771412254</v>
      </c>
    </row>
    <row r="167" spans="1:6" s="13" customFormat="1" ht="14.25">
      <c r="A167" s="33" t="s">
        <v>84</v>
      </c>
      <c r="B167" s="25" t="s">
        <v>67</v>
      </c>
      <c r="C167" s="11">
        <f>SUM(C165:C166)</f>
        <v>1641097</v>
      </c>
      <c r="D167" s="8">
        <f>SUM(D165:D166)</f>
        <v>2694097</v>
      </c>
      <c r="E167" s="8">
        <f>SUM(E165:E166)</f>
        <v>2659779</v>
      </c>
      <c r="F167" s="97">
        <f t="shared" si="4"/>
        <v>98.726178010665549</v>
      </c>
    </row>
    <row r="168" spans="1:6" s="13" customFormat="1" ht="14.25">
      <c r="A168" s="17" t="s">
        <v>85</v>
      </c>
      <c r="B168" s="25" t="s">
        <v>119</v>
      </c>
      <c r="C168" s="11">
        <f>C162+C163+C164+C167</f>
        <v>7082047</v>
      </c>
      <c r="D168" s="8">
        <f>D162+D163+D164+D167</f>
        <v>9100680</v>
      </c>
      <c r="E168" s="8">
        <f>E162+E163+E164+E167</f>
        <v>9040936</v>
      </c>
      <c r="F168" s="96">
        <f t="shared" si="4"/>
        <v>99.343521583002598</v>
      </c>
    </row>
    <row r="169" spans="1:6" s="1" customFormat="1" ht="12.75">
      <c r="A169" s="21" t="s">
        <v>120</v>
      </c>
      <c r="B169" s="24" t="s">
        <v>42</v>
      </c>
      <c r="C169" s="7">
        <v>1000000</v>
      </c>
      <c r="D169" s="4">
        <v>1000000</v>
      </c>
      <c r="E169" s="4">
        <v>580500</v>
      </c>
      <c r="F169" s="95">
        <f t="shared" si="4"/>
        <v>58.050000000000004</v>
      </c>
    </row>
    <row r="170" spans="1:6" s="1" customFormat="1" ht="12.75">
      <c r="A170" s="21" t="s">
        <v>121</v>
      </c>
      <c r="B170" s="24" t="s">
        <v>122</v>
      </c>
      <c r="C170" s="7">
        <v>270000</v>
      </c>
      <c r="D170" s="4">
        <v>270000</v>
      </c>
      <c r="E170" s="4">
        <v>156735</v>
      </c>
      <c r="F170" s="95">
        <f t="shared" si="4"/>
        <v>58.050000000000004</v>
      </c>
    </row>
    <row r="171" spans="1:6" s="13" customFormat="1" ht="14.25">
      <c r="A171" s="33" t="s">
        <v>68</v>
      </c>
      <c r="B171" s="25" t="s">
        <v>123</v>
      </c>
      <c r="C171" s="11">
        <f>SUM(C169:C170)</f>
        <v>1270000</v>
      </c>
      <c r="D171" s="8">
        <f>SUM(D169:D170)</f>
        <v>1270000</v>
      </c>
      <c r="E171" s="8">
        <f>SUM(E169:E170)</f>
        <v>737235</v>
      </c>
      <c r="F171" s="95">
        <f t="shared" si="4"/>
        <v>58.050000000000004</v>
      </c>
    </row>
    <row r="172" spans="1:6" s="78" customFormat="1">
      <c r="A172" s="131" t="s">
        <v>92</v>
      </c>
      <c r="B172" s="131"/>
      <c r="C172" s="29">
        <f>C160+C161+C168+C171</f>
        <v>11802403</v>
      </c>
      <c r="D172" s="35">
        <f>D160+D161+D168+D171</f>
        <v>14710336</v>
      </c>
      <c r="E172" s="35">
        <f>E168+E171+E160+E161</f>
        <v>13935434</v>
      </c>
      <c r="F172" s="95">
        <f t="shared" si="4"/>
        <v>94.732261724001404</v>
      </c>
    </row>
    <row r="173" spans="1:6" s="77" customFormat="1" ht="18">
      <c r="A173" s="102"/>
      <c r="B173" s="72"/>
      <c r="C173" s="72"/>
      <c r="D173" s="72"/>
      <c r="E173" s="72"/>
      <c r="F173" s="73"/>
    </row>
    <row r="174" spans="1:6" s="77" customFormat="1" ht="14.25" customHeight="1">
      <c r="A174" s="136" t="s">
        <v>180</v>
      </c>
      <c r="B174" s="118" t="s">
        <v>193</v>
      </c>
      <c r="C174" s="130" t="s">
        <v>8</v>
      </c>
      <c r="D174" s="118" t="s">
        <v>197</v>
      </c>
      <c r="E174" s="118" t="s">
        <v>274</v>
      </c>
      <c r="F174" s="112" t="s">
        <v>275</v>
      </c>
    </row>
    <row r="175" spans="1:6" s="77" customFormat="1" ht="14.25" customHeight="1">
      <c r="A175" s="136"/>
      <c r="B175" s="118"/>
      <c r="C175" s="130"/>
      <c r="D175" s="118"/>
      <c r="E175" s="118"/>
      <c r="F175" s="113"/>
    </row>
    <row r="176" spans="1:6" s="77" customFormat="1" ht="14.25" customHeight="1">
      <c r="A176" s="136"/>
      <c r="B176" s="118"/>
      <c r="C176" s="129"/>
      <c r="D176" s="118"/>
      <c r="E176" s="118"/>
      <c r="F176" s="114"/>
    </row>
    <row r="177" spans="1:6" s="77" customFormat="1" ht="18" customHeight="1">
      <c r="A177" s="128" t="s">
        <v>34</v>
      </c>
      <c r="B177" s="128"/>
      <c r="C177" s="128"/>
      <c r="D177" s="128"/>
      <c r="E177" s="128"/>
      <c r="F177" s="95"/>
    </row>
    <row r="178" spans="1:6" s="1" customFormat="1" ht="12.75">
      <c r="A178" s="21" t="s">
        <v>181</v>
      </c>
      <c r="B178" s="9" t="s">
        <v>182</v>
      </c>
      <c r="C178" s="4">
        <v>5411039</v>
      </c>
      <c r="D178" s="4">
        <v>5411039</v>
      </c>
      <c r="E178" s="4">
        <v>5797038</v>
      </c>
      <c r="F178" s="95">
        <f t="shared" si="4"/>
        <v>107.13354681051088</v>
      </c>
    </row>
    <row r="179" spans="1:6" s="1" customFormat="1" ht="12.75">
      <c r="A179" s="21" t="s">
        <v>102</v>
      </c>
      <c r="B179" s="9" t="s">
        <v>23</v>
      </c>
      <c r="C179" s="4">
        <v>1460980</v>
      </c>
      <c r="D179" s="4">
        <v>1460980</v>
      </c>
      <c r="E179" s="4">
        <v>1557166</v>
      </c>
      <c r="F179" s="95">
        <f t="shared" si="4"/>
        <v>106.58366302071212</v>
      </c>
    </row>
    <row r="180" spans="1:6" s="13" customFormat="1" ht="14.25">
      <c r="A180" s="17" t="s">
        <v>58</v>
      </c>
      <c r="B180" s="18" t="s">
        <v>11</v>
      </c>
      <c r="C180" s="19">
        <f>SUM(C178:C179)</f>
        <v>6872019</v>
      </c>
      <c r="D180" s="8">
        <f>SUM(D178:D179)</f>
        <v>6872019</v>
      </c>
      <c r="E180" s="8">
        <f>SUM(E178:E179)</f>
        <v>7354204</v>
      </c>
      <c r="F180" s="97">
        <f t="shared" si="4"/>
        <v>107.01664241615165</v>
      </c>
    </row>
    <row r="181" spans="1:6" s="78" customFormat="1">
      <c r="A181" s="131" t="s">
        <v>101</v>
      </c>
      <c r="B181" s="131"/>
      <c r="C181" s="35">
        <f>C180</f>
        <v>6872019</v>
      </c>
      <c r="D181" s="35">
        <f>SUM(D180)</f>
        <v>6872019</v>
      </c>
      <c r="E181" s="35">
        <f>SUM(E180)</f>
        <v>7354204</v>
      </c>
      <c r="F181" s="99">
        <f t="shared" si="4"/>
        <v>107.01664241615165</v>
      </c>
    </row>
    <row r="182" spans="1:6" s="77" customFormat="1" ht="18" customHeight="1">
      <c r="A182" s="115" t="s">
        <v>35</v>
      </c>
      <c r="B182" s="116"/>
      <c r="C182" s="116"/>
      <c r="D182" s="116"/>
      <c r="E182" s="116"/>
      <c r="F182" s="117"/>
    </row>
    <row r="183" spans="1:6" s="13" customFormat="1" ht="14.25">
      <c r="A183" s="33" t="s">
        <v>72</v>
      </c>
      <c r="B183" s="25" t="s">
        <v>4</v>
      </c>
      <c r="C183" s="11">
        <v>6338689</v>
      </c>
      <c r="D183" s="8">
        <v>6521214</v>
      </c>
      <c r="E183" s="8">
        <v>5809368</v>
      </c>
      <c r="F183" s="97">
        <f t="shared" si="4"/>
        <v>89.084149055681962</v>
      </c>
    </row>
    <row r="184" spans="1:6" s="13" customFormat="1" ht="14.25">
      <c r="A184" s="33" t="s">
        <v>86</v>
      </c>
      <c r="B184" s="25" t="s">
        <v>5</v>
      </c>
      <c r="C184" s="11">
        <v>1702141</v>
      </c>
      <c r="D184" s="8">
        <v>1759708</v>
      </c>
      <c r="E184" s="8">
        <v>1710496</v>
      </c>
      <c r="F184" s="97">
        <f t="shared" si="4"/>
        <v>97.203399654942757</v>
      </c>
    </row>
    <row r="185" spans="1:6" s="1" customFormat="1" ht="12.75">
      <c r="A185" s="21" t="s">
        <v>66</v>
      </c>
      <c r="B185" s="24" t="s">
        <v>88</v>
      </c>
      <c r="C185" s="7">
        <v>9380424</v>
      </c>
      <c r="D185" s="4">
        <v>10150424</v>
      </c>
      <c r="E185" s="4">
        <v>10104020</v>
      </c>
      <c r="F185" s="95">
        <f t="shared" si="4"/>
        <v>99.542836831249616</v>
      </c>
    </row>
    <row r="186" spans="1:6" s="1" customFormat="1" ht="12.75">
      <c r="A186" s="21" t="s">
        <v>65</v>
      </c>
      <c r="B186" s="24" t="s">
        <v>124</v>
      </c>
      <c r="C186" s="7">
        <v>77350</v>
      </c>
      <c r="D186" s="4">
        <v>77350</v>
      </c>
      <c r="E186" s="4">
        <v>64453</v>
      </c>
      <c r="F186" s="95">
        <f t="shared" si="4"/>
        <v>83.326438267614733</v>
      </c>
    </row>
    <row r="187" spans="1:6" s="1" customFormat="1" ht="12.75">
      <c r="A187" s="31" t="s">
        <v>80</v>
      </c>
      <c r="B187" s="24" t="s">
        <v>91</v>
      </c>
      <c r="C187" s="7">
        <v>2607500</v>
      </c>
      <c r="D187" s="4">
        <v>2739867</v>
      </c>
      <c r="E187" s="4">
        <v>1336582</v>
      </c>
      <c r="F187" s="95">
        <f t="shared" ref="F187:F251" si="5">E187/D187*100</f>
        <v>48.782732884479429</v>
      </c>
    </row>
    <row r="188" spans="1:6" s="1" customFormat="1" ht="12.75">
      <c r="A188" s="31" t="s">
        <v>64</v>
      </c>
      <c r="B188" s="24" t="s">
        <v>15</v>
      </c>
      <c r="C188" s="7">
        <v>2788603</v>
      </c>
      <c r="D188" s="4">
        <v>2788603</v>
      </c>
      <c r="E188" s="4">
        <v>2479521</v>
      </c>
      <c r="F188" s="95">
        <f t="shared" si="5"/>
        <v>88.916242290494566</v>
      </c>
    </row>
    <row r="189" spans="1:6" s="13" customFormat="1" ht="14.25">
      <c r="A189" s="33" t="s">
        <v>85</v>
      </c>
      <c r="B189" s="25" t="s">
        <v>1</v>
      </c>
      <c r="C189" s="11">
        <f>C185+C186+C187</f>
        <v>12065274</v>
      </c>
      <c r="D189" s="8">
        <f>SUM(D185:D188)</f>
        <v>15756244</v>
      </c>
      <c r="E189" s="8">
        <f>SUM(E185:E188)</f>
        <v>13984576</v>
      </c>
      <c r="F189" s="96">
        <f t="shared" si="5"/>
        <v>88.755771997437975</v>
      </c>
    </row>
    <row r="190" spans="1:6" s="78" customFormat="1">
      <c r="A190" s="131" t="s">
        <v>92</v>
      </c>
      <c r="B190" s="131"/>
      <c r="C190" s="29">
        <f>C183+C184+C189</f>
        <v>20106104</v>
      </c>
      <c r="D190" s="19">
        <f>D183+D184+D189</f>
        <v>24037166</v>
      </c>
      <c r="E190" s="19">
        <f>E183+E184+E189</f>
        <v>21504440</v>
      </c>
      <c r="F190" s="99">
        <f t="shared" si="5"/>
        <v>89.463291970442768</v>
      </c>
    </row>
    <row r="191" spans="1:6" s="78" customFormat="1">
      <c r="A191" s="104"/>
      <c r="B191" s="105"/>
      <c r="C191" s="105"/>
      <c r="D191" s="105"/>
      <c r="E191" s="105"/>
      <c r="F191" s="106"/>
    </row>
    <row r="192" spans="1:6" s="78" customFormat="1" ht="15.75" customHeight="1">
      <c r="A192" s="136" t="s">
        <v>180</v>
      </c>
      <c r="B192" s="118" t="s">
        <v>204</v>
      </c>
      <c r="C192" s="130" t="s">
        <v>8</v>
      </c>
      <c r="D192" s="118" t="s">
        <v>197</v>
      </c>
      <c r="E192" s="118" t="s">
        <v>274</v>
      </c>
      <c r="F192" s="112" t="s">
        <v>275</v>
      </c>
    </row>
    <row r="193" spans="1:6" s="78" customFormat="1">
      <c r="A193" s="136"/>
      <c r="B193" s="118"/>
      <c r="C193" s="130"/>
      <c r="D193" s="118"/>
      <c r="E193" s="118"/>
      <c r="F193" s="113"/>
    </row>
    <row r="194" spans="1:6" s="78" customFormat="1">
      <c r="A194" s="136"/>
      <c r="B194" s="118"/>
      <c r="C194" s="129"/>
      <c r="D194" s="118"/>
      <c r="E194" s="118"/>
      <c r="F194" s="114"/>
    </row>
    <row r="195" spans="1:6" s="78" customFormat="1" ht="18" customHeight="1">
      <c r="A195" s="128" t="s">
        <v>34</v>
      </c>
      <c r="B195" s="128"/>
      <c r="C195" s="128"/>
      <c r="D195" s="128"/>
      <c r="E195" s="128"/>
      <c r="F195" s="95"/>
    </row>
    <row r="196" spans="1:6" s="78" customFormat="1">
      <c r="A196" s="21" t="s">
        <v>126</v>
      </c>
      <c r="B196" s="9" t="s">
        <v>43</v>
      </c>
      <c r="C196" s="4">
        <v>3600000</v>
      </c>
      <c r="D196" s="4">
        <v>3600000</v>
      </c>
      <c r="E196" s="4">
        <v>3425050</v>
      </c>
      <c r="F196" s="95">
        <f t="shared" si="5"/>
        <v>95.140277777777783</v>
      </c>
    </row>
    <row r="197" spans="1:6" s="78" customFormat="1">
      <c r="A197" s="21" t="s">
        <v>127</v>
      </c>
      <c r="B197" s="9" t="s">
        <v>18</v>
      </c>
      <c r="C197" s="4">
        <v>33000000</v>
      </c>
      <c r="D197" s="4">
        <v>46585326</v>
      </c>
      <c r="E197" s="4">
        <v>48993620</v>
      </c>
      <c r="F197" s="95">
        <f t="shared" si="5"/>
        <v>105.16964075769266</v>
      </c>
    </row>
    <row r="198" spans="1:6" s="78" customFormat="1">
      <c r="A198" s="21" t="s">
        <v>236</v>
      </c>
      <c r="B198" s="9" t="s">
        <v>237</v>
      </c>
      <c r="C198" s="4"/>
      <c r="D198" s="4">
        <v>100000</v>
      </c>
      <c r="E198" s="4">
        <v>157101</v>
      </c>
      <c r="F198" s="95">
        <f t="shared" si="5"/>
        <v>157.101</v>
      </c>
    </row>
    <row r="199" spans="1:6" s="78" customFormat="1">
      <c r="A199" s="21" t="s">
        <v>128</v>
      </c>
      <c r="B199" s="9" t="s">
        <v>21</v>
      </c>
      <c r="C199" s="4">
        <v>150000</v>
      </c>
      <c r="D199" s="4">
        <v>150000</v>
      </c>
      <c r="E199" s="4">
        <v>489920</v>
      </c>
      <c r="F199" s="95">
        <f t="shared" si="5"/>
        <v>326.61333333333334</v>
      </c>
    </row>
    <row r="200" spans="1:6" s="78" customFormat="1">
      <c r="A200" s="135" t="s">
        <v>56</v>
      </c>
      <c r="B200" s="135"/>
      <c r="C200" s="22">
        <f>SUM(C196:C199)</f>
        <v>36750000</v>
      </c>
      <c r="D200" s="8">
        <f>SUM(D196:D199)</f>
        <v>50435326</v>
      </c>
      <c r="E200" s="8">
        <f>SUM(E196:E199)</f>
        <v>53065691</v>
      </c>
      <c r="F200" s="97">
        <f t="shared" si="5"/>
        <v>105.21532268870435</v>
      </c>
    </row>
    <row r="201" spans="1:6" s="78" customFormat="1">
      <c r="A201" s="33" t="s">
        <v>129</v>
      </c>
      <c r="B201" s="20" t="s">
        <v>19</v>
      </c>
      <c r="C201" s="8">
        <v>3500000</v>
      </c>
      <c r="D201" s="8">
        <v>3500000</v>
      </c>
      <c r="E201" s="8">
        <v>3767746</v>
      </c>
      <c r="F201" s="97">
        <f t="shared" si="5"/>
        <v>107.64988571428572</v>
      </c>
    </row>
    <row r="202" spans="1:6" s="78" customFormat="1">
      <c r="A202" s="131" t="s">
        <v>92</v>
      </c>
      <c r="B202" s="131"/>
      <c r="C202" s="35">
        <f>C200+C201</f>
        <v>40250000</v>
      </c>
      <c r="D202" s="35">
        <f>SUM(D200:D201)</f>
        <v>53935326</v>
      </c>
      <c r="E202" s="35">
        <f>E200+E201</f>
        <v>56833437</v>
      </c>
      <c r="F202" s="99">
        <f t="shared" si="5"/>
        <v>105.3733076536888</v>
      </c>
    </row>
    <row r="203" spans="1:6" s="78" customFormat="1">
      <c r="A203" s="102"/>
      <c r="B203" s="72"/>
      <c r="C203" s="72"/>
      <c r="D203" s="72"/>
      <c r="E203" s="72"/>
      <c r="F203" s="73"/>
    </row>
    <row r="204" spans="1:6" s="78" customFormat="1" ht="14.25" customHeight="1">
      <c r="A204" s="136" t="s">
        <v>180</v>
      </c>
      <c r="B204" s="118" t="s">
        <v>205</v>
      </c>
      <c r="C204" s="130" t="s">
        <v>8</v>
      </c>
      <c r="D204" s="118" t="s">
        <v>197</v>
      </c>
      <c r="E204" s="118" t="s">
        <v>274</v>
      </c>
      <c r="F204" s="112" t="s">
        <v>275</v>
      </c>
    </row>
    <row r="205" spans="1:6" s="78" customFormat="1" ht="14.25" customHeight="1">
      <c r="A205" s="136"/>
      <c r="B205" s="118"/>
      <c r="C205" s="130"/>
      <c r="D205" s="118"/>
      <c r="E205" s="118"/>
      <c r="F205" s="113"/>
    </row>
    <row r="206" spans="1:6" s="78" customFormat="1" ht="14.25" customHeight="1">
      <c r="A206" s="136"/>
      <c r="B206" s="118"/>
      <c r="C206" s="129"/>
      <c r="D206" s="118"/>
      <c r="E206" s="118"/>
      <c r="F206" s="114"/>
    </row>
    <row r="207" spans="1:6" s="77" customFormat="1" ht="18" customHeight="1">
      <c r="A207" s="115" t="s">
        <v>34</v>
      </c>
      <c r="B207" s="116"/>
      <c r="C207" s="116"/>
      <c r="D207" s="116"/>
      <c r="E207" s="116"/>
      <c r="F207" s="117"/>
    </row>
    <row r="208" spans="1:6" s="1" customFormat="1" ht="12.75">
      <c r="A208" s="21" t="s">
        <v>130</v>
      </c>
      <c r="B208" s="9" t="s">
        <v>47</v>
      </c>
      <c r="C208" s="4">
        <v>36273600</v>
      </c>
      <c r="D208" s="4">
        <v>36273600</v>
      </c>
      <c r="E208" s="4">
        <v>36273600</v>
      </c>
      <c r="F208" s="95">
        <f t="shared" si="5"/>
        <v>100</v>
      </c>
    </row>
    <row r="209" spans="1:6" s="1" customFormat="1" ht="12.75">
      <c r="A209" s="21" t="s">
        <v>130</v>
      </c>
      <c r="B209" s="9" t="s">
        <v>77</v>
      </c>
      <c r="C209" s="4">
        <v>0</v>
      </c>
      <c r="D209" s="4">
        <v>0</v>
      </c>
      <c r="E209" s="4"/>
      <c r="F209" s="95"/>
    </row>
    <row r="210" spans="1:6" s="1" customFormat="1" ht="12.75">
      <c r="A210" s="21" t="s">
        <v>130</v>
      </c>
      <c r="B210" s="9" t="s">
        <v>48</v>
      </c>
      <c r="C210" s="4">
        <v>0</v>
      </c>
      <c r="D210" s="4">
        <v>0</v>
      </c>
      <c r="E210" s="4"/>
      <c r="F210" s="95"/>
    </row>
    <row r="211" spans="1:6" s="1" customFormat="1" ht="12.75">
      <c r="A211" s="21" t="s">
        <v>130</v>
      </c>
      <c r="B211" s="9" t="s">
        <v>183</v>
      </c>
      <c r="C211" s="4">
        <v>8297765</v>
      </c>
      <c r="D211" s="4">
        <v>8541711</v>
      </c>
      <c r="E211" s="4">
        <v>8541711</v>
      </c>
      <c r="F211" s="95">
        <f t="shared" si="5"/>
        <v>100</v>
      </c>
    </row>
    <row r="212" spans="1:6" s="1" customFormat="1" ht="12.75">
      <c r="A212" s="21" t="s">
        <v>130</v>
      </c>
      <c r="B212" s="9" t="s">
        <v>49</v>
      </c>
      <c r="C212" s="4">
        <v>0</v>
      </c>
      <c r="D212" s="4">
        <v>0</v>
      </c>
      <c r="E212" s="4"/>
      <c r="F212" s="95"/>
    </row>
    <row r="213" spans="1:6" s="1" customFormat="1" ht="12.75">
      <c r="A213" s="21" t="s">
        <v>130</v>
      </c>
      <c r="B213" s="9" t="s">
        <v>50</v>
      </c>
      <c r="C213" s="4">
        <v>9868</v>
      </c>
      <c r="D213" s="4">
        <v>9868</v>
      </c>
      <c r="E213" s="4">
        <v>9868</v>
      </c>
      <c r="F213" s="95">
        <f t="shared" si="5"/>
        <v>100</v>
      </c>
    </row>
    <row r="214" spans="1:6" s="1" customFormat="1" ht="12.75">
      <c r="A214" s="21" t="s">
        <v>130</v>
      </c>
      <c r="B214" s="9" t="s">
        <v>220</v>
      </c>
      <c r="C214" s="4">
        <v>147574</v>
      </c>
      <c r="D214" s="4">
        <v>147574</v>
      </c>
      <c r="E214" s="4">
        <v>147574</v>
      </c>
      <c r="F214" s="95">
        <f t="shared" si="5"/>
        <v>100</v>
      </c>
    </row>
    <row r="215" spans="1:6" s="1" customFormat="1" ht="12.75">
      <c r="A215" s="21" t="s">
        <v>130</v>
      </c>
      <c r="B215" s="9" t="s">
        <v>260</v>
      </c>
      <c r="C215" s="27">
        <v>2208730</v>
      </c>
      <c r="D215" s="4">
        <v>2208730</v>
      </c>
      <c r="E215" s="4">
        <v>2208730</v>
      </c>
      <c r="F215" s="95">
        <f t="shared" si="5"/>
        <v>100</v>
      </c>
    </row>
    <row r="216" spans="1:6" s="1" customFormat="1" ht="25.5">
      <c r="A216" s="21" t="s">
        <v>130</v>
      </c>
      <c r="B216" s="9" t="s">
        <v>57</v>
      </c>
      <c r="C216" s="27">
        <v>1772700</v>
      </c>
      <c r="D216" s="4">
        <v>1772700</v>
      </c>
      <c r="E216" s="4">
        <v>1772700</v>
      </c>
      <c r="F216" s="95">
        <f t="shared" si="5"/>
        <v>100</v>
      </c>
    </row>
    <row r="217" spans="1:6" s="1" customFormat="1" ht="12.75">
      <c r="A217" s="21" t="s">
        <v>130</v>
      </c>
      <c r="B217" s="9" t="s">
        <v>221</v>
      </c>
      <c r="C217" s="27">
        <v>0</v>
      </c>
      <c r="D217" s="4">
        <v>1067181</v>
      </c>
      <c r="E217" s="4">
        <v>1067181</v>
      </c>
      <c r="F217" s="95">
        <f t="shared" si="5"/>
        <v>100</v>
      </c>
    </row>
    <row r="218" spans="1:6" s="1" customFormat="1" ht="12.75">
      <c r="A218" s="21" t="s">
        <v>130</v>
      </c>
      <c r="B218" s="9" t="s">
        <v>243</v>
      </c>
      <c r="C218" s="27"/>
      <c r="D218" s="4">
        <v>7533600</v>
      </c>
      <c r="E218" s="4">
        <v>7533600</v>
      </c>
      <c r="F218" s="95">
        <f t="shared" si="5"/>
        <v>100</v>
      </c>
    </row>
    <row r="219" spans="1:6" s="1" customFormat="1" ht="12.75">
      <c r="A219" s="21" t="s">
        <v>130</v>
      </c>
      <c r="B219" s="9" t="s">
        <v>261</v>
      </c>
      <c r="C219" s="27"/>
      <c r="D219" s="4">
        <v>515620</v>
      </c>
      <c r="E219" s="4">
        <v>515620</v>
      </c>
      <c r="F219" s="95">
        <f t="shared" si="5"/>
        <v>100</v>
      </c>
    </row>
    <row r="220" spans="1:6" s="1" customFormat="1" ht="12.75">
      <c r="A220" s="21" t="s">
        <v>130</v>
      </c>
      <c r="B220" s="9" t="s">
        <v>262</v>
      </c>
      <c r="C220" s="27"/>
      <c r="D220" s="4">
        <v>600000</v>
      </c>
      <c r="E220" s="4">
        <v>600000</v>
      </c>
      <c r="F220" s="95">
        <f t="shared" si="5"/>
        <v>100</v>
      </c>
    </row>
    <row r="221" spans="1:6" s="1" customFormat="1" ht="12.75">
      <c r="A221" s="21" t="s">
        <v>130</v>
      </c>
      <c r="B221" s="9" t="s">
        <v>55</v>
      </c>
      <c r="C221" s="27">
        <v>4313787</v>
      </c>
      <c r="D221" s="4">
        <v>4313787</v>
      </c>
      <c r="E221" s="4">
        <v>4313787</v>
      </c>
      <c r="F221" s="95">
        <f t="shared" si="5"/>
        <v>100</v>
      </c>
    </row>
    <row r="222" spans="1:6" ht="14.25">
      <c r="A222" s="135" t="s">
        <v>20</v>
      </c>
      <c r="B222" s="135"/>
      <c r="C222" s="22">
        <f>SUM(C208:C221)</f>
        <v>53024024</v>
      </c>
      <c r="D222" s="8">
        <f>SUM(D208:D221)</f>
        <v>62984371</v>
      </c>
      <c r="E222" s="8">
        <f>SUM(E208:E221)</f>
        <v>62984371</v>
      </c>
      <c r="F222" s="97">
        <f t="shared" si="5"/>
        <v>100</v>
      </c>
    </row>
    <row r="223" spans="1:6" ht="14.25">
      <c r="A223" s="25" t="s">
        <v>133</v>
      </c>
      <c r="B223" s="25" t="s">
        <v>279</v>
      </c>
      <c r="C223" s="22"/>
      <c r="D223" s="8">
        <v>191400</v>
      </c>
      <c r="E223" s="8">
        <v>191400</v>
      </c>
      <c r="F223" s="97">
        <f t="shared" si="5"/>
        <v>100</v>
      </c>
    </row>
    <row r="224" spans="1:6" ht="14.25">
      <c r="A224" s="25" t="s">
        <v>280</v>
      </c>
      <c r="B224" s="25" t="s">
        <v>281</v>
      </c>
      <c r="C224" s="22"/>
      <c r="D224" s="8"/>
      <c r="E224" s="8">
        <v>2009459</v>
      </c>
      <c r="F224" s="95"/>
    </row>
    <row r="225" spans="1:6" ht="15.75" customHeight="1">
      <c r="A225" s="131" t="s">
        <v>101</v>
      </c>
      <c r="B225" s="131"/>
      <c r="C225" s="29">
        <f>SUM(C222)</f>
        <v>53024024</v>
      </c>
      <c r="D225" s="35">
        <f>D222+D223</f>
        <v>63175771</v>
      </c>
      <c r="E225" s="35">
        <f>SUM(E222:E224)</f>
        <v>65185230</v>
      </c>
      <c r="F225" s="99">
        <f t="shared" si="5"/>
        <v>103.1807431364787</v>
      </c>
    </row>
    <row r="226" spans="1:6" ht="21" customHeight="1">
      <c r="A226" s="115" t="s">
        <v>35</v>
      </c>
      <c r="B226" s="116"/>
      <c r="C226" s="116"/>
      <c r="D226" s="116"/>
      <c r="E226" s="116"/>
      <c r="F226" s="117"/>
    </row>
    <row r="227" spans="1:6" ht="15.75" customHeight="1">
      <c r="A227" s="3" t="s">
        <v>224</v>
      </c>
      <c r="B227" s="3" t="s">
        <v>225</v>
      </c>
      <c r="C227" s="29"/>
      <c r="D227" s="5">
        <v>765991</v>
      </c>
      <c r="E227" s="5">
        <v>765991</v>
      </c>
      <c r="F227" s="95">
        <f t="shared" si="5"/>
        <v>100</v>
      </c>
    </row>
    <row r="228" spans="1:6" ht="15.75" customHeight="1">
      <c r="A228" s="12" t="s">
        <v>147</v>
      </c>
      <c r="B228" s="12" t="s">
        <v>226</v>
      </c>
      <c r="C228" s="107"/>
      <c r="D228" s="22">
        <f>SUM(D227)</f>
        <v>765991</v>
      </c>
      <c r="E228" s="22">
        <f>SUM(E227)</f>
        <v>765991</v>
      </c>
      <c r="F228" s="97">
        <f t="shared" si="5"/>
        <v>100</v>
      </c>
    </row>
    <row r="229" spans="1:6" ht="14.25">
      <c r="A229" s="24" t="s">
        <v>213</v>
      </c>
      <c r="B229" s="24" t="s">
        <v>214</v>
      </c>
      <c r="C229" s="22"/>
      <c r="D229" s="5">
        <v>2107589</v>
      </c>
      <c r="E229" s="5">
        <v>2107589</v>
      </c>
      <c r="F229" s="95">
        <f t="shared" si="5"/>
        <v>100</v>
      </c>
    </row>
    <row r="230" spans="1:6" ht="14.25">
      <c r="A230" s="135" t="s">
        <v>132</v>
      </c>
      <c r="B230" s="135"/>
      <c r="C230" s="22"/>
      <c r="D230" s="22">
        <f>D229</f>
        <v>2107589</v>
      </c>
      <c r="E230" s="22">
        <f>SUM(E229)</f>
        <v>2107589</v>
      </c>
      <c r="F230" s="97">
        <f t="shared" si="5"/>
        <v>100</v>
      </c>
    </row>
    <row r="231" spans="1:6" ht="15.75" customHeight="1">
      <c r="A231" s="131" t="s">
        <v>92</v>
      </c>
      <c r="B231" s="131"/>
      <c r="C231" s="22"/>
      <c r="D231" s="34">
        <f>SUM(D230+D228)</f>
        <v>2873580</v>
      </c>
      <c r="E231" s="34">
        <f>E228+E230</f>
        <v>2873580</v>
      </c>
      <c r="F231" s="99">
        <f t="shared" si="5"/>
        <v>100</v>
      </c>
    </row>
    <row r="232" spans="1:6" s="78" customFormat="1" ht="15.75" hidden="1" customHeight="1">
      <c r="A232" s="131"/>
      <c r="B232" s="131"/>
      <c r="C232" s="29"/>
      <c r="D232" s="15"/>
      <c r="E232" s="15"/>
      <c r="F232" s="95" t="e">
        <f t="shared" si="5"/>
        <v>#DIV/0!</v>
      </c>
    </row>
    <row r="233" spans="1:6" s="41" customFormat="1">
      <c r="A233" s="109"/>
      <c r="B233" s="110"/>
      <c r="C233" s="110"/>
      <c r="D233" s="110"/>
      <c r="E233" s="110"/>
      <c r="F233" s="111"/>
    </row>
    <row r="234" spans="1:6" s="78" customFormat="1" ht="15.75" customHeight="1">
      <c r="A234" s="136" t="s">
        <v>180</v>
      </c>
      <c r="B234" s="118" t="s">
        <v>206</v>
      </c>
      <c r="C234" s="118" t="s">
        <v>8</v>
      </c>
      <c r="D234" s="118" t="s">
        <v>197</v>
      </c>
      <c r="E234" s="118" t="s">
        <v>274</v>
      </c>
      <c r="F234" s="112" t="s">
        <v>275</v>
      </c>
    </row>
    <row r="235" spans="1:6" s="78" customFormat="1">
      <c r="A235" s="136"/>
      <c r="B235" s="118"/>
      <c r="C235" s="118"/>
      <c r="D235" s="118"/>
      <c r="E235" s="118"/>
      <c r="F235" s="113"/>
    </row>
    <row r="236" spans="1:6" s="78" customFormat="1">
      <c r="A236" s="136"/>
      <c r="B236" s="118"/>
      <c r="C236" s="129"/>
      <c r="D236" s="118"/>
      <c r="E236" s="118"/>
      <c r="F236" s="114"/>
    </row>
    <row r="237" spans="1:6" s="77" customFormat="1" ht="18" customHeight="1">
      <c r="A237" s="115" t="s">
        <v>34</v>
      </c>
      <c r="B237" s="116"/>
      <c r="C237" s="116"/>
      <c r="D237" s="116"/>
      <c r="E237" s="116"/>
      <c r="F237" s="117"/>
    </row>
    <row r="238" spans="1:6" s="13" customFormat="1" ht="28.5">
      <c r="A238" s="33" t="s">
        <v>133</v>
      </c>
      <c r="B238" s="20" t="s">
        <v>134</v>
      </c>
      <c r="C238" s="11">
        <v>4621400</v>
      </c>
      <c r="D238" s="8">
        <v>5019100</v>
      </c>
      <c r="E238" s="8">
        <v>5059181</v>
      </c>
      <c r="F238" s="97">
        <f t="shared" si="5"/>
        <v>100.79856946464506</v>
      </c>
    </row>
    <row r="239" spans="1:6" s="14" customFormat="1" ht="18" customHeight="1">
      <c r="A239" s="131" t="s">
        <v>101</v>
      </c>
      <c r="B239" s="131"/>
      <c r="C239" s="36">
        <f>C238</f>
        <v>4621400</v>
      </c>
      <c r="D239" s="19">
        <f>SUM(D238)</f>
        <v>5019100</v>
      </c>
      <c r="E239" s="19">
        <f>SUM(E238)</f>
        <v>5059181</v>
      </c>
      <c r="F239" s="99">
        <f t="shared" si="5"/>
        <v>100.79856946464506</v>
      </c>
    </row>
    <row r="240" spans="1:6" s="77" customFormat="1" ht="18" customHeight="1">
      <c r="A240" s="115" t="s">
        <v>35</v>
      </c>
      <c r="B240" s="116"/>
      <c r="C240" s="116"/>
      <c r="D240" s="116"/>
      <c r="E240" s="116"/>
      <c r="F240" s="117"/>
    </row>
    <row r="241" spans="1:6" s="13" customFormat="1" ht="14.25">
      <c r="A241" s="33" t="s">
        <v>72</v>
      </c>
      <c r="B241" s="20" t="s">
        <v>4</v>
      </c>
      <c r="C241" s="8">
        <v>2938270</v>
      </c>
      <c r="D241" s="8">
        <v>3385470</v>
      </c>
      <c r="E241" s="8">
        <v>3253820</v>
      </c>
      <c r="F241" s="97">
        <f t="shared" si="5"/>
        <v>96.111322800083883</v>
      </c>
    </row>
    <row r="242" spans="1:6" s="13" customFormat="1" ht="14.25">
      <c r="A242" s="33" t="s">
        <v>86</v>
      </c>
      <c r="B242" s="20" t="s">
        <v>6</v>
      </c>
      <c r="C242" s="8">
        <v>812464</v>
      </c>
      <c r="D242" s="8">
        <v>941834</v>
      </c>
      <c r="E242" s="8">
        <v>941790</v>
      </c>
      <c r="F242" s="97">
        <f t="shared" si="5"/>
        <v>99.995328263791706</v>
      </c>
    </row>
    <row r="243" spans="1:6" s="1" customFormat="1" ht="12.75">
      <c r="A243" s="21" t="s">
        <v>66</v>
      </c>
      <c r="B243" s="9" t="s">
        <v>88</v>
      </c>
      <c r="C243" s="4">
        <v>25000</v>
      </c>
      <c r="D243" s="4">
        <v>35530</v>
      </c>
      <c r="E243" s="4">
        <v>35530</v>
      </c>
      <c r="F243" s="95">
        <f t="shared" si="5"/>
        <v>100</v>
      </c>
    </row>
    <row r="244" spans="1:6" s="1" customFormat="1" ht="12.75">
      <c r="A244" s="21" t="s">
        <v>65</v>
      </c>
      <c r="B244" s="9" t="s">
        <v>125</v>
      </c>
      <c r="C244" s="4">
        <v>150320</v>
      </c>
      <c r="D244" s="4">
        <v>88240</v>
      </c>
      <c r="E244" s="4">
        <v>88240</v>
      </c>
      <c r="F244" s="95">
        <f t="shared" si="5"/>
        <v>100</v>
      </c>
    </row>
    <row r="245" spans="1:6" s="1" customFormat="1" ht="12.75">
      <c r="A245" s="21" t="s">
        <v>80</v>
      </c>
      <c r="B245" s="9" t="s">
        <v>91</v>
      </c>
      <c r="C245" s="4">
        <v>39620</v>
      </c>
      <c r="D245" s="4">
        <v>43820</v>
      </c>
      <c r="E245" s="4">
        <v>34561</v>
      </c>
      <c r="F245" s="95">
        <f t="shared" si="5"/>
        <v>78.870378822455507</v>
      </c>
    </row>
    <row r="246" spans="1:6" s="1" customFormat="1" ht="12.75">
      <c r="A246" s="21" t="s">
        <v>84</v>
      </c>
      <c r="B246" s="9" t="s">
        <v>168</v>
      </c>
      <c r="C246" s="4">
        <v>39500</v>
      </c>
      <c r="D246" s="4">
        <v>39500</v>
      </c>
      <c r="E246" s="4">
        <v>27935</v>
      </c>
      <c r="F246" s="95">
        <f t="shared" si="5"/>
        <v>70.721518987341767</v>
      </c>
    </row>
    <row r="247" spans="1:6" s="1" customFormat="1" ht="12.75">
      <c r="A247" s="21" t="s">
        <v>82</v>
      </c>
      <c r="B247" s="9" t="s">
        <v>135</v>
      </c>
      <c r="C247" s="4">
        <v>48686</v>
      </c>
      <c r="D247" s="4">
        <v>34502</v>
      </c>
      <c r="E247" s="4">
        <v>26720</v>
      </c>
      <c r="F247" s="95">
        <f t="shared" si="5"/>
        <v>77.444785809518294</v>
      </c>
    </row>
    <row r="248" spans="1:6" s="13" customFormat="1" ht="14.25">
      <c r="A248" s="33" t="s">
        <v>85</v>
      </c>
      <c r="B248" s="20" t="s">
        <v>1</v>
      </c>
      <c r="C248" s="8">
        <f>C243+C244+C246+C247+C245</f>
        <v>303126</v>
      </c>
      <c r="D248" s="8">
        <f>SUM(D243:D247)</f>
        <v>241592</v>
      </c>
      <c r="E248" s="8">
        <f>SUM(E243:E247)</f>
        <v>212986</v>
      </c>
      <c r="F248" s="97">
        <f t="shared" si="5"/>
        <v>88.159376138282724</v>
      </c>
    </row>
    <row r="249" spans="1:6" s="1" customFormat="1" ht="25.5">
      <c r="A249" s="21" t="s">
        <v>143</v>
      </c>
      <c r="B249" s="9" t="s">
        <v>184</v>
      </c>
      <c r="C249" s="4">
        <v>222000</v>
      </c>
      <c r="D249" s="4">
        <v>269334</v>
      </c>
      <c r="E249" s="4">
        <v>269334</v>
      </c>
      <c r="F249" s="95">
        <f t="shared" si="5"/>
        <v>100</v>
      </c>
    </row>
    <row r="250" spans="1:6" s="1" customFormat="1" ht="14.25">
      <c r="A250" s="154" t="s">
        <v>185</v>
      </c>
      <c r="B250" s="154"/>
      <c r="C250" s="154"/>
      <c r="D250" s="15"/>
      <c r="E250" s="15"/>
      <c r="F250" s="95"/>
    </row>
    <row r="251" spans="1:6" s="13" customFormat="1" ht="28.5">
      <c r="A251" s="33" t="s">
        <v>138</v>
      </c>
      <c r="B251" s="20" t="s">
        <v>144</v>
      </c>
      <c r="C251" s="8">
        <f>SUM(C249:C250)</f>
        <v>222000</v>
      </c>
      <c r="D251" s="8">
        <v>269334</v>
      </c>
      <c r="E251" s="8">
        <f>SUM(E249:E250)</f>
        <v>269334</v>
      </c>
      <c r="F251" s="97">
        <f t="shared" si="5"/>
        <v>100</v>
      </c>
    </row>
    <row r="252" spans="1:6" s="13" customFormat="1">
      <c r="A252" s="155" t="s">
        <v>27</v>
      </c>
      <c r="B252" s="155"/>
      <c r="C252" s="19">
        <f>C241+C242+C248+C251</f>
        <v>4275860</v>
      </c>
      <c r="D252" s="35">
        <f>D241+D242+D248+D251</f>
        <v>4838230</v>
      </c>
      <c r="E252" s="35">
        <f>E241+E242+E248+E251</f>
        <v>4677930</v>
      </c>
      <c r="F252" s="98">
        <f t="shared" ref="F252:F314" si="6">E252/D252*100</f>
        <v>96.686804885257629</v>
      </c>
    </row>
    <row r="253" spans="1:6" s="13" customFormat="1" ht="14.25">
      <c r="A253" s="33" t="s">
        <v>72</v>
      </c>
      <c r="B253" s="20" t="s">
        <v>4</v>
      </c>
      <c r="C253" s="8">
        <v>156000</v>
      </c>
      <c r="D253" s="8">
        <v>156000</v>
      </c>
      <c r="E253" s="8">
        <v>156000</v>
      </c>
      <c r="F253" s="97">
        <f t="shared" si="6"/>
        <v>100</v>
      </c>
    </row>
    <row r="254" spans="1:6" s="13" customFormat="1" ht="14.25">
      <c r="A254" s="33" t="s">
        <v>86</v>
      </c>
      <c r="B254" s="20" t="s">
        <v>6</v>
      </c>
      <c r="C254" s="8">
        <v>42120</v>
      </c>
      <c r="D254" s="8">
        <v>42120</v>
      </c>
      <c r="E254" s="8">
        <v>42120</v>
      </c>
      <c r="F254" s="97">
        <f t="shared" si="6"/>
        <v>100</v>
      </c>
    </row>
    <row r="255" spans="1:6" s="1" customFormat="1" ht="12.75">
      <c r="A255" s="21" t="s">
        <v>60</v>
      </c>
      <c r="B255" s="9" t="s">
        <v>37</v>
      </c>
      <c r="C255" s="4">
        <v>14590</v>
      </c>
      <c r="D255" s="4">
        <v>13790</v>
      </c>
      <c r="E255" s="4">
        <v>0</v>
      </c>
      <c r="F255" s="95">
        <f t="shared" si="6"/>
        <v>0</v>
      </c>
    </row>
    <row r="256" spans="1:6" s="1" customFormat="1" ht="12.75">
      <c r="A256" s="21" t="s">
        <v>61</v>
      </c>
      <c r="B256" s="9" t="s">
        <v>9</v>
      </c>
      <c r="C256" s="4">
        <v>5440</v>
      </c>
      <c r="D256" s="4">
        <v>6240</v>
      </c>
      <c r="E256" s="4">
        <v>6145</v>
      </c>
      <c r="F256" s="95">
        <f t="shared" si="6"/>
        <v>98.477564102564102</v>
      </c>
    </row>
    <row r="257" spans="1:6" s="1" customFormat="1" ht="12.75">
      <c r="A257" s="21" t="s">
        <v>62</v>
      </c>
      <c r="B257" s="9" t="s">
        <v>89</v>
      </c>
      <c r="C257" s="4">
        <v>99000</v>
      </c>
      <c r="D257" s="4">
        <v>99000</v>
      </c>
      <c r="E257" s="4">
        <v>73758</v>
      </c>
      <c r="F257" s="95">
        <f t="shared" si="6"/>
        <v>74.5030303030303</v>
      </c>
    </row>
    <row r="258" spans="1:6" s="1" customFormat="1" ht="12.75">
      <c r="A258" s="21" t="s">
        <v>64</v>
      </c>
      <c r="B258" s="9" t="s">
        <v>17</v>
      </c>
      <c r="C258" s="4">
        <v>28390</v>
      </c>
      <c r="D258" s="4">
        <v>28390</v>
      </c>
      <c r="E258" s="4">
        <v>27058</v>
      </c>
      <c r="F258" s="95">
        <f t="shared" si="6"/>
        <v>95.308207115181403</v>
      </c>
    </row>
    <row r="259" spans="1:6" s="13" customFormat="1" ht="14.25">
      <c r="A259" s="33" t="s">
        <v>85</v>
      </c>
      <c r="B259" s="20" t="s">
        <v>28</v>
      </c>
      <c r="C259" s="8">
        <f>SUM(C255:C258)</f>
        <v>147420</v>
      </c>
      <c r="D259" s="8">
        <f>SUM(D255:D258)</f>
        <v>147420</v>
      </c>
      <c r="E259" s="8">
        <f>SUM(E255:E258)</f>
        <v>106961</v>
      </c>
      <c r="F259" s="97">
        <f t="shared" si="6"/>
        <v>72.555284221950885</v>
      </c>
    </row>
    <row r="260" spans="1:6" s="13" customFormat="1" ht="14.25">
      <c r="A260" s="4" t="s">
        <v>68</v>
      </c>
      <c r="B260" s="27" t="s">
        <v>263</v>
      </c>
      <c r="C260" s="4"/>
      <c r="D260" s="4">
        <v>66750</v>
      </c>
      <c r="E260" s="4">
        <v>66750</v>
      </c>
      <c r="F260" s="95">
        <f t="shared" si="6"/>
        <v>100</v>
      </c>
    </row>
    <row r="261" spans="1:6" s="13" customFormat="1" ht="14.25">
      <c r="A261" s="4" t="s">
        <v>68</v>
      </c>
      <c r="B261" s="27" t="s">
        <v>162</v>
      </c>
      <c r="C261" s="4"/>
      <c r="D261" s="4">
        <v>18023</v>
      </c>
      <c r="E261" s="4">
        <v>18023</v>
      </c>
      <c r="F261" s="95">
        <f t="shared" si="6"/>
        <v>100</v>
      </c>
    </row>
    <row r="262" spans="1:6" s="13" customFormat="1" ht="14.25">
      <c r="A262" s="8" t="s">
        <v>68</v>
      </c>
      <c r="B262" s="44" t="s">
        <v>161</v>
      </c>
      <c r="C262" s="8">
        <f>C260+C261</f>
        <v>0</v>
      </c>
      <c r="D262" s="8">
        <f>SUM(D260:D261)</f>
        <v>84773</v>
      </c>
      <c r="E262" s="8">
        <f>SUM(E260:E261)</f>
        <v>84773</v>
      </c>
      <c r="F262" s="97">
        <f t="shared" si="6"/>
        <v>100</v>
      </c>
    </row>
    <row r="263" spans="1:6" s="14" customFormat="1">
      <c r="A263" s="131" t="s">
        <v>92</v>
      </c>
      <c r="B263" s="131"/>
      <c r="C263" s="29">
        <f>C252+C253+C254+C259</f>
        <v>4621400</v>
      </c>
      <c r="D263" s="35">
        <f>D252+D253+D254+D259+D262</f>
        <v>5268543</v>
      </c>
      <c r="E263" s="35">
        <f>E252+E253+E254+E259+E262</f>
        <v>5067784</v>
      </c>
      <c r="F263" s="99">
        <f t="shared" si="6"/>
        <v>96.189477811987118</v>
      </c>
    </row>
    <row r="264" spans="1:6" s="76" customFormat="1" ht="18">
      <c r="A264" s="109"/>
      <c r="B264" s="110"/>
      <c r="C264" s="110"/>
      <c r="D264" s="110"/>
      <c r="E264" s="110"/>
      <c r="F264" s="111"/>
    </row>
    <row r="265" spans="1:6" ht="14.25" customHeight="1">
      <c r="A265" s="136" t="s">
        <v>180</v>
      </c>
      <c r="B265" s="118" t="s">
        <v>170</v>
      </c>
      <c r="C265" s="130" t="s">
        <v>8</v>
      </c>
      <c r="D265" s="118" t="s">
        <v>197</v>
      </c>
      <c r="E265" s="118" t="s">
        <v>274</v>
      </c>
      <c r="F265" s="112" t="s">
        <v>275</v>
      </c>
    </row>
    <row r="266" spans="1:6" ht="14.25">
      <c r="A266" s="136"/>
      <c r="B266" s="118"/>
      <c r="C266" s="130"/>
      <c r="D266" s="118"/>
      <c r="E266" s="118"/>
      <c r="F266" s="113"/>
    </row>
    <row r="267" spans="1:6" ht="14.25">
      <c r="A267" s="136"/>
      <c r="B267" s="118"/>
      <c r="C267" s="129"/>
      <c r="D267" s="118"/>
      <c r="E267" s="118"/>
      <c r="F267" s="114"/>
    </row>
    <row r="268" spans="1:6" s="41" customFormat="1" ht="18" customHeight="1">
      <c r="A268" s="125" t="s">
        <v>34</v>
      </c>
      <c r="B268" s="126"/>
      <c r="C268" s="126"/>
      <c r="D268" s="126"/>
      <c r="E268" s="126"/>
      <c r="F268" s="127"/>
    </row>
    <row r="269" spans="1:6" s="13" customFormat="1" ht="28.5">
      <c r="A269" s="33" t="s">
        <v>133</v>
      </c>
      <c r="B269" s="20" t="s">
        <v>134</v>
      </c>
      <c r="C269" s="11">
        <v>120000</v>
      </c>
      <c r="D269" s="8">
        <v>123600</v>
      </c>
      <c r="E269" s="8">
        <v>123600</v>
      </c>
      <c r="F269" s="95">
        <f t="shared" si="6"/>
        <v>100</v>
      </c>
    </row>
    <row r="270" spans="1:6" s="14" customFormat="1" ht="18" customHeight="1">
      <c r="A270" s="131" t="s">
        <v>101</v>
      </c>
      <c r="B270" s="131"/>
      <c r="C270" s="37">
        <f>C269</f>
        <v>120000</v>
      </c>
      <c r="D270" s="19">
        <f>SUM(D269)</f>
        <v>123600</v>
      </c>
      <c r="E270" s="19">
        <f>SUM(E269)</f>
        <v>123600</v>
      </c>
      <c r="F270" s="95">
        <f t="shared" si="6"/>
        <v>100</v>
      </c>
    </row>
    <row r="271" spans="1:6" s="77" customFormat="1" ht="18" customHeight="1">
      <c r="A271" s="125" t="s">
        <v>35</v>
      </c>
      <c r="B271" s="126"/>
      <c r="C271" s="126"/>
      <c r="D271" s="126"/>
      <c r="E271" s="126"/>
      <c r="F271" s="127"/>
    </row>
    <row r="272" spans="1:6" s="1" customFormat="1" ht="12.75">
      <c r="A272" s="21" t="s">
        <v>136</v>
      </c>
      <c r="B272" s="24" t="s">
        <v>26</v>
      </c>
      <c r="C272" s="4">
        <v>60000</v>
      </c>
      <c r="D272" s="4">
        <v>61800</v>
      </c>
      <c r="E272" s="4">
        <v>61800</v>
      </c>
      <c r="F272" s="95">
        <f t="shared" si="6"/>
        <v>100</v>
      </c>
    </row>
    <row r="273" spans="1:6" s="1" customFormat="1" ht="12.75">
      <c r="A273" s="21" t="s">
        <v>61</v>
      </c>
      <c r="B273" s="24" t="s">
        <v>87</v>
      </c>
      <c r="C273" s="4">
        <v>47244</v>
      </c>
      <c r="D273" s="4">
        <v>49044</v>
      </c>
      <c r="E273" s="4"/>
      <c r="F273" s="95">
        <f t="shared" si="6"/>
        <v>0</v>
      </c>
    </row>
    <row r="274" spans="1:6" s="1" customFormat="1" ht="12.75">
      <c r="A274" s="21" t="s">
        <v>64</v>
      </c>
      <c r="B274" s="24" t="s">
        <v>15</v>
      </c>
      <c r="C274" s="4">
        <v>12756</v>
      </c>
      <c r="D274" s="4">
        <v>12756</v>
      </c>
      <c r="E274" s="4"/>
      <c r="F274" s="95">
        <f t="shared" si="6"/>
        <v>0</v>
      </c>
    </row>
    <row r="275" spans="1:6" s="13" customFormat="1" ht="14.25">
      <c r="A275" s="33" t="s">
        <v>85</v>
      </c>
      <c r="B275" s="25" t="s">
        <v>1</v>
      </c>
      <c r="C275" s="8">
        <f>SUM(C272:C274)</f>
        <v>120000</v>
      </c>
      <c r="D275" s="8">
        <f>SUM(D272:D274)</f>
        <v>123600</v>
      </c>
      <c r="E275" s="8">
        <f>SUM(E272:E274)</f>
        <v>61800</v>
      </c>
      <c r="F275" s="97">
        <f t="shared" si="6"/>
        <v>50</v>
      </c>
    </row>
    <row r="276" spans="1:6" s="78" customFormat="1">
      <c r="A276" s="131" t="s">
        <v>92</v>
      </c>
      <c r="B276" s="131"/>
      <c r="C276" s="35">
        <f>SUM(C275)</f>
        <v>120000</v>
      </c>
      <c r="D276" s="35">
        <f>SUM(D275)</f>
        <v>123600</v>
      </c>
      <c r="E276" s="35">
        <f>SUM(E275)</f>
        <v>61800</v>
      </c>
      <c r="F276" s="99">
        <f t="shared" si="6"/>
        <v>50</v>
      </c>
    </row>
    <row r="277" spans="1:6" s="78" customFormat="1">
      <c r="A277" s="109"/>
      <c r="B277" s="110"/>
      <c r="C277" s="110"/>
      <c r="D277" s="110"/>
      <c r="E277" s="110"/>
      <c r="F277" s="111"/>
    </row>
    <row r="278" spans="1:6" s="78" customFormat="1" ht="14.25" customHeight="1">
      <c r="A278" s="136" t="s">
        <v>180</v>
      </c>
      <c r="B278" s="118" t="s">
        <v>186</v>
      </c>
      <c r="C278" s="130" t="s">
        <v>8</v>
      </c>
      <c r="D278" s="118" t="s">
        <v>197</v>
      </c>
      <c r="E278" s="118" t="s">
        <v>274</v>
      </c>
      <c r="F278" s="112" t="s">
        <v>275</v>
      </c>
    </row>
    <row r="279" spans="1:6" s="78" customFormat="1" ht="14.25" customHeight="1">
      <c r="A279" s="136"/>
      <c r="B279" s="118"/>
      <c r="C279" s="130"/>
      <c r="D279" s="118"/>
      <c r="E279" s="118"/>
      <c r="F279" s="113"/>
    </row>
    <row r="280" spans="1:6" s="78" customFormat="1" ht="14.25" customHeight="1">
      <c r="A280" s="136"/>
      <c r="B280" s="118"/>
      <c r="C280" s="129"/>
      <c r="D280" s="118"/>
      <c r="E280" s="118"/>
      <c r="F280" s="114"/>
    </row>
    <row r="281" spans="1:6" s="77" customFormat="1" ht="18" customHeight="1">
      <c r="A281" s="115" t="s">
        <v>35</v>
      </c>
      <c r="B281" s="116"/>
      <c r="C281" s="116"/>
      <c r="D281" s="116"/>
      <c r="E281" s="116"/>
      <c r="F281" s="117"/>
    </row>
    <row r="282" spans="1:6" s="1" customFormat="1" ht="12.75">
      <c r="A282" s="21" t="s">
        <v>137</v>
      </c>
      <c r="B282" s="24" t="s">
        <v>51</v>
      </c>
      <c r="C282" s="5">
        <v>36273600</v>
      </c>
      <c r="D282" s="4">
        <v>37294859</v>
      </c>
      <c r="E282" s="4">
        <v>37294859</v>
      </c>
      <c r="F282" s="95">
        <f t="shared" si="6"/>
        <v>100</v>
      </c>
    </row>
    <row r="283" spans="1:6" s="13" customFormat="1" ht="14.25">
      <c r="A283" s="33" t="s">
        <v>131</v>
      </c>
      <c r="B283" s="25" t="s">
        <v>132</v>
      </c>
      <c r="C283" s="22">
        <f>SUM(C282)</f>
        <v>36273600</v>
      </c>
      <c r="D283" s="8">
        <f>SUM(D282)</f>
        <v>37294859</v>
      </c>
      <c r="E283" s="8">
        <f>SUM(E282)</f>
        <v>37294859</v>
      </c>
      <c r="F283" s="97">
        <f t="shared" si="6"/>
        <v>100</v>
      </c>
    </row>
    <row r="284" spans="1:6" s="78" customFormat="1">
      <c r="A284" s="131" t="s">
        <v>92</v>
      </c>
      <c r="B284" s="131"/>
      <c r="C284" s="29">
        <f>C283</f>
        <v>36273600</v>
      </c>
      <c r="D284" s="35">
        <f>SUM(D283)</f>
        <v>37294859</v>
      </c>
      <c r="E284" s="35">
        <f>SUM(E283)</f>
        <v>37294859</v>
      </c>
      <c r="F284" s="99">
        <f t="shared" si="6"/>
        <v>100</v>
      </c>
    </row>
    <row r="285" spans="1:6">
      <c r="A285" s="82"/>
      <c r="B285" s="84"/>
      <c r="C285" s="35"/>
      <c r="D285" s="80"/>
      <c r="E285" s="80"/>
      <c r="F285" s="95"/>
    </row>
    <row r="286" spans="1:6" s="77" customFormat="1" ht="14.25" customHeight="1">
      <c r="A286" s="136" t="s">
        <v>180</v>
      </c>
      <c r="B286" s="118" t="s">
        <v>171</v>
      </c>
      <c r="C286" s="130" t="s">
        <v>8</v>
      </c>
      <c r="D286" s="118" t="s">
        <v>197</v>
      </c>
      <c r="E286" s="118" t="s">
        <v>274</v>
      </c>
      <c r="F286" s="112" t="s">
        <v>275</v>
      </c>
    </row>
    <row r="287" spans="1:6" s="77" customFormat="1" ht="14.25" customHeight="1">
      <c r="A287" s="136"/>
      <c r="B287" s="118"/>
      <c r="C287" s="130"/>
      <c r="D287" s="118"/>
      <c r="E287" s="118"/>
      <c r="F287" s="113"/>
    </row>
    <row r="288" spans="1:6" s="77" customFormat="1" ht="14.25" customHeight="1">
      <c r="A288" s="136"/>
      <c r="B288" s="118"/>
      <c r="C288" s="130"/>
      <c r="D288" s="118"/>
      <c r="E288" s="118"/>
      <c r="F288" s="114"/>
    </row>
    <row r="289" spans="1:6" s="77" customFormat="1" ht="18" customHeight="1">
      <c r="A289" s="125" t="s">
        <v>35</v>
      </c>
      <c r="B289" s="126"/>
      <c r="C289" s="126"/>
      <c r="D289" s="126"/>
      <c r="E289" s="126"/>
      <c r="F289" s="127"/>
    </row>
    <row r="290" spans="1:6" s="1" customFormat="1" ht="14.25">
      <c r="A290" s="55"/>
      <c r="B290" s="56"/>
      <c r="C290" s="56"/>
      <c r="D290" s="65"/>
      <c r="E290" s="65"/>
      <c r="F290" s="95"/>
    </row>
    <row r="291" spans="1:6" s="1" customFormat="1" ht="12.75">
      <c r="A291" s="55" t="s">
        <v>264</v>
      </c>
      <c r="B291" s="56" t="s">
        <v>265</v>
      </c>
      <c r="C291" s="57">
        <v>420000</v>
      </c>
      <c r="D291" s="57">
        <v>552450</v>
      </c>
      <c r="E291" s="57">
        <v>552450</v>
      </c>
      <c r="F291" s="95">
        <f t="shared" si="6"/>
        <v>100</v>
      </c>
    </row>
    <row r="292" spans="1:6" s="13" customFormat="1" ht="14.25">
      <c r="A292" s="58" t="s">
        <v>93</v>
      </c>
      <c r="B292" s="59" t="s">
        <v>99</v>
      </c>
      <c r="C292" s="60">
        <f>SUM(C290:C291)</f>
        <v>420000</v>
      </c>
      <c r="D292" s="60">
        <f>SUM(D290:D291)</f>
        <v>552450</v>
      </c>
      <c r="E292" s="60">
        <f>SUM(E291)</f>
        <v>552450</v>
      </c>
      <c r="F292" s="97">
        <f t="shared" si="6"/>
        <v>100</v>
      </c>
    </row>
    <row r="293" spans="1:6" s="78" customFormat="1">
      <c r="A293" s="169" t="s">
        <v>92</v>
      </c>
      <c r="B293" s="169"/>
      <c r="C293" s="61">
        <f>SUM(C292)</f>
        <v>420000</v>
      </c>
      <c r="D293" s="61">
        <f>SUM(D292)</f>
        <v>552450</v>
      </c>
      <c r="E293" s="61">
        <f>SUM(E292)</f>
        <v>552450</v>
      </c>
      <c r="F293" s="99">
        <f t="shared" si="6"/>
        <v>100</v>
      </c>
    </row>
    <row r="294" spans="1:6" s="77" customFormat="1" ht="18">
      <c r="A294" s="119"/>
      <c r="B294" s="120"/>
      <c r="C294" s="120"/>
      <c r="D294" s="120"/>
      <c r="E294" s="120"/>
      <c r="F294" s="121"/>
    </row>
    <row r="295" spans="1:6" ht="14.25" customHeight="1">
      <c r="A295" s="159" t="s">
        <v>180</v>
      </c>
      <c r="B295" s="137" t="s">
        <v>172</v>
      </c>
      <c r="C295" s="138" t="s">
        <v>8</v>
      </c>
      <c r="D295" s="137" t="s">
        <v>197</v>
      </c>
      <c r="E295" s="137" t="s">
        <v>274</v>
      </c>
      <c r="F295" s="112" t="s">
        <v>275</v>
      </c>
    </row>
    <row r="296" spans="1:6" ht="14.25">
      <c r="A296" s="159"/>
      <c r="B296" s="137"/>
      <c r="C296" s="138"/>
      <c r="D296" s="137"/>
      <c r="E296" s="137"/>
      <c r="F296" s="113"/>
    </row>
    <row r="297" spans="1:6" ht="14.25">
      <c r="A297" s="159"/>
      <c r="B297" s="137"/>
      <c r="C297" s="139"/>
      <c r="D297" s="137"/>
      <c r="E297" s="137"/>
      <c r="F297" s="114"/>
    </row>
    <row r="298" spans="1:6" ht="18" customHeight="1">
      <c r="A298" s="122" t="s">
        <v>35</v>
      </c>
      <c r="B298" s="123"/>
      <c r="C298" s="123"/>
      <c r="D298" s="123"/>
      <c r="E298" s="123"/>
      <c r="F298" s="124"/>
    </row>
    <row r="299" spans="1:6" s="1" customFormat="1" ht="12.75">
      <c r="A299" s="55" t="s">
        <v>100</v>
      </c>
      <c r="B299" s="56" t="s">
        <v>29</v>
      </c>
      <c r="C299" s="62">
        <v>350000</v>
      </c>
      <c r="D299" s="62">
        <v>350000</v>
      </c>
      <c r="E299" s="5">
        <v>335000</v>
      </c>
      <c r="F299" s="95">
        <f t="shared" si="6"/>
        <v>95.714285714285722</v>
      </c>
    </row>
    <row r="300" spans="1:6" s="1" customFormat="1" ht="12.75">
      <c r="A300" s="55" t="s">
        <v>100</v>
      </c>
      <c r="B300" s="56" t="s">
        <v>30</v>
      </c>
      <c r="C300" s="62">
        <v>400000</v>
      </c>
      <c r="D300" s="62">
        <v>400000</v>
      </c>
      <c r="E300" s="5">
        <v>325000</v>
      </c>
      <c r="F300" s="95">
        <f t="shared" si="6"/>
        <v>81.25</v>
      </c>
    </row>
    <row r="301" spans="1:6" s="1" customFormat="1" ht="12.75">
      <c r="A301" s="55" t="s">
        <v>266</v>
      </c>
      <c r="B301" s="56" t="s">
        <v>267</v>
      </c>
      <c r="C301" s="62"/>
      <c r="D301" s="62">
        <v>191400</v>
      </c>
      <c r="E301" s="5">
        <v>191400</v>
      </c>
      <c r="F301" s="95">
        <f t="shared" si="6"/>
        <v>100</v>
      </c>
    </row>
    <row r="302" spans="1:6" s="13" customFormat="1" ht="14.25">
      <c r="A302" s="58" t="s">
        <v>93</v>
      </c>
      <c r="B302" s="59" t="s">
        <v>99</v>
      </c>
      <c r="C302" s="63">
        <f>C299+C300</f>
        <v>750000</v>
      </c>
      <c r="D302" s="63">
        <f>SUM(D299:D301)</f>
        <v>941400</v>
      </c>
      <c r="E302" s="22">
        <f>SUM(E299:E301)</f>
        <v>851400</v>
      </c>
      <c r="F302" s="97">
        <f t="shared" si="6"/>
        <v>90.439770554493307</v>
      </c>
    </row>
    <row r="303" spans="1:6" s="78" customFormat="1" ht="18" customHeight="1">
      <c r="A303" s="169" t="s">
        <v>92</v>
      </c>
      <c r="B303" s="169"/>
      <c r="C303" s="64">
        <f>SUM(C302)</f>
        <v>750000</v>
      </c>
      <c r="D303" s="64">
        <f>SUM(D302)</f>
        <v>941400</v>
      </c>
      <c r="E303" s="32">
        <f>SUM(E302)</f>
        <v>851400</v>
      </c>
      <c r="F303" s="99">
        <f t="shared" si="6"/>
        <v>90.439770554493307</v>
      </c>
    </row>
    <row r="304" spans="1:6" ht="18" customHeight="1">
      <c r="A304" s="109"/>
      <c r="B304" s="110"/>
      <c r="C304" s="110"/>
      <c r="D304" s="110"/>
      <c r="E304" s="110"/>
      <c r="F304" s="111"/>
    </row>
    <row r="305" spans="1:6" ht="14.25" customHeight="1">
      <c r="A305" s="136" t="s">
        <v>180</v>
      </c>
      <c r="B305" s="118" t="s">
        <v>207</v>
      </c>
      <c r="C305" s="118" t="s">
        <v>8</v>
      </c>
      <c r="D305" s="118" t="s">
        <v>197</v>
      </c>
      <c r="E305" s="118" t="s">
        <v>274</v>
      </c>
      <c r="F305" s="112" t="s">
        <v>275</v>
      </c>
    </row>
    <row r="306" spans="1:6" ht="14.25">
      <c r="A306" s="136"/>
      <c r="B306" s="118"/>
      <c r="C306" s="118"/>
      <c r="D306" s="118"/>
      <c r="E306" s="118"/>
      <c r="F306" s="113"/>
    </row>
    <row r="307" spans="1:6" ht="14.25">
      <c r="A307" s="136"/>
      <c r="B307" s="118"/>
      <c r="C307" s="129"/>
      <c r="D307" s="118"/>
      <c r="E307" s="118"/>
      <c r="F307" s="114"/>
    </row>
    <row r="308" spans="1:6" ht="18" customHeight="1">
      <c r="A308" s="115" t="s">
        <v>34</v>
      </c>
      <c r="B308" s="116"/>
      <c r="C308" s="116"/>
      <c r="D308" s="116"/>
      <c r="E308" s="116"/>
      <c r="F308" s="117"/>
    </row>
    <row r="309" spans="1:6" s="1" customFormat="1" ht="25.5">
      <c r="A309" s="21" t="s">
        <v>133</v>
      </c>
      <c r="B309" s="24" t="s">
        <v>38</v>
      </c>
      <c r="C309" s="7">
        <v>4581887</v>
      </c>
      <c r="D309" s="7">
        <v>5066462</v>
      </c>
      <c r="E309" s="7">
        <v>4581177</v>
      </c>
      <c r="F309" s="95">
        <f t="shared" si="6"/>
        <v>90.421619662794271</v>
      </c>
    </row>
    <row r="310" spans="1:6" s="13" customFormat="1" ht="14.25">
      <c r="A310" s="33" t="s">
        <v>133</v>
      </c>
      <c r="B310" s="20" t="s">
        <v>39</v>
      </c>
      <c r="C310" s="11">
        <f>SUM(C309:C309)</f>
        <v>4581887</v>
      </c>
      <c r="D310" s="11">
        <f>SUM(D309:D309)</f>
        <v>5066462</v>
      </c>
      <c r="E310" s="11">
        <f>SUM(E309)</f>
        <v>4581177</v>
      </c>
      <c r="F310" s="94">
        <f t="shared" si="6"/>
        <v>90.421619662794271</v>
      </c>
    </row>
    <row r="311" spans="1:6" s="78" customFormat="1" ht="18" customHeight="1">
      <c r="A311" s="131" t="s">
        <v>101</v>
      </c>
      <c r="B311" s="131"/>
      <c r="C311" s="36">
        <f>C310</f>
        <v>4581887</v>
      </c>
      <c r="D311" s="36">
        <f>D310</f>
        <v>5066462</v>
      </c>
      <c r="E311" s="36">
        <f>SUM(E310)</f>
        <v>4581177</v>
      </c>
      <c r="F311" s="99">
        <f t="shared" si="6"/>
        <v>90.421619662794271</v>
      </c>
    </row>
    <row r="312" spans="1:6" ht="18" customHeight="1">
      <c r="A312" s="115" t="s">
        <v>35</v>
      </c>
      <c r="B312" s="116"/>
      <c r="C312" s="116"/>
      <c r="D312" s="116"/>
      <c r="E312" s="116"/>
      <c r="F312" s="117"/>
    </row>
    <row r="313" spans="1:6" s="13" customFormat="1" ht="14.25">
      <c r="A313" s="33" t="s">
        <v>72</v>
      </c>
      <c r="B313" s="25" t="s">
        <v>4</v>
      </c>
      <c r="C313" s="11">
        <v>4479300</v>
      </c>
      <c r="D313" s="11">
        <v>4332476</v>
      </c>
      <c r="E313" s="11">
        <v>4157921</v>
      </c>
      <c r="F313" s="97">
        <f t="shared" si="6"/>
        <v>95.971010572245532</v>
      </c>
    </row>
    <row r="314" spans="1:6" s="13" customFormat="1" ht="14.25">
      <c r="A314" s="33" t="s">
        <v>86</v>
      </c>
      <c r="B314" s="25" t="s">
        <v>5</v>
      </c>
      <c r="C314" s="11">
        <v>641155</v>
      </c>
      <c r="D314" s="11">
        <v>675979</v>
      </c>
      <c r="E314" s="11">
        <v>674282</v>
      </c>
      <c r="F314" s="97">
        <f t="shared" si="6"/>
        <v>99.748956698358967</v>
      </c>
    </row>
    <row r="315" spans="1:6" s="13" customFormat="1" ht="14.25">
      <c r="A315" s="21" t="s">
        <v>66</v>
      </c>
      <c r="B315" s="24" t="s">
        <v>238</v>
      </c>
      <c r="C315" s="7"/>
      <c r="D315" s="7">
        <v>82980</v>
      </c>
      <c r="E315" s="7">
        <v>82980</v>
      </c>
      <c r="F315" s="95">
        <f>E315/D315*100</f>
        <v>100</v>
      </c>
    </row>
    <row r="316" spans="1:6" s="13" customFormat="1" ht="14.25">
      <c r="A316" s="21" t="s">
        <v>84</v>
      </c>
      <c r="B316" s="24" t="s">
        <v>168</v>
      </c>
      <c r="C316" s="7"/>
      <c r="D316" s="7">
        <v>22405</v>
      </c>
      <c r="E316" s="7">
        <v>22405</v>
      </c>
      <c r="F316" s="95">
        <f t="shared" ref="F316:F379" si="7">E316/D316*100</f>
        <v>100</v>
      </c>
    </row>
    <row r="317" spans="1:6" s="13" customFormat="1" ht="14.25">
      <c r="A317" s="33" t="s">
        <v>85</v>
      </c>
      <c r="B317" s="25" t="s">
        <v>1</v>
      </c>
      <c r="C317" s="11"/>
      <c r="D317" s="11">
        <f>SUM(D315:D316)</f>
        <v>105385</v>
      </c>
      <c r="E317" s="11">
        <f>SUM(E315:E316)</f>
        <v>105385</v>
      </c>
      <c r="F317" s="97">
        <f t="shared" si="7"/>
        <v>100</v>
      </c>
    </row>
    <row r="318" spans="1:6" s="13" customFormat="1" ht="14.25">
      <c r="A318" s="21" t="s">
        <v>120</v>
      </c>
      <c r="B318" s="24" t="s">
        <v>190</v>
      </c>
      <c r="C318" s="7"/>
      <c r="D318" s="7">
        <v>298574</v>
      </c>
      <c r="E318" s="7">
        <v>298574</v>
      </c>
      <c r="F318" s="95">
        <f t="shared" si="7"/>
        <v>100</v>
      </c>
    </row>
    <row r="319" spans="1:6" s="13" customFormat="1" ht="14.25">
      <c r="A319" s="21" t="s">
        <v>121</v>
      </c>
      <c r="B319" s="24" t="s">
        <v>191</v>
      </c>
      <c r="C319" s="7"/>
      <c r="D319" s="7">
        <v>80616</v>
      </c>
      <c r="E319" s="7">
        <v>80616</v>
      </c>
      <c r="F319" s="95">
        <f t="shared" si="7"/>
        <v>100</v>
      </c>
    </row>
    <row r="320" spans="1:6" s="13" customFormat="1" ht="14.25">
      <c r="A320" s="33" t="s">
        <v>68</v>
      </c>
      <c r="B320" s="25" t="s">
        <v>73</v>
      </c>
      <c r="C320" s="11"/>
      <c r="D320" s="11">
        <f>D318+D319</f>
        <v>379190</v>
      </c>
      <c r="E320" s="11">
        <f>SUM(E318:E319)</f>
        <v>379190</v>
      </c>
      <c r="F320" s="97">
        <f t="shared" si="7"/>
        <v>100</v>
      </c>
    </row>
    <row r="321" spans="1:6" s="78" customFormat="1">
      <c r="A321" s="131" t="s">
        <v>92</v>
      </c>
      <c r="B321" s="131"/>
      <c r="C321" s="36">
        <f>SUM(C313:C320)</f>
        <v>5120455</v>
      </c>
      <c r="D321" s="36">
        <f>D313+D314+D317+D320</f>
        <v>5493030</v>
      </c>
      <c r="E321" s="36">
        <f>E313+E314+E317+E320</f>
        <v>5316778</v>
      </c>
      <c r="F321" s="99">
        <f t="shared" si="7"/>
        <v>96.791351949652565</v>
      </c>
    </row>
    <row r="322" spans="1:6" ht="18" customHeight="1">
      <c r="A322" s="109"/>
      <c r="B322" s="110"/>
      <c r="C322" s="110"/>
      <c r="D322" s="110"/>
      <c r="E322" s="110"/>
      <c r="F322" s="111"/>
    </row>
    <row r="323" spans="1:6" ht="14.25" customHeight="1">
      <c r="A323" s="136" t="s">
        <v>180</v>
      </c>
      <c r="B323" s="118" t="s">
        <v>208</v>
      </c>
      <c r="C323" s="118" t="s">
        <v>8</v>
      </c>
      <c r="D323" s="118" t="s">
        <v>197</v>
      </c>
      <c r="E323" s="118" t="s">
        <v>274</v>
      </c>
      <c r="F323" s="112" t="s">
        <v>275</v>
      </c>
    </row>
    <row r="324" spans="1:6" ht="14.25">
      <c r="A324" s="136"/>
      <c r="B324" s="118"/>
      <c r="C324" s="118"/>
      <c r="D324" s="118"/>
      <c r="E324" s="118"/>
      <c r="F324" s="113"/>
    </row>
    <row r="325" spans="1:6" ht="14.25">
      <c r="A325" s="136"/>
      <c r="B325" s="118"/>
      <c r="C325" s="129"/>
      <c r="D325" s="118"/>
      <c r="E325" s="118"/>
      <c r="F325" s="114"/>
    </row>
    <row r="326" spans="1:6" ht="18" customHeight="1">
      <c r="A326" s="115" t="s">
        <v>35</v>
      </c>
      <c r="B326" s="116"/>
      <c r="C326" s="116"/>
      <c r="D326" s="116"/>
      <c r="E326" s="116"/>
      <c r="F326" s="117"/>
    </row>
    <row r="327" spans="1:6" s="1" customFormat="1" ht="14.25">
      <c r="A327" s="21" t="s">
        <v>139</v>
      </c>
      <c r="B327" s="24" t="s">
        <v>53</v>
      </c>
      <c r="C327" s="4">
        <v>500000</v>
      </c>
      <c r="D327" s="15">
        <v>1040000</v>
      </c>
      <c r="E327" s="15">
        <v>740000</v>
      </c>
      <c r="F327" s="95">
        <f t="shared" si="7"/>
        <v>71.15384615384616</v>
      </c>
    </row>
    <row r="328" spans="1:6" s="1" customFormat="1" ht="14.25">
      <c r="A328" s="21" t="s">
        <v>139</v>
      </c>
      <c r="B328" s="24" t="s">
        <v>44</v>
      </c>
      <c r="C328" s="4">
        <v>31100</v>
      </c>
      <c r="D328" s="15">
        <v>31100</v>
      </c>
      <c r="E328" s="15">
        <v>17061</v>
      </c>
      <c r="F328" s="95">
        <f t="shared" si="7"/>
        <v>54.858520900321537</v>
      </c>
    </row>
    <row r="329" spans="1:6" s="1" customFormat="1" ht="14.25">
      <c r="A329" s="21" t="s">
        <v>139</v>
      </c>
      <c r="B329" s="24" t="s">
        <v>45</v>
      </c>
      <c r="C329" s="4">
        <v>31100</v>
      </c>
      <c r="D329" s="15">
        <v>31100</v>
      </c>
      <c r="E329" s="15">
        <v>31100</v>
      </c>
      <c r="F329" s="95">
        <f t="shared" si="7"/>
        <v>100</v>
      </c>
    </row>
    <row r="330" spans="1:6" s="1" customFormat="1" ht="14.25">
      <c r="A330" s="21" t="s">
        <v>139</v>
      </c>
      <c r="B330" s="24" t="s">
        <v>46</v>
      </c>
      <c r="C330" s="4">
        <v>30000</v>
      </c>
      <c r="D330" s="15">
        <v>30000</v>
      </c>
      <c r="E330" s="15">
        <v>30000</v>
      </c>
      <c r="F330" s="95">
        <f t="shared" si="7"/>
        <v>100</v>
      </c>
    </row>
    <row r="331" spans="1:6" s="1" customFormat="1" ht="14.25">
      <c r="A331" s="21" t="s">
        <v>139</v>
      </c>
      <c r="B331" s="24" t="s">
        <v>54</v>
      </c>
      <c r="C331" s="4">
        <v>31100</v>
      </c>
      <c r="D331" s="15">
        <v>31100</v>
      </c>
      <c r="E331" s="15"/>
      <c r="F331" s="95">
        <f t="shared" si="7"/>
        <v>0</v>
      </c>
    </row>
    <row r="332" spans="1:6" s="13" customFormat="1" ht="28.5">
      <c r="A332" s="33" t="s">
        <v>139</v>
      </c>
      <c r="B332" s="20" t="s">
        <v>140</v>
      </c>
      <c r="C332" s="8">
        <f>SUM(C327:C331)</f>
        <v>623300</v>
      </c>
      <c r="D332" s="8">
        <f>SUM(D327:D331)</f>
        <v>1163300</v>
      </c>
      <c r="E332" s="8">
        <f>SUM(E327:E331)</f>
        <v>818161</v>
      </c>
      <c r="F332" s="97">
        <f t="shared" si="7"/>
        <v>70.33104100404023</v>
      </c>
    </row>
    <row r="333" spans="1:6" s="78" customFormat="1">
      <c r="A333" s="131" t="s">
        <v>92</v>
      </c>
      <c r="B333" s="131"/>
      <c r="C333" s="29">
        <f>C332</f>
        <v>623300</v>
      </c>
      <c r="D333" s="19">
        <f>SUM(D332)</f>
        <v>1163300</v>
      </c>
      <c r="E333" s="19">
        <f>SUM(E332)</f>
        <v>818161</v>
      </c>
      <c r="F333" s="99">
        <f t="shared" si="7"/>
        <v>70.33104100404023</v>
      </c>
    </row>
    <row r="334" spans="1:6" ht="18" customHeight="1">
      <c r="A334" s="109"/>
      <c r="B334" s="110"/>
      <c r="C334" s="110"/>
      <c r="D334" s="110"/>
      <c r="E334" s="110"/>
      <c r="F334" s="111"/>
    </row>
    <row r="335" spans="1:6" ht="14.25" customHeight="1">
      <c r="A335" s="136" t="s">
        <v>180</v>
      </c>
      <c r="B335" s="118" t="s">
        <v>209</v>
      </c>
      <c r="C335" s="130" t="s">
        <v>8</v>
      </c>
      <c r="D335" s="118" t="s">
        <v>197</v>
      </c>
      <c r="E335" s="118" t="s">
        <v>274</v>
      </c>
      <c r="F335" s="112" t="s">
        <v>275</v>
      </c>
    </row>
    <row r="336" spans="1:6" ht="14.25">
      <c r="A336" s="136"/>
      <c r="B336" s="118"/>
      <c r="C336" s="130"/>
      <c r="D336" s="118"/>
      <c r="E336" s="118"/>
      <c r="F336" s="113"/>
    </row>
    <row r="337" spans="1:6" ht="14.25">
      <c r="A337" s="136"/>
      <c r="B337" s="118"/>
      <c r="C337" s="130"/>
      <c r="D337" s="118"/>
      <c r="E337" s="118"/>
      <c r="F337" s="114"/>
    </row>
    <row r="338" spans="1:6" ht="18" customHeight="1">
      <c r="A338" s="125" t="s">
        <v>34</v>
      </c>
      <c r="B338" s="126"/>
      <c r="C338" s="126"/>
      <c r="D338" s="126"/>
      <c r="E338" s="126"/>
      <c r="F338" s="127"/>
    </row>
    <row r="339" spans="1:6" ht="14.25">
      <c r="A339" s="48" t="s">
        <v>133</v>
      </c>
      <c r="B339" s="45" t="s">
        <v>244</v>
      </c>
      <c r="C339" s="49"/>
      <c r="D339" s="90">
        <v>105728</v>
      </c>
      <c r="E339" s="90">
        <v>105728</v>
      </c>
      <c r="F339" s="95">
        <f t="shared" si="7"/>
        <v>100</v>
      </c>
    </row>
    <row r="340" spans="1:6" ht="14.25">
      <c r="A340" s="71" t="s">
        <v>133</v>
      </c>
      <c r="B340" s="20" t="s">
        <v>39</v>
      </c>
      <c r="C340" s="67"/>
      <c r="D340" s="69">
        <v>105728</v>
      </c>
      <c r="E340" s="69">
        <f>SUM(E339)</f>
        <v>105728</v>
      </c>
      <c r="F340" s="97">
        <f t="shared" si="7"/>
        <v>100</v>
      </c>
    </row>
    <row r="341" spans="1:6" ht="15.75" customHeight="1">
      <c r="A341" s="131" t="s">
        <v>101</v>
      </c>
      <c r="B341" s="131"/>
      <c r="C341" s="50"/>
      <c r="D341" s="91">
        <f>SUM(D340)</f>
        <v>105728</v>
      </c>
      <c r="E341" s="91">
        <f>SUM(E340)</f>
        <v>105728</v>
      </c>
      <c r="F341" s="99">
        <f t="shared" si="7"/>
        <v>100</v>
      </c>
    </row>
    <row r="342" spans="1:6" s="77" customFormat="1" ht="18" customHeight="1">
      <c r="A342" s="115" t="s">
        <v>35</v>
      </c>
      <c r="B342" s="116"/>
      <c r="C342" s="116"/>
      <c r="D342" s="116"/>
      <c r="E342" s="116"/>
      <c r="F342" s="117"/>
    </row>
    <row r="343" spans="1:6" s="13" customFormat="1" ht="14.25">
      <c r="A343" s="33" t="s">
        <v>72</v>
      </c>
      <c r="B343" s="25" t="s">
        <v>4</v>
      </c>
      <c r="C343" s="22">
        <v>4023000</v>
      </c>
      <c r="D343" s="8">
        <v>4210450</v>
      </c>
      <c r="E343" s="8">
        <v>4210291</v>
      </c>
      <c r="F343" s="97">
        <f t="shared" si="7"/>
        <v>99.996223681554227</v>
      </c>
    </row>
    <row r="344" spans="1:6" s="13" customFormat="1" ht="14.25">
      <c r="A344" s="33" t="s">
        <v>86</v>
      </c>
      <c r="B344" s="25" t="s">
        <v>10</v>
      </c>
      <c r="C344" s="22">
        <v>1104234</v>
      </c>
      <c r="D344" s="8">
        <v>1229284</v>
      </c>
      <c r="E344" s="8">
        <v>1229086</v>
      </c>
      <c r="F344" s="97">
        <f t="shared" si="7"/>
        <v>99.983893062953726</v>
      </c>
    </row>
    <row r="345" spans="1:6" s="1" customFormat="1" ht="12.75">
      <c r="A345" s="21" t="s">
        <v>66</v>
      </c>
      <c r="B345" s="24" t="s">
        <v>88</v>
      </c>
      <c r="C345" s="5">
        <v>373000</v>
      </c>
      <c r="D345" s="4">
        <v>373000</v>
      </c>
      <c r="E345" s="4">
        <v>246442</v>
      </c>
      <c r="F345" s="95">
        <f t="shared" si="7"/>
        <v>66.070241286863279</v>
      </c>
    </row>
    <row r="346" spans="1:6" s="1" customFormat="1" ht="12.75">
      <c r="A346" s="21" t="s">
        <v>65</v>
      </c>
      <c r="B346" s="24" t="s">
        <v>79</v>
      </c>
      <c r="C346" s="5">
        <v>111400</v>
      </c>
      <c r="D346" s="4">
        <v>111400</v>
      </c>
      <c r="E346" s="4">
        <v>75061</v>
      </c>
      <c r="F346" s="95">
        <f t="shared" si="7"/>
        <v>67.379712746858161</v>
      </c>
    </row>
    <row r="347" spans="1:6" s="1" customFormat="1" ht="12.75">
      <c r="A347" s="21" t="s">
        <v>80</v>
      </c>
      <c r="B347" s="24" t="s">
        <v>91</v>
      </c>
      <c r="C347" s="5">
        <v>1593500</v>
      </c>
      <c r="D347" s="4">
        <v>1593500</v>
      </c>
      <c r="E347" s="4">
        <v>472705</v>
      </c>
      <c r="F347" s="95">
        <f t="shared" si="7"/>
        <v>29.664574835268276</v>
      </c>
    </row>
    <row r="348" spans="1:6" s="1" customFormat="1" ht="12.75">
      <c r="A348" s="21" t="s">
        <v>84</v>
      </c>
      <c r="B348" s="24" t="s">
        <v>168</v>
      </c>
      <c r="C348" s="5">
        <v>561033</v>
      </c>
      <c r="D348" s="4">
        <v>561033</v>
      </c>
      <c r="E348" s="4">
        <v>188308</v>
      </c>
      <c r="F348" s="95">
        <f t="shared" si="7"/>
        <v>33.564514030368983</v>
      </c>
    </row>
    <row r="349" spans="1:6" s="1" customFormat="1" ht="12.75">
      <c r="A349" s="21" t="s">
        <v>82</v>
      </c>
      <c r="B349" s="24" t="s">
        <v>141</v>
      </c>
      <c r="C349" s="5">
        <v>43400</v>
      </c>
      <c r="D349" s="4">
        <v>43400</v>
      </c>
      <c r="E349" s="4">
        <v>6010</v>
      </c>
      <c r="F349" s="95">
        <f t="shared" si="7"/>
        <v>13.847926267281105</v>
      </c>
    </row>
    <row r="350" spans="1:6" s="13" customFormat="1" ht="14.25">
      <c r="A350" s="33" t="s">
        <v>85</v>
      </c>
      <c r="B350" s="25" t="s">
        <v>1</v>
      </c>
      <c r="C350" s="22">
        <f>SUM(C345:C348)</f>
        <v>2638933</v>
      </c>
      <c r="D350" s="8">
        <f>SUM(D345:D349)</f>
        <v>2682333</v>
      </c>
      <c r="E350" s="8">
        <f>SUM(E345:E349)</f>
        <v>988526</v>
      </c>
      <c r="F350" s="97">
        <f t="shared" si="7"/>
        <v>36.853216957029574</v>
      </c>
    </row>
    <row r="351" spans="1:6" s="1" customFormat="1" ht="12.75">
      <c r="A351" s="21" t="s">
        <v>68</v>
      </c>
      <c r="B351" s="24" t="s">
        <v>190</v>
      </c>
      <c r="C351" s="5">
        <v>944880</v>
      </c>
      <c r="D351" s="4">
        <v>944880</v>
      </c>
      <c r="E351" s="4">
        <v>230146</v>
      </c>
      <c r="F351" s="95">
        <f t="shared" si="7"/>
        <v>24.357167047667428</v>
      </c>
    </row>
    <row r="352" spans="1:6" s="1" customFormat="1" ht="12.75">
      <c r="A352" s="21" t="s">
        <v>68</v>
      </c>
      <c r="B352" s="24" t="s">
        <v>191</v>
      </c>
      <c r="C352" s="5">
        <v>255118</v>
      </c>
      <c r="D352" s="4">
        <v>255118</v>
      </c>
      <c r="E352" s="4">
        <v>40539</v>
      </c>
      <c r="F352" s="95">
        <f t="shared" si="7"/>
        <v>15.890293903213415</v>
      </c>
    </row>
    <row r="353" spans="1:6" s="13" customFormat="1" ht="14.25">
      <c r="A353" s="33" t="s">
        <v>68</v>
      </c>
      <c r="B353" s="25" t="s">
        <v>73</v>
      </c>
      <c r="C353" s="22">
        <f>C351+C352</f>
        <v>1199998</v>
      </c>
      <c r="D353" s="8">
        <f>SUM(D351:D352)</f>
        <v>1199998</v>
      </c>
      <c r="E353" s="8">
        <f>SUM(E351:E352)</f>
        <v>270685</v>
      </c>
      <c r="F353" s="97">
        <f t="shared" si="7"/>
        <v>22.557120928534882</v>
      </c>
    </row>
    <row r="354" spans="1:6" s="78" customFormat="1" ht="18" customHeight="1">
      <c r="A354" s="131" t="s">
        <v>92</v>
      </c>
      <c r="B354" s="131"/>
      <c r="C354" s="29">
        <f>SUM(C343,C344,C350,C353)</f>
        <v>8966165</v>
      </c>
      <c r="D354" s="35">
        <f>D343+D344+D350+D353</f>
        <v>9322065</v>
      </c>
      <c r="E354" s="35">
        <f>E343+E344+E350+E353</f>
        <v>6698588</v>
      </c>
      <c r="F354" s="99">
        <f t="shared" si="7"/>
        <v>71.857340621418103</v>
      </c>
    </row>
    <row r="355" spans="1:6" s="77" customFormat="1" ht="18">
      <c r="A355" s="109"/>
      <c r="B355" s="110"/>
      <c r="C355" s="110"/>
      <c r="D355" s="110"/>
      <c r="E355" s="110"/>
      <c r="F355" s="111"/>
    </row>
    <row r="356" spans="1:6" s="77" customFormat="1" ht="14.25" customHeight="1">
      <c r="A356" s="136" t="s">
        <v>180</v>
      </c>
      <c r="B356" s="118" t="s">
        <v>210</v>
      </c>
      <c r="C356" s="130" t="s">
        <v>8</v>
      </c>
      <c r="D356" s="118" t="s">
        <v>197</v>
      </c>
      <c r="E356" s="118" t="s">
        <v>274</v>
      </c>
      <c r="F356" s="112" t="s">
        <v>275</v>
      </c>
    </row>
    <row r="357" spans="1:6" s="77" customFormat="1" ht="14.25" customHeight="1">
      <c r="A357" s="136"/>
      <c r="B357" s="118"/>
      <c r="C357" s="130"/>
      <c r="D357" s="118"/>
      <c r="E357" s="118"/>
      <c r="F357" s="113"/>
    </row>
    <row r="358" spans="1:6" s="77" customFormat="1" ht="14.25" customHeight="1">
      <c r="A358" s="136"/>
      <c r="B358" s="118"/>
      <c r="C358" s="129"/>
      <c r="D358" s="118"/>
      <c r="E358" s="118"/>
      <c r="F358" s="114"/>
    </row>
    <row r="359" spans="1:6" s="77" customFormat="1" ht="18" customHeight="1">
      <c r="A359" s="115" t="s">
        <v>35</v>
      </c>
      <c r="B359" s="116"/>
      <c r="C359" s="116"/>
      <c r="D359" s="116"/>
      <c r="E359" s="116"/>
      <c r="F359" s="117"/>
    </row>
    <row r="360" spans="1:6" s="13" customFormat="1" ht="14.25">
      <c r="A360" s="33" t="s">
        <v>72</v>
      </c>
      <c r="B360" s="25" t="s">
        <v>4</v>
      </c>
      <c r="C360" s="22">
        <v>1797000</v>
      </c>
      <c r="D360" s="8">
        <v>1797000</v>
      </c>
      <c r="E360" s="8">
        <v>1761487</v>
      </c>
      <c r="F360" s="97">
        <f t="shared" si="7"/>
        <v>98.02376182526433</v>
      </c>
    </row>
    <row r="361" spans="1:6" s="13" customFormat="1" ht="14.25">
      <c r="A361" s="33" t="s">
        <v>86</v>
      </c>
      <c r="B361" s="25" t="s">
        <v>6</v>
      </c>
      <c r="C361" s="22">
        <v>526602</v>
      </c>
      <c r="D361" s="8">
        <v>526602</v>
      </c>
      <c r="E361" s="8">
        <v>517284</v>
      </c>
      <c r="F361" s="97">
        <f t="shared" si="7"/>
        <v>98.230542231134706</v>
      </c>
    </row>
    <row r="362" spans="1:6" s="1" customFormat="1" ht="12.75">
      <c r="A362" s="21" t="s">
        <v>66</v>
      </c>
      <c r="B362" s="24" t="s">
        <v>88</v>
      </c>
      <c r="C362" s="5">
        <v>250540</v>
      </c>
      <c r="D362" s="4">
        <v>266540</v>
      </c>
      <c r="E362" s="4">
        <v>265627</v>
      </c>
      <c r="F362" s="95">
        <f t="shared" si="7"/>
        <v>99.657462294589934</v>
      </c>
    </row>
    <row r="363" spans="1:6" s="1" customFormat="1" ht="12.75">
      <c r="A363" s="21" t="s">
        <v>80</v>
      </c>
      <c r="B363" s="24" t="s">
        <v>91</v>
      </c>
      <c r="C363" s="5">
        <v>808118</v>
      </c>
      <c r="D363" s="4">
        <v>767118</v>
      </c>
      <c r="E363" s="4">
        <v>632957</v>
      </c>
      <c r="F363" s="95">
        <f t="shared" si="7"/>
        <v>82.511034808204215</v>
      </c>
    </row>
    <row r="364" spans="1:6" s="1" customFormat="1" ht="12.75">
      <c r="A364" s="21" t="s">
        <v>84</v>
      </c>
      <c r="B364" s="24" t="s">
        <v>168</v>
      </c>
      <c r="C364" s="5">
        <v>218191</v>
      </c>
      <c r="D364" s="4">
        <v>243191</v>
      </c>
      <c r="E364" s="4">
        <v>238625</v>
      </c>
      <c r="F364" s="95">
        <f t="shared" si="7"/>
        <v>98.122463413530923</v>
      </c>
    </row>
    <row r="365" spans="1:6" s="1" customFormat="1" ht="12.75">
      <c r="A365" s="21" t="s">
        <v>82</v>
      </c>
      <c r="B365" s="24" t="s">
        <v>142</v>
      </c>
      <c r="C365" s="5">
        <v>24300</v>
      </c>
      <c r="D365" s="4">
        <v>24300</v>
      </c>
      <c r="E365" s="4">
        <v>1164</v>
      </c>
      <c r="F365" s="95">
        <f t="shared" si="7"/>
        <v>4.7901234567901234</v>
      </c>
    </row>
    <row r="366" spans="1:6" s="13" customFormat="1" ht="14.25">
      <c r="A366" s="33" t="s">
        <v>85</v>
      </c>
      <c r="B366" s="25" t="s">
        <v>40</v>
      </c>
      <c r="C366" s="22">
        <f>C362+C363+C364+C365</f>
        <v>1301149</v>
      </c>
      <c r="D366" s="8">
        <f>SUM(D362:D365)</f>
        <v>1301149</v>
      </c>
      <c r="E366" s="8">
        <f>SUM(E362:E365)</f>
        <v>1138373</v>
      </c>
      <c r="F366" s="97">
        <f t="shared" si="7"/>
        <v>87.489826299678214</v>
      </c>
    </row>
    <row r="367" spans="1:6" s="13" customFormat="1" ht="14.25">
      <c r="A367" s="80" t="s">
        <v>68</v>
      </c>
      <c r="B367" s="45" t="s">
        <v>222</v>
      </c>
      <c r="C367" s="46"/>
      <c r="D367" s="15">
        <v>69146</v>
      </c>
      <c r="E367" s="15">
        <v>69146</v>
      </c>
      <c r="F367" s="95">
        <f t="shared" si="7"/>
        <v>100</v>
      </c>
    </row>
    <row r="368" spans="1:6" s="13" customFormat="1" ht="28.5">
      <c r="A368" s="80" t="s">
        <v>68</v>
      </c>
      <c r="B368" s="45" t="s">
        <v>223</v>
      </c>
      <c r="C368" s="46"/>
      <c r="D368" s="15">
        <v>18669</v>
      </c>
      <c r="E368" s="15">
        <v>18669</v>
      </c>
      <c r="F368" s="95">
        <f t="shared" si="7"/>
        <v>100</v>
      </c>
    </row>
    <row r="369" spans="1:6" s="13" customFormat="1" ht="14.25">
      <c r="A369" s="33" t="s">
        <v>68</v>
      </c>
      <c r="B369" s="25" t="s">
        <v>73</v>
      </c>
      <c r="C369" s="22"/>
      <c r="D369" s="8">
        <f>SUM(D367:D368)</f>
        <v>87815</v>
      </c>
      <c r="E369" s="8">
        <f>SUM(E367:E368)</f>
        <v>87815</v>
      </c>
      <c r="F369" s="97">
        <f t="shared" si="7"/>
        <v>100</v>
      </c>
    </row>
    <row r="370" spans="1:6" s="78" customFormat="1">
      <c r="A370" s="131" t="s">
        <v>92</v>
      </c>
      <c r="B370" s="131"/>
      <c r="C370" s="29">
        <f>C360+C361+C366</f>
        <v>3624751</v>
      </c>
      <c r="D370" s="35">
        <f>D360+D361+D366+D369</f>
        <v>3712566</v>
      </c>
      <c r="E370" s="35">
        <f>E360+E361+E366+E369</f>
        <v>3504959</v>
      </c>
      <c r="F370" s="99">
        <f t="shared" si="7"/>
        <v>94.407991669373686</v>
      </c>
    </row>
    <row r="371" spans="1:6">
      <c r="A371" s="109"/>
      <c r="B371" s="110"/>
      <c r="C371" s="110"/>
      <c r="D371" s="110"/>
      <c r="E371" s="110"/>
      <c r="F371" s="111"/>
    </row>
    <row r="372" spans="1:6" ht="14.25" customHeight="1">
      <c r="A372" s="136" t="s">
        <v>180</v>
      </c>
      <c r="B372" s="118" t="s">
        <v>194</v>
      </c>
      <c r="C372" s="130" t="s">
        <v>8</v>
      </c>
      <c r="D372" s="118" t="s">
        <v>197</v>
      </c>
      <c r="E372" s="118" t="s">
        <v>274</v>
      </c>
      <c r="F372" s="112" t="s">
        <v>275</v>
      </c>
    </row>
    <row r="373" spans="1:6" ht="14.25">
      <c r="A373" s="136"/>
      <c r="B373" s="118"/>
      <c r="C373" s="130"/>
      <c r="D373" s="118"/>
      <c r="E373" s="118"/>
      <c r="F373" s="113"/>
    </row>
    <row r="374" spans="1:6" ht="14.25">
      <c r="A374" s="136"/>
      <c r="B374" s="118"/>
      <c r="C374" s="129"/>
      <c r="D374" s="118"/>
      <c r="E374" s="118"/>
      <c r="F374" s="114"/>
    </row>
    <row r="375" spans="1:6" s="77" customFormat="1" ht="18" customHeight="1">
      <c r="A375" s="115" t="s">
        <v>35</v>
      </c>
      <c r="B375" s="116"/>
      <c r="C375" s="116"/>
      <c r="D375" s="116"/>
      <c r="E375" s="116"/>
      <c r="F375" s="117"/>
    </row>
    <row r="376" spans="1:6" s="13" customFormat="1" ht="14.25">
      <c r="A376" s="33" t="s">
        <v>72</v>
      </c>
      <c r="B376" s="25" t="s">
        <v>4</v>
      </c>
      <c r="C376" s="22">
        <v>300000</v>
      </c>
      <c r="D376" s="22">
        <v>300000</v>
      </c>
      <c r="E376" s="22">
        <v>299194</v>
      </c>
      <c r="F376" s="97">
        <f t="shared" si="7"/>
        <v>99.731333333333339</v>
      </c>
    </row>
    <row r="377" spans="1:6" s="13" customFormat="1" ht="14.25">
      <c r="A377" s="33" t="s">
        <v>86</v>
      </c>
      <c r="B377" s="25" t="s">
        <v>5</v>
      </c>
      <c r="C377" s="22">
        <v>81000</v>
      </c>
      <c r="D377" s="22">
        <v>81000</v>
      </c>
      <c r="E377" s="22">
        <v>72704</v>
      </c>
      <c r="F377" s="97">
        <f t="shared" si="7"/>
        <v>89.758024691358031</v>
      </c>
    </row>
    <row r="378" spans="1:6" s="1" customFormat="1" ht="12.75">
      <c r="A378" s="21" t="s">
        <v>60</v>
      </c>
      <c r="B378" s="9" t="s">
        <v>88</v>
      </c>
      <c r="C378" s="4">
        <v>355400</v>
      </c>
      <c r="D378" s="4">
        <v>355400</v>
      </c>
      <c r="E378" s="4">
        <v>219523</v>
      </c>
      <c r="F378" s="95">
        <f t="shared" si="7"/>
        <v>61.76786719189645</v>
      </c>
    </row>
    <row r="379" spans="1:6" s="1" customFormat="1" ht="12.75">
      <c r="A379" s="21" t="s">
        <v>84</v>
      </c>
      <c r="B379" s="9" t="s">
        <v>168</v>
      </c>
      <c r="C379" s="4">
        <v>17770</v>
      </c>
      <c r="D379" s="4">
        <v>17770</v>
      </c>
      <c r="E379" s="4">
        <v>13369</v>
      </c>
      <c r="F379" s="95">
        <f t="shared" si="7"/>
        <v>75.233539673607211</v>
      </c>
    </row>
    <row r="380" spans="1:6" s="13" customFormat="1" ht="14.25">
      <c r="A380" s="33" t="s">
        <v>85</v>
      </c>
      <c r="B380" s="20" t="s">
        <v>7</v>
      </c>
      <c r="C380" s="8">
        <f>SUM(C378+C379)</f>
        <v>373170</v>
      </c>
      <c r="D380" s="8">
        <f>SUM(D378+D379)</f>
        <v>373170</v>
      </c>
      <c r="E380" s="8">
        <f>SUM(E378:E379)</f>
        <v>232892</v>
      </c>
      <c r="F380" s="97">
        <f t="shared" ref="F380:F441" si="8">E380/D380*100</f>
        <v>62.409089691025542</v>
      </c>
    </row>
    <row r="381" spans="1:6" s="78" customFormat="1">
      <c r="A381" s="131" t="s">
        <v>92</v>
      </c>
      <c r="B381" s="131"/>
      <c r="C381" s="29">
        <f>SUM(C376,C377,C380)</f>
        <v>754170</v>
      </c>
      <c r="D381" s="29">
        <f>SUM(D376,D377,D380)</f>
        <v>754170</v>
      </c>
      <c r="E381" s="29">
        <f>E376+E377+E380</f>
        <v>604790</v>
      </c>
      <c r="F381" s="99">
        <f t="shared" si="8"/>
        <v>80.192794727979106</v>
      </c>
    </row>
    <row r="382" spans="1:6" s="77" customFormat="1" ht="18">
      <c r="A382" s="109"/>
      <c r="B382" s="110"/>
      <c r="C382" s="110"/>
      <c r="D382" s="110"/>
      <c r="E382" s="110"/>
      <c r="F382" s="111"/>
    </row>
    <row r="383" spans="1:6" s="77" customFormat="1" ht="14.25" customHeight="1">
      <c r="A383" s="136" t="s">
        <v>180</v>
      </c>
      <c r="B383" s="118" t="s">
        <v>211</v>
      </c>
      <c r="C383" s="130" t="s">
        <v>8</v>
      </c>
      <c r="D383" s="118" t="s">
        <v>197</v>
      </c>
      <c r="E383" s="118" t="s">
        <v>274</v>
      </c>
      <c r="F383" s="112" t="s">
        <v>275</v>
      </c>
    </row>
    <row r="384" spans="1:6" s="77" customFormat="1" ht="14.25" customHeight="1">
      <c r="A384" s="136"/>
      <c r="B384" s="118"/>
      <c r="C384" s="130"/>
      <c r="D384" s="118"/>
      <c r="E384" s="118"/>
      <c r="F384" s="113"/>
    </row>
    <row r="385" spans="1:6" s="77" customFormat="1" ht="14.25" customHeight="1">
      <c r="A385" s="136"/>
      <c r="B385" s="118"/>
      <c r="C385" s="129"/>
      <c r="D385" s="118"/>
      <c r="E385" s="118"/>
      <c r="F385" s="114"/>
    </row>
    <row r="386" spans="1:6" s="77" customFormat="1" ht="18" customHeight="1">
      <c r="A386" s="115" t="s">
        <v>35</v>
      </c>
      <c r="B386" s="116"/>
      <c r="C386" s="116"/>
      <c r="D386" s="116"/>
      <c r="E386" s="116"/>
      <c r="F386" s="117"/>
    </row>
    <row r="387" spans="1:6" s="77" customFormat="1" ht="12.75" customHeight="1">
      <c r="A387" s="3" t="s">
        <v>66</v>
      </c>
      <c r="B387" s="3" t="s">
        <v>88</v>
      </c>
      <c r="C387" s="47"/>
      <c r="D387" s="6">
        <v>233776</v>
      </c>
      <c r="E387" s="6">
        <v>229041</v>
      </c>
      <c r="F387" s="95">
        <f t="shared" si="8"/>
        <v>97.974556840736426</v>
      </c>
    </row>
    <row r="388" spans="1:6" s="1" customFormat="1" ht="12.75">
      <c r="A388" s="21" t="s">
        <v>80</v>
      </c>
      <c r="B388" s="9" t="s">
        <v>91</v>
      </c>
      <c r="C388" s="4">
        <v>1401226</v>
      </c>
      <c r="D388" s="4">
        <v>1200710</v>
      </c>
      <c r="E388" s="4">
        <v>1195569</v>
      </c>
      <c r="F388" s="95">
        <f t="shared" si="8"/>
        <v>99.57183666330755</v>
      </c>
    </row>
    <row r="389" spans="1:6" s="1" customFormat="1" ht="12.75">
      <c r="A389" s="21" t="s">
        <v>65</v>
      </c>
      <c r="B389" s="9" t="s">
        <v>79</v>
      </c>
      <c r="C389" s="4">
        <v>52600</v>
      </c>
      <c r="D389" s="4">
        <v>42818</v>
      </c>
      <c r="E389" s="4">
        <v>37941</v>
      </c>
      <c r="F389" s="95">
        <f t="shared" si="8"/>
        <v>88.609930403101501</v>
      </c>
    </row>
    <row r="390" spans="1:6" s="1" customFormat="1" ht="12.75">
      <c r="A390" s="21" t="s">
        <v>84</v>
      </c>
      <c r="B390" s="9" t="s">
        <v>168</v>
      </c>
      <c r="C390" s="4">
        <v>392533</v>
      </c>
      <c r="D390" s="4">
        <v>394885</v>
      </c>
      <c r="E390" s="4">
        <v>394885</v>
      </c>
      <c r="F390" s="95">
        <f t="shared" si="8"/>
        <v>100</v>
      </c>
    </row>
    <row r="391" spans="1:6" s="13" customFormat="1" ht="14.25">
      <c r="A391" s="33" t="s">
        <v>85</v>
      </c>
      <c r="B391" s="20" t="s">
        <v>1</v>
      </c>
      <c r="C391" s="8">
        <f>C388+C389+C390</f>
        <v>1846359</v>
      </c>
      <c r="D391" s="8">
        <f>D388+D389+D390+D387</f>
        <v>1872189</v>
      </c>
      <c r="E391" s="8">
        <f>SUM(E387:E390)</f>
        <v>1857436</v>
      </c>
      <c r="F391" s="97">
        <f t="shared" si="8"/>
        <v>99.211991951667272</v>
      </c>
    </row>
    <row r="392" spans="1:6" s="13" customFormat="1" ht="14.25">
      <c r="A392" s="21" t="s">
        <v>68</v>
      </c>
      <c r="B392" s="9" t="s">
        <v>277</v>
      </c>
      <c r="C392" s="4">
        <v>532360</v>
      </c>
      <c r="D392" s="4">
        <v>783892</v>
      </c>
      <c r="E392" s="4">
        <v>783892</v>
      </c>
      <c r="F392" s="95">
        <f t="shared" si="8"/>
        <v>100</v>
      </c>
    </row>
    <row r="393" spans="1:6" s="13" customFormat="1" ht="14.25">
      <c r="A393" s="21" t="s">
        <v>121</v>
      </c>
      <c r="B393" s="9" t="s">
        <v>187</v>
      </c>
      <c r="C393" s="4">
        <v>143737</v>
      </c>
      <c r="D393" s="4">
        <v>144151</v>
      </c>
      <c r="E393" s="4">
        <v>144151</v>
      </c>
      <c r="F393" s="95">
        <f t="shared" si="8"/>
        <v>100</v>
      </c>
    </row>
    <row r="394" spans="1:6" s="13" customFormat="1" ht="14.25">
      <c r="A394" s="33" t="s">
        <v>68</v>
      </c>
      <c r="B394" s="20" t="s">
        <v>73</v>
      </c>
      <c r="C394" s="8">
        <v>676097</v>
      </c>
      <c r="D394" s="8">
        <f>SUM(D392:D393)</f>
        <v>928043</v>
      </c>
      <c r="E394" s="8">
        <f>SUM(E392:E393)</f>
        <v>928043</v>
      </c>
      <c r="F394" s="97">
        <f t="shared" si="8"/>
        <v>100</v>
      </c>
    </row>
    <row r="395" spans="1:6" s="13" customFormat="1" ht="14.25">
      <c r="A395" s="21" t="s">
        <v>230</v>
      </c>
      <c r="B395" s="9" t="s">
        <v>245</v>
      </c>
      <c r="C395" s="4"/>
      <c r="D395" s="4">
        <v>1802660</v>
      </c>
      <c r="E395" s="4">
        <v>802660</v>
      </c>
      <c r="F395" s="95">
        <f t="shared" si="8"/>
        <v>44.526422065170358</v>
      </c>
    </row>
    <row r="396" spans="1:6" s="13" customFormat="1" ht="14.25">
      <c r="A396" s="21" t="s">
        <v>231</v>
      </c>
      <c r="B396" s="9" t="s">
        <v>246</v>
      </c>
      <c r="C396" s="4"/>
      <c r="D396" s="4">
        <v>486718</v>
      </c>
      <c r="E396" s="4">
        <v>216718</v>
      </c>
      <c r="F396" s="95">
        <f t="shared" si="8"/>
        <v>44.526399270213965</v>
      </c>
    </row>
    <row r="397" spans="1:6" s="13" customFormat="1" ht="14.25">
      <c r="A397" s="33" t="s">
        <v>71</v>
      </c>
      <c r="B397" s="20" t="s">
        <v>247</v>
      </c>
      <c r="C397" s="8"/>
      <c r="D397" s="8">
        <f>SUM(D395:D396)</f>
        <v>2289378</v>
      </c>
      <c r="E397" s="8">
        <f>SUM(E395:E396)</f>
        <v>1019378</v>
      </c>
      <c r="F397" s="97">
        <f t="shared" si="8"/>
        <v>44.526417219000095</v>
      </c>
    </row>
    <row r="398" spans="1:6" s="53" customFormat="1">
      <c r="A398" s="131" t="s">
        <v>92</v>
      </c>
      <c r="B398" s="131"/>
      <c r="C398" s="29">
        <f>SUM(C391+C394)</f>
        <v>2522456</v>
      </c>
      <c r="D398" s="19">
        <f>D391+D394+D397</f>
        <v>5089610</v>
      </c>
      <c r="E398" s="19">
        <f>E391+E394+E397</f>
        <v>3804857</v>
      </c>
      <c r="F398" s="99">
        <f t="shared" si="8"/>
        <v>74.757338970962422</v>
      </c>
    </row>
    <row r="399" spans="1:6" s="77" customFormat="1" ht="18">
      <c r="A399" s="109"/>
      <c r="B399" s="110"/>
      <c r="C399" s="110"/>
      <c r="D399" s="110"/>
      <c r="E399" s="110"/>
      <c r="F399" s="111"/>
    </row>
    <row r="400" spans="1:6" s="77" customFormat="1" ht="14.25" customHeight="1">
      <c r="A400" s="136" t="s">
        <v>180</v>
      </c>
      <c r="B400" s="118" t="s">
        <v>195</v>
      </c>
      <c r="C400" s="130" t="s">
        <v>8</v>
      </c>
      <c r="D400" s="118" t="s">
        <v>197</v>
      </c>
      <c r="E400" s="118" t="s">
        <v>274</v>
      </c>
      <c r="F400" s="112" t="s">
        <v>275</v>
      </c>
    </row>
    <row r="401" spans="1:6" s="77" customFormat="1" ht="14.25" customHeight="1">
      <c r="A401" s="136"/>
      <c r="B401" s="118"/>
      <c r="C401" s="130"/>
      <c r="D401" s="118"/>
      <c r="E401" s="118"/>
      <c r="F401" s="113"/>
    </row>
    <row r="402" spans="1:6" s="77" customFormat="1" ht="14.25" customHeight="1">
      <c r="A402" s="136"/>
      <c r="B402" s="118"/>
      <c r="C402" s="129"/>
      <c r="D402" s="118"/>
      <c r="E402" s="118"/>
      <c r="F402" s="114"/>
    </row>
    <row r="403" spans="1:6" s="77" customFormat="1" ht="20.25" customHeight="1">
      <c r="A403" s="125" t="s">
        <v>34</v>
      </c>
      <c r="B403" s="126"/>
      <c r="C403" s="126"/>
      <c r="D403" s="126"/>
      <c r="E403" s="126"/>
      <c r="F403" s="127"/>
    </row>
    <row r="404" spans="1:6" s="77" customFormat="1" ht="14.25" customHeight="1">
      <c r="A404" s="24" t="s">
        <v>248</v>
      </c>
      <c r="B404" s="45" t="s">
        <v>249</v>
      </c>
      <c r="C404" s="68"/>
      <c r="D404" s="7">
        <v>345000</v>
      </c>
      <c r="E404" s="7">
        <v>345000</v>
      </c>
      <c r="F404" s="95">
        <f t="shared" si="8"/>
        <v>100</v>
      </c>
    </row>
    <row r="405" spans="1:6" s="77" customFormat="1" ht="14.25" customHeight="1">
      <c r="A405" s="26" t="s">
        <v>154</v>
      </c>
      <c r="B405" s="25" t="s">
        <v>250</v>
      </c>
      <c r="C405" s="68"/>
      <c r="D405" s="11">
        <f>SUM(D404)</f>
        <v>345000</v>
      </c>
      <c r="E405" s="11">
        <f>SUM(E404)</f>
        <v>345000</v>
      </c>
      <c r="F405" s="97">
        <f t="shared" si="8"/>
        <v>100</v>
      </c>
    </row>
    <row r="406" spans="1:6" s="77" customFormat="1" ht="14.25" customHeight="1">
      <c r="A406" s="131" t="s">
        <v>101</v>
      </c>
      <c r="B406" s="131"/>
      <c r="C406" s="68"/>
      <c r="D406" s="66">
        <f>SUM(D405)</f>
        <v>345000</v>
      </c>
      <c r="E406" s="66">
        <f>SUM(E405)</f>
        <v>345000</v>
      </c>
      <c r="F406" s="99">
        <f t="shared" si="8"/>
        <v>100</v>
      </c>
    </row>
    <row r="407" spans="1:6" s="77" customFormat="1" ht="18" customHeight="1">
      <c r="A407" s="115" t="s">
        <v>35</v>
      </c>
      <c r="B407" s="116"/>
      <c r="C407" s="116"/>
      <c r="D407" s="116"/>
      <c r="E407" s="116"/>
      <c r="F407" s="117"/>
    </row>
    <row r="408" spans="1:6" s="1" customFormat="1" ht="12.75">
      <c r="A408" s="21" t="s">
        <v>66</v>
      </c>
      <c r="B408" s="24" t="s">
        <v>88</v>
      </c>
      <c r="C408" s="5">
        <v>400000</v>
      </c>
      <c r="D408" s="5">
        <v>1218000</v>
      </c>
      <c r="E408" s="5">
        <v>923419</v>
      </c>
      <c r="F408" s="95">
        <f t="shared" si="8"/>
        <v>75.814367816091959</v>
      </c>
    </row>
    <row r="409" spans="1:6" s="1" customFormat="1" ht="12.75">
      <c r="A409" s="21" t="s">
        <v>80</v>
      </c>
      <c r="B409" s="24" t="s">
        <v>91</v>
      </c>
      <c r="C409" s="5">
        <v>2450000</v>
      </c>
      <c r="D409" s="5">
        <v>2800000</v>
      </c>
      <c r="E409" s="5">
        <v>2822543</v>
      </c>
      <c r="F409" s="95">
        <f t="shared" si="8"/>
        <v>100.80510714285715</v>
      </c>
    </row>
    <row r="410" spans="1:6" s="1" customFormat="1" ht="12.75">
      <c r="A410" s="21" t="s">
        <v>84</v>
      </c>
      <c r="B410" s="24" t="s">
        <v>173</v>
      </c>
      <c r="C410" s="5">
        <v>724351</v>
      </c>
      <c r="D410" s="5">
        <v>724351</v>
      </c>
      <c r="E410" s="5">
        <v>676972</v>
      </c>
      <c r="F410" s="95">
        <f t="shared" si="8"/>
        <v>93.459110293214195</v>
      </c>
    </row>
    <row r="411" spans="1:6" s="13" customFormat="1" ht="14.25">
      <c r="A411" s="33" t="s">
        <v>85</v>
      </c>
      <c r="B411" s="25" t="s">
        <v>1</v>
      </c>
      <c r="C411" s="22">
        <f>C408+C409+C410</f>
        <v>3574351</v>
      </c>
      <c r="D411" s="22">
        <f>D408+D409+D410</f>
        <v>4742351</v>
      </c>
      <c r="E411" s="22">
        <f>SUM(E408:E410)</f>
        <v>4422934</v>
      </c>
      <c r="F411" s="97">
        <f t="shared" si="8"/>
        <v>93.264585434523923</v>
      </c>
    </row>
    <row r="412" spans="1:6" s="78" customFormat="1">
      <c r="A412" s="131" t="s">
        <v>92</v>
      </c>
      <c r="B412" s="131"/>
      <c r="C412" s="29">
        <f>SUM(C411)</f>
        <v>3574351</v>
      </c>
      <c r="D412" s="29">
        <f>SUM(D411)</f>
        <v>4742351</v>
      </c>
      <c r="E412" s="29">
        <f>SUM(E411)</f>
        <v>4422934</v>
      </c>
      <c r="F412" s="99">
        <f t="shared" si="8"/>
        <v>93.264585434523923</v>
      </c>
    </row>
    <row r="413" spans="1:6" s="77" customFormat="1" ht="18">
      <c r="A413" s="109"/>
      <c r="B413" s="110"/>
      <c r="C413" s="110"/>
      <c r="D413" s="110"/>
      <c r="E413" s="110"/>
      <c r="F413" s="111"/>
    </row>
    <row r="414" spans="1:6" s="92" customFormat="1" ht="14.25" customHeight="1">
      <c r="A414" s="136" t="s">
        <v>180</v>
      </c>
      <c r="B414" s="118" t="s">
        <v>212</v>
      </c>
      <c r="C414" s="130" t="s">
        <v>8</v>
      </c>
      <c r="D414" s="118" t="s">
        <v>197</v>
      </c>
      <c r="E414" s="118" t="s">
        <v>274</v>
      </c>
      <c r="F414" s="112" t="s">
        <v>275</v>
      </c>
    </row>
    <row r="415" spans="1:6" s="92" customFormat="1" ht="14.25" customHeight="1">
      <c r="A415" s="136"/>
      <c r="B415" s="118"/>
      <c r="C415" s="130"/>
      <c r="D415" s="118"/>
      <c r="E415" s="118"/>
      <c r="F415" s="113"/>
    </row>
    <row r="416" spans="1:6" s="92" customFormat="1" ht="14.25" customHeight="1">
      <c r="A416" s="136"/>
      <c r="B416" s="118"/>
      <c r="C416" s="129"/>
      <c r="D416" s="118"/>
      <c r="E416" s="118"/>
      <c r="F416" s="114"/>
    </row>
    <row r="417" spans="1:6" s="77" customFormat="1" ht="18" customHeight="1">
      <c r="A417" s="115" t="s">
        <v>35</v>
      </c>
      <c r="B417" s="116"/>
      <c r="C417" s="116"/>
      <c r="D417" s="116"/>
      <c r="E417" s="116"/>
      <c r="F417" s="117"/>
    </row>
    <row r="418" spans="1:6" s="13" customFormat="1" ht="14.25">
      <c r="A418" s="33" t="s">
        <v>72</v>
      </c>
      <c r="B418" s="20" t="s">
        <v>4</v>
      </c>
      <c r="C418" s="8">
        <v>1563000</v>
      </c>
      <c r="D418" s="8">
        <v>1708000</v>
      </c>
      <c r="E418" s="8">
        <v>1692463</v>
      </c>
      <c r="F418" s="97">
        <f t="shared" si="8"/>
        <v>99.090339578454333</v>
      </c>
    </row>
    <row r="419" spans="1:6" s="13" customFormat="1" ht="14.25">
      <c r="A419" s="33" t="s">
        <v>86</v>
      </c>
      <c r="B419" s="20" t="s">
        <v>6</v>
      </c>
      <c r="C419" s="8">
        <v>431022</v>
      </c>
      <c r="D419" s="8">
        <v>495617</v>
      </c>
      <c r="E419" s="8">
        <v>494457</v>
      </c>
      <c r="F419" s="97">
        <f t="shared" si="8"/>
        <v>99.765948302822537</v>
      </c>
    </row>
    <row r="420" spans="1:6" s="1" customFormat="1" ht="12.75">
      <c r="A420" s="21" t="s">
        <v>66</v>
      </c>
      <c r="B420" s="9" t="s">
        <v>88</v>
      </c>
      <c r="C420" s="4">
        <v>374530</v>
      </c>
      <c r="D420" s="4">
        <v>374530</v>
      </c>
      <c r="E420" s="4">
        <v>344898</v>
      </c>
      <c r="F420" s="95">
        <f t="shared" si="8"/>
        <v>92.088217232264441</v>
      </c>
    </row>
    <row r="421" spans="1:6" s="1" customFormat="1" ht="12.75">
      <c r="A421" s="21" t="s">
        <v>145</v>
      </c>
      <c r="B421" s="9" t="s">
        <v>91</v>
      </c>
      <c r="C421" s="4">
        <v>153600</v>
      </c>
      <c r="D421" s="4">
        <v>153600</v>
      </c>
      <c r="E421" s="4">
        <v>63490</v>
      </c>
      <c r="F421" s="95">
        <f t="shared" si="8"/>
        <v>41.334635416666664</v>
      </c>
    </row>
    <row r="422" spans="1:6" s="1" customFormat="1" ht="12.75">
      <c r="A422" s="21" t="s">
        <v>84</v>
      </c>
      <c r="B422" s="9" t="s">
        <v>168</v>
      </c>
      <c r="C422" s="4">
        <v>142595</v>
      </c>
      <c r="D422" s="4">
        <v>142595</v>
      </c>
      <c r="E422" s="4">
        <v>91944</v>
      </c>
      <c r="F422" s="95">
        <f t="shared" si="8"/>
        <v>64.479119183702096</v>
      </c>
    </row>
    <row r="423" spans="1:6" s="13" customFormat="1" ht="14.25">
      <c r="A423" s="33" t="s">
        <v>85</v>
      </c>
      <c r="B423" s="20" t="s">
        <v>7</v>
      </c>
      <c r="C423" s="8">
        <f>SUM(C420+C421+C422)</f>
        <v>670725</v>
      </c>
      <c r="D423" s="8">
        <f>SUM(D420+D421+D422)</f>
        <v>670725</v>
      </c>
      <c r="E423" s="8">
        <f>SUM(E420:E422)</f>
        <v>500332</v>
      </c>
      <c r="F423" s="97">
        <f t="shared" si="8"/>
        <v>74.595698684259574</v>
      </c>
    </row>
    <row r="424" spans="1:6" s="78" customFormat="1">
      <c r="A424" s="131" t="s">
        <v>92</v>
      </c>
      <c r="B424" s="131"/>
      <c r="C424" s="29">
        <f>C423+C419+C418</f>
        <v>2664747</v>
      </c>
      <c r="D424" s="29">
        <f>D423+D419+D418</f>
        <v>2874342</v>
      </c>
      <c r="E424" s="29">
        <f>E418+E419+E423</f>
        <v>2687252</v>
      </c>
      <c r="F424" s="99">
        <f t="shared" si="8"/>
        <v>93.491032034462151</v>
      </c>
    </row>
    <row r="425" spans="1:6" s="78" customFormat="1">
      <c r="A425" s="156"/>
      <c r="B425" s="157"/>
      <c r="C425" s="157"/>
      <c r="D425" s="157"/>
      <c r="E425" s="157"/>
      <c r="F425" s="158"/>
    </row>
    <row r="426" spans="1:6" s="78" customFormat="1" ht="15.75" customHeight="1">
      <c r="A426" s="136" t="s">
        <v>180</v>
      </c>
      <c r="B426" s="118" t="s">
        <v>272</v>
      </c>
      <c r="C426" s="130" t="s">
        <v>8</v>
      </c>
      <c r="D426" s="118" t="s">
        <v>197</v>
      </c>
      <c r="E426" s="118" t="s">
        <v>274</v>
      </c>
      <c r="F426" s="112" t="s">
        <v>275</v>
      </c>
    </row>
    <row r="427" spans="1:6" s="78" customFormat="1">
      <c r="A427" s="136"/>
      <c r="B427" s="118"/>
      <c r="C427" s="130"/>
      <c r="D427" s="118"/>
      <c r="E427" s="118"/>
      <c r="F427" s="113"/>
    </row>
    <row r="428" spans="1:6" s="78" customFormat="1">
      <c r="A428" s="136"/>
      <c r="B428" s="118"/>
      <c r="C428" s="129"/>
      <c r="D428" s="118"/>
      <c r="E428" s="118"/>
      <c r="F428" s="114"/>
    </row>
    <row r="429" spans="1:6" s="78" customFormat="1" ht="18" customHeight="1">
      <c r="A429" s="115" t="s">
        <v>34</v>
      </c>
      <c r="B429" s="116"/>
      <c r="C429" s="116"/>
      <c r="D429" s="116"/>
      <c r="E429" s="116"/>
      <c r="F429" s="117"/>
    </row>
    <row r="430" spans="1:6" s="78" customFormat="1">
      <c r="A430" s="21" t="s">
        <v>268</v>
      </c>
      <c r="B430" s="9" t="s">
        <v>276</v>
      </c>
      <c r="C430" s="5"/>
      <c r="D430" s="4">
        <v>5295769</v>
      </c>
      <c r="E430" s="4">
        <v>5295769</v>
      </c>
      <c r="F430" s="95">
        <f t="shared" si="8"/>
        <v>100</v>
      </c>
    </row>
    <row r="431" spans="1:6" s="78" customFormat="1">
      <c r="A431" s="21" t="s">
        <v>268</v>
      </c>
      <c r="B431" s="20" t="s">
        <v>271</v>
      </c>
      <c r="C431" s="22"/>
      <c r="D431" s="8">
        <f>SUM(D430)</f>
        <v>5295769</v>
      </c>
      <c r="E431" s="8">
        <f>SUM(E430)</f>
        <v>5295769</v>
      </c>
      <c r="F431" s="97">
        <f t="shared" si="8"/>
        <v>100</v>
      </c>
    </row>
    <row r="432" spans="1:6" s="78" customFormat="1" ht="15.75" customHeight="1">
      <c r="A432" s="131" t="s">
        <v>101</v>
      </c>
      <c r="B432" s="131"/>
      <c r="C432" s="29"/>
      <c r="D432" s="8">
        <f>SUM(D431)</f>
        <v>5295769</v>
      </c>
      <c r="E432" s="8">
        <f>SUM(E431)</f>
        <v>5295769</v>
      </c>
      <c r="F432" s="99">
        <f t="shared" si="8"/>
        <v>100</v>
      </c>
    </row>
    <row r="433" spans="1:6" s="78" customFormat="1" ht="15" customHeight="1">
      <c r="A433" s="156"/>
      <c r="B433" s="157"/>
      <c r="C433" s="157"/>
      <c r="D433" s="157"/>
      <c r="E433" s="157"/>
      <c r="F433" s="158"/>
    </row>
    <row r="434" spans="1:6" s="78" customFormat="1" hidden="1">
      <c r="A434" s="70"/>
      <c r="B434" s="70"/>
      <c r="C434" s="29"/>
      <c r="D434" s="80"/>
      <c r="E434" s="80"/>
      <c r="F434" s="95"/>
    </row>
    <row r="435" spans="1:6" s="78" customFormat="1" ht="15.75" customHeight="1">
      <c r="A435" s="136" t="s">
        <v>180</v>
      </c>
      <c r="B435" s="118" t="s">
        <v>269</v>
      </c>
      <c r="C435" s="130" t="s">
        <v>8</v>
      </c>
      <c r="D435" s="118" t="s">
        <v>197</v>
      </c>
      <c r="E435" s="118" t="s">
        <v>274</v>
      </c>
      <c r="F435" s="112" t="s">
        <v>275</v>
      </c>
    </row>
    <row r="436" spans="1:6" s="78" customFormat="1">
      <c r="A436" s="136"/>
      <c r="B436" s="118"/>
      <c r="C436" s="130"/>
      <c r="D436" s="118"/>
      <c r="E436" s="118"/>
      <c r="F436" s="113"/>
    </row>
    <row r="437" spans="1:6" s="78" customFormat="1">
      <c r="A437" s="136"/>
      <c r="B437" s="118"/>
      <c r="C437" s="129"/>
      <c r="D437" s="118"/>
      <c r="E437" s="118"/>
      <c r="F437" s="114"/>
    </row>
    <row r="438" spans="1:6" s="78" customFormat="1" ht="18" customHeight="1">
      <c r="A438" s="115" t="s">
        <v>34</v>
      </c>
      <c r="B438" s="116"/>
      <c r="C438" s="116"/>
      <c r="D438" s="116"/>
      <c r="E438" s="116"/>
      <c r="F438" s="117"/>
    </row>
    <row r="439" spans="1:6" s="78" customFormat="1">
      <c r="A439" s="21" t="s">
        <v>268</v>
      </c>
      <c r="B439" s="9" t="s">
        <v>270</v>
      </c>
      <c r="C439" s="5"/>
      <c r="D439" s="4">
        <v>5999393</v>
      </c>
      <c r="E439" s="4">
        <v>5999393</v>
      </c>
      <c r="F439" s="95">
        <f t="shared" si="8"/>
        <v>100</v>
      </c>
    </row>
    <row r="440" spans="1:6" s="78" customFormat="1">
      <c r="A440" s="21" t="s">
        <v>268</v>
      </c>
      <c r="B440" s="20" t="s">
        <v>271</v>
      </c>
      <c r="C440" s="22"/>
      <c r="D440" s="8">
        <f>SUM(D439)</f>
        <v>5999393</v>
      </c>
      <c r="E440" s="8">
        <f>SUM(E439)</f>
        <v>5999393</v>
      </c>
      <c r="F440" s="95">
        <f t="shared" si="8"/>
        <v>100</v>
      </c>
    </row>
    <row r="441" spans="1:6" s="78" customFormat="1" ht="15.75" customHeight="1">
      <c r="A441" s="131" t="s">
        <v>101</v>
      </c>
      <c r="B441" s="131"/>
      <c r="C441" s="29"/>
      <c r="D441" s="19">
        <f>SUM(D440)</f>
        <v>5999393</v>
      </c>
      <c r="E441" s="19">
        <f>SUM(E440)</f>
        <v>5999393</v>
      </c>
      <c r="F441" s="95">
        <f t="shared" si="8"/>
        <v>100</v>
      </c>
    </row>
    <row r="442" spans="1:6" s="78" customFormat="1" ht="15.75" customHeight="1">
      <c r="A442" s="146"/>
      <c r="B442" s="147"/>
      <c r="C442" s="147"/>
      <c r="D442" s="147"/>
      <c r="E442" s="147"/>
      <c r="F442" s="148"/>
    </row>
    <row r="443" spans="1:6" s="78" customFormat="1" ht="15.75" customHeight="1">
      <c r="A443" s="136" t="s">
        <v>180</v>
      </c>
      <c r="B443" s="118" t="s">
        <v>256</v>
      </c>
      <c r="C443" s="130" t="s">
        <v>8</v>
      </c>
      <c r="D443" s="118" t="s">
        <v>197</v>
      </c>
      <c r="E443" s="118" t="s">
        <v>274</v>
      </c>
      <c r="F443" s="112" t="s">
        <v>275</v>
      </c>
    </row>
    <row r="444" spans="1:6" s="78" customFormat="1" ht="15.75" customHeight="1">
      <c r="A444" s="136"/>
      <c r="B444" s="118"/>
      <c r="C444" s="130"/>
      <c r="D444" s="118"/>
      <c r="E444" s="118"/>
      <c r="F444" s="113"/>
    </row>
    <row r="445" spans="1:6" s="78" customFormat="1" ht="15.75" customHeight="1">
      <c r="A445" s="136"/>
      <c r="B445" s="118"/>
      <c r="C445" s="129"/>
      <c r="D445" s="118"/>
      <c r="E445" s="118"/>
      <c r="F445" s="114"/>
    </row>
    <row r="446" spans="1:6" s="78" customFormat="1" ht="20.25" customHeight="1">
      <c r="A446" s="115" t="s">
        <v>35</v>
      </c>
      <c r="B446" s="116"/>
      <c r="C446" s="116"/>
      <c r="D446" s="116"/>
      <c r="E446" s="116"/>
      <c r="F446" s="117"/>
    </row>
    <row r="447" spans="1:6" s="78" customFormat="1" ht="15.75" customHeight="1">
      <c r="A447" s="21" t="s">
        <v>80</v>
      </c>
      <c r="B447" s="9" t="s">
        <v>91</v>
      </c>
      <c r="C447" s="5"/>
      <c r="D447" s="4">
        <v>704222</v>
      </c>
      <c r="E447" s="4">
        <v>704222</v>
      </c>
      <c r="F447" s="95">
        <f t="shared" ref="F447:F488" si="9">E447/D447*100</f>
        <v>100</v>
      </c>
    </row>
    <row r="448" spans="1:6" s="78" customFormat="1" ht="15.75" customHeight="1">
      <c r="A448" s="21" t="s">
        <v>64</v>
      </c>
      <c r="B448" s="9" t="s">
        <v>168</v>
      </c>
      <c r="C448" s="5"/>
      <c r="D448" s="4">
        <v>190140</v>
      </c>
      <c r="E448" s="4">
        <v>190140</v>
      </c>
      <c r="F448" s="95">
        <f t="shared" si="9"/>
        <v>100</v>
      </c>
    </row>
    <row r="449" spans="1:6" s="78" customFormat="1" ht="15.75" customHeight="1">
      <c r="A449" s="131" t="s">
        <v>92</v>
      </c>
      <c r="B449" s="131"/>
      <c r="C449" s="29"/>
      <c r="D449" s="35">
        <f>SUM(D447:D448)</f>
        <v>894362</v>
      </c>
      <c r="E449" s="35">
        <f>SUM(E447:E448)</f>
        <v>894362</v>
      </c>
      <c r="F449" s="99">
        <f t="shared" si="9"/>
        <v>100</v>
      </c>
    </row>
    <row r="450" spans="1:6" s="78" customFormat="1" ht="15.75" customHeight="1">
      <c r="A450" s="156"/>
      <c r="B450" s="157"/>
      <c r="C450" s="157"/>
      <c r="D450" s="157"/>
      <c r="E450" s="157"/>
      <c r="F450" s="158"/>
    </row>
    <row r="451" spans="1:6" s="78" customFormat="1" ht="15.75" customHeight="1">
      <c r="A451" s="136" t="s">
        <v>180</v>
      </c>
      <c r="B451" s="118" t="s">
        <v>257</v>
      </c>
      <c r="C451" s="130" t="s">
        <v>8</v>
      </c>
      <c r="D451" s="118" t="s">
        <v>197</v>
      </c>
      <c r="E451" s="118" t="s">
        <v>274</v>
      </c>
      <c r="F451" s="112" t="s">
        <v>275</v>
      </c>
    </row>
    <row r="452" spans="1:6" s="78" customFormat="1" ht="15.75" customHeight="1">
      <c r="A452" s="136"/>
      <c r="B452" s="118"/>
      <c r="C452" s="130"/>
      <c r="D452" s="118"/>
      <c r="E452" s="118"/>
      <c r="F452" s="113"/>
    </row>
    <row r="453" spans="1:6" s="78" customFormat="1" ht="15.75" customHeight="1">
      <c r="A453" s="136"/>
      <c r="B453" s="118"/>
      <c r="C453" s="129"/>
      <c r="D453" s="118"/>
      <c r="E453" s="118"/>
      <c r="F453" s="114"/>
    </row>
    <row r="454" spans="1:6" s="78" customFormat="1" ht="21.75" customHeight="1">
      <c r="A454" s="115" t="s">
        <v>35</v>
      </c>
      <c r="B454" s="116"/>
      <c r="C454" s="116"/>
      <c r="D454" s="116"/>
      <c r="E454" s="116"/>
      <c r="F454" s="117"/>
    </row>
    <row r="455" spans="1:6" s="78" customFormat="1" ht="15.75" customHeight="1">
      <c r="A455" s="33" t="s">
        <v>72</v>
      </c>
      <c r="B455" s="20" t="s">
        <v>4</v>
      </c>
      <c r="C455" s="8"/>
      <c r="D455" s="8">
        <v>10000</v>
      </c>
      <c r="E455" s="8">
        <v>7300</v>
      </c>
      <c r="F455" s="97">
        <f t="shared" si="9"/>
        <v>73</v>
      </c>
    </row>
    <row r="456" spans="1:6" s="78" customFormat="1" ht="15.75" customHeight="1">
      <c r="A456" s="33" t="s">
        <v>86</v>
      </c>
      <c r="B456" s="20" t="s">
        <v>6</v>
      </c>
      <c r="C456" s="8"/>
      <c r="D456" s="8">
        <v>2700</v>
      </c>
      <c r="E456" s="8">
        <v>1971</v>
      </c>
      <c r="F456" s="97">
        <f t="shared" si="9"/>
        <v>73</v>
      </c>
    </row>
    <row r="457" spans="1:6" s="78" customFormat="1" ht="15.75" customHeight="1">
      <c r="A457" s="21" t="s">
        <v>66</v>
      </c>
      <c r="B457" s="9" t="s">
        <v>88</v>
      </c>
      <c r="C457" s="4"/>
      <c r="D457" s="4">
        <v>29362</v>
      </c>
      <c r="E457" s="4">
        <v>21170</v>
      </c>
      <c r="F457" s="95">
        <f t="shared" si="9"/>
        <v>72.099993188474897</v>
      </c>
    </row>
    <row r="458" spans="1:6" s="78" customFormat="1" ht="15.75" customHeight="1">
      <c r="A458" s="21" t="s">
        <v>145</v>
      </c>
      <c r="B458" s="9" t="s">
        <v>91</v>
      </c>
      <c r="C458" s="4"/>
      <c r="D458" s="4">
        <v>30079</v>
      </c>
      <c r="E458" s="4">
        <v>25461</v>
      </c>
      <c r="F458" s="95">
        <f t="shared" si="9"/>
        <v>84.647095980584467</v>
      </c>
    </row>
    <row r="459" spans="1:6" s="78" customFormat="1" ht="15.75" customHeight="1">
      <c r="A459" s="21" t="s">
        <v>84</v>
      </c>
      <c r="B459" s="9" t="s">
        <v>168</v>
      </c>
      <c r="C459" s="4"/>
      <c r="D459" s="4">
        <v>14747</v>
      </c>
      <c r="E459" s="4">
        <v>12539</v>
      </c>
      <c r="F459" s="95">
        <f t="shared" si="9"/>
        <v>85.027463212856858</v>
      </c>
    </row>
    <row r="460" spans="1:6" s="78" customFormat="1" ht="15.75" customHeight="1">
      <c r="A460" s="33" t="s">
        <v>85</v>
      </c>
      <c r="B460" s="20" t="s">
        <v>7</v>
      </c>
      <c r="C460" s="8"/>
      <c r="D460" s="8">
        <f>SUM(D457:D459)</f>
        <v>74188</v>
      </c>
      <c r="E460" s="8">
        <f>SUM(E457:E459)</f>
        <v>59170</v>
      </c>
      <c r="F460" s="97">
        <f t="shared" si="9"/>
        <v>79.75683398932442</v>
      </c>
    </row>
    <row r="461" spans="1:6" s="78" customFormat="1">
      <c r="A461" s="131" t="s">
        <v>92</v>
      </c>
      <c r="B461" s="131"/>
      <c r="C461" s="29">
        <f>C460+C456+C455</f>
        <v>0</v>
      </c>
      <c r="D461" s="29">
        <f>D455+D456+D460</f>
        <v>86888</v>
      </c>
      <c r="E461" s="29">
        <f>E455+E456+E460</f>
        <v>68441</v>
      </c>
      <c r="F461" s="99">
        <f t="shared" si="9"/>
        <v>78.769220145474634</v>
      </c>
    </row>
    <row r="462" spans="1:6" ht="18" customHeight="1">
      <c r="A462" s="109"/>
      <c r="B462" s="110"/>
      <c r="C462" s="110"/>
      <c r="D462" s="110"/>
      <c r="E462" s="110"/>
      <c r="F462" s="111"/>
    </row>
    <row r="463" spans="1:6" ht="14.25" customHeight="1">
      <c r="A463" s="136" t="s">
        <v>180</v>
      </c>
      <c r="B463" s="151" t="s">
        <v>235</v>
      </c>
      <c r="C463" s="130" t="s">
        <v>8</v>
      </c>
      <c r="D463" s="118" t="s">
        <v>197</v>
      </c>
      <c r="E463" s="118" t="s">
        <v>274</v>
      </c>
      <c r="F463" s="112" t="s">
        <v>275</v>
      </c>
    </row>
    <row r="464" spans="1:6" ht="14.25">
      <c r="A464" s="136"/>
      <c r="B464" s="151"/>
      <c r="C464" s="152"/>
      <c r="D464" s="118"/>
      <c r="E464" s="118"/>
      <c r="F464" s="113"/>
    </row>
    <row r="465" spans="1:6" ht="14.25">
      <c r="A465" s="136"/>
      <c r="B465" s="151"/>
      <c r="C465" s="152"/>
      <c r="D465" s="118"/>
      <c r="E465" s="118"/>
      <c r="F465" s="114"/>
    </row>
    <row r="466" spans="1:6" ht="20.100000000000001" customHeight="1">
      <c r="A466" s="30" t="s">
        <v>130</v>
      </c>
      <c r="B466" s="38" t="s">
        <v>151</v>
      </c>
      <c r="C466" s="8">
        <f>C222</f>
        <v>53024024</v>
      </c>
      <c r="D466" s="8">
        <f>D222</f>
        <v>62984371</v>
      </c>
      <c r="E466" s="8">
        <f>E222</f>
        <v>62984371</v>
      </c>
      <c r="F466" s="97">
        <f t="shared" si="9"/>
        <v>100</v>
      </c>
    </row>
    <row r="467" spans="1:6" ht="20.100000000000001" customHeight="1">
      <c r="A467" s="30" t="s">
        <v>133</v>
      </c>
      <c r="B467" s="30" t="s">
        <v>152</v>
      </c>
      <c r="C467" s="8">
        <f>C238+C269+C310</f>
        <v>9323287</v>
      </c>
      <c r="D467" s="8">
        <f>D238+D269+D310+D339+D223</f>
        <v>10506290</v>
      </c>
      <c r="E467" s="8">
        <f>E238+E269+E310+E339+E223+E143</f>
        <v>11503686</v>
      </c>
      <c r="F467" s="97">
        <f t="shared" si="9"/>
        <v>109.49332257152619</v>
      </c>
    </row>
    <row r="468" spans="1:6" ht="20.100000000000001" customHeight="1">
      <c r="A468" s="30" t="s">
        <v>150</v>
      </c>
      <c r="B468" s="39" t="s">
        <v>153</v>
      </c>
      <c r="C468" s="8">
        <f>C202</f>
        <v>40250000</v>
      </c>
      <c r="D468" s="8">
        <f>D202</f>
        <v>53935326</v>
      </c>
      <c r="E468" s="8">
        <f>E202</f>
        <v>56833437</v>
      </c>
      <c r="F468" s="97">
        <f t="shared" si="9"/>
        <v>105.3733076536888</v>
      </c>
    </row>
    <row r="469" spans="1:6" ht="20.100000000000001" customHeight="1">
      <c r="A469" s="30" t="s">
        <v>58</v>
      </c>
      <c r="B469" s="39" t="s">
        <v>105</v>
      </c>
      <c r="C469" s="8">
        <f>C9+C108+C156+C180+C39</f>
        <v>25611483</v>
      </c>
      <c r="D469" s="8">
        <f>D9+D108+D156+D180+D39</f>
        <v>30491920</v>
      </c>
      <c r="E469" s="8">
        <f>E9+E108+E156+E180+E39</f>
        <v>31347015</v>
      </c>
      <c r="F469" s="97">
        <f t="shared" si="9"/>
        <v>102.80433308233788</v>
      </c>
    </row>
    <row r="470" spans="1:6" ht="20.100000000000001" customHeight="1">
      <c r="A470" s="30" t="s">
        <v>107</v>
      </c>
      <c r="B470" s="30" t="s">
        <v>108</v>
      </c>
      <c r="C470" s="8">
        <f>C110</f>
        <v>98420</v>
      </c>
      <c r="D470" s="8">
        <f>D110</f>
        <v>98420</v>
      </c>
      <c r="E470" s="8">
        <f>E110</f>
        <v>45162</v>
      </c>
      <c r="F470" s="97">
        <f t="shared" si="9"/>
        <v>45.887014834383258</v>
      </c>
    </row>
    <row r="471" spans="1:6" ht="20.100000000000001" customHeight="1">
      <c r="A471" s="30" t="s">
        <v>154</v>
      </c>
      <c r="B471" s="30" t="s">
        <v>155</v>
      </c>
      <c r="C471" s="8">
        <f>C157</f>
        <v>0</v>
      </c>
      <c r="D471" s="8">
        <f>+D406+D40+D93</f>
        <v>1343900</v>
      </c>
      <c r="E471" s="8">
        <f>E406+E40+E93</f>
        <v>1193900</v>
      </c>
      <c r="F471" s="97">
        <f t="shared" si="9"/>
        <v>88.838455242205512</v>
      </c>
    </row>
    <row r="472" spans="1:6" ht="20.100000000000001" customHeight="1">
      <c r="A472" s="30" t="s">
        <v>268</v>
      </c>
      <c r="B472" s="30" t="s">
        <v>273</v>
      </c>
      <c r="C472" s="8"/>
      <c r="D472" s="8">
        <f>D441+D432</f>
        <v>11295162</v>
      </c>
      <c r="E472" s="8">
        <f>E441+E432</f>
        <v>11295162</v>
      </c>
      <c r="F472" s="97">
        <f t="shared" si="9"/>
        <v>100</v>
      </c>
    </row>
    <row r="473" spans="1:6" ht="20.100000000000001" customHeight="1">
      <c r="A473" s="30" t="s">
        <v>110</v>
      </c>
      <c r="B473" s="30" t="s">
        <v>156</v>
      </c>
      <c r="C473" s="8">
        <f>C142</f>
        <v>54059985</v>
      </c>
      <c r="D473" s="8">
        <f>D142</f>
        <v>57726546</v>
      </c>
      <c r="E473" s="8">
        <f>E142+E224</f>
        <v>59736005</v>
      </c>
      <c r="F473" s="97">
        <f t="shared" si="9"/>
        <v>103.48099642060691</v>
      </c>
    </row>
    <row r="474" spans="1:6" ht="24.95" customHeight="1">
      <c r="A474" s="153" t="s">
        <v>0</v>
      </c>
      <c r="B474" s="153"/>
      <c r="C474" s="54">
        <f>SUM(C466:C473)</f>
        <v>182367199</v>
      </c>
      <c r="D474" s="54">
        <f>SUM(D466:D473)</f>
        <v>228381935</v>
      </c>
      <c r="E474" s="54">
        <f>SUM(E466:E473)</f>
        <v>234938738</v>
      </c>
      <c r="F474" s="101">
        <f t="shared" si="9"/>
        <v>102.87098145481603</v>
      </c>
    </row>
    <row r="475" spans="1:6" ht="14.25">
      <c r="A475" s="146"/>
      <c r="B475" s="147"/>
      <c r="C475" s="147"/>
      <c r="D475" s="147"/>
      <c r="E475" s="147"/>
      <c r="F475" s="148"/>
    </row>
    <row r="476" spans="1:6" ht="14.25" customHeight="1">
      <c r="A476" s="136" t="s">
        <v>180</v>
      </c>
      <c r="B476" s="151" t="s">
        <v>52</v>
      </c>
      <c r="C476" s="118" t="s">
        <v>8</v>
      </c>
      <c r="D476" s="118" t="s">
        <v>197</v>
      </c>
      <c r="E476" s="118" t="s">
        <v>274</v>
      </c>
      <c r="F476" s="112" t="s">
        <v>275</v>
      </c>
    </row>
    <row r="477" spans="1:6" ht="16.5" customHeight="1">
      <c r="A477" s="136"/>
      <c r="B477" s="151"/>
      <c r="C477" s="152"/>
      <c r="D477" s="118"/>
      <c r="E477" s="118"/>
      <c r="F477" s="113"/>
    </row>
    <row r="478" spans="1:6" ht="16.5" customHeight="1">
      <c r="A478" s="136"/>
      <c r="B478" s="151"/>
      <c r="C478" s="152"/>
      <c r="D478" s="118"/>
      <c r="E478" s="118"/>
      <c r="F478" s="114"/>
    </row>
    <row r="479" spans="1:6" s="53" customFormat="1" ht="20.100000000000001" customHeight="1">
      <c r="A479" s="30" t="s">
        <v>72</v>
      </c>
      <c r="B479" s="40" t="s">
        <v>4</v>
      </c>
      <c r="C479" s="8">
        <f>C14+C60+C160+C183+C241+C313+C343+C360+C376+C418+C253</f>
        <v>39289161</v>
      </c>
      <c r="D479" s="8">
        <f>D14+D60+D160+D183+D241+D313+D343+D360+D376+D418+D253+D455</f>
        <v>41128487</v>
      </c>
      <c r="E479" s="8">
        <f>E14+E60+E160+E183+E241+E313+E343+E360+E376+E418+E253+E455</f>
        <v>38808288</v>
      </c>
      <c r="F479" s="97">
        <f t="shared" si="9"/>
        <v>94.358657054415843</v>
      </c>
    </row>
    <row r="480" spans="1:6" s="53" customFormat="1" ht="20.100000000000001" customHeight="1">
      <c r="A480" s="30" t="s">
        <v>86</v>
      </c>
      <c r="B480" s="40" t="s">
        <v>5</v>
      </c>
      <c r="C480" s="8">
        <f>C15+C61+C161+C184+C242+C314+C344+C361+C377+C419+C254</f>
        <v>10439700</v>
      </c>
      <c r="D480" s="8">
        <f>D15+D61+D161+D184+D242+D314+D344+D361+D377+D419+D254+D456</f>
        <v>10924536</v>
      </c>
      <c r="E480" s="8">
        <f>E15+E61+E161+E184+E242+E314+E344+E361+E377+E419+E254+E456</f>
        <v>10610097</v>
      </c>
      <c r="F480" s="97">
        <f t="shared" si="9"/>
        <v>97.12171757226119</v>
      </c>
    </row>
    <row r="481" spans="1:6" s="53" customFormat="1" ht="20.100000000000001" customHeight="1">
      <c r="A481" s="30" t="s">
        <v>85</v>
      </c>
      <c r="B481" s="40" t="s">
        <v>1</v>
      </c>
      <c r="C481" s="8">
        <f>C21+C65+C84+C119+C134+C168+C189+C248+C275+C350+C366+C380+C391+C411+C423+C259</f>
        <v>51599244</v>
      </c>
      <c r="D481" s="8">
        <f>D21+D65+D81+D119+D134+D168+D189+D248+D275+D350+D366+D380+D391+D411+D423+D259+D46+D317+D449+D460</f>
        <v>61086020</v>
      </c>
      <c r="E481" s="8">
        <f>E21+E65+E81+E119+E134+E168+E189+E248+E275+E350+E366+E380+E391+E411+E423+E259+E46+E317+E449+E460</f>
        <v>51881221</v>
      </c>
      <c r="F481" s="97">
        <f t="shared" si="9"/>
        <v>84.931414749233952</v>
      </c>
    </row>
    <row r="482" spans="1:6" s="53" customFormat="1" ht="20.100000000000001" customHeight="1">
      <c r="A482" s="30" t="s">
        <v>71</v>
      </c>
      <c r="B482" s="40" t="s">
        <v>25</v>
      </c>
      <c r="C482" s="8">
        <f>C51+C71</f>
        <v>14139932</v>
      </c>
      <c r="D482" s="8">
        <f>D51+D71+D125+D84+D397+D28</f>
        <v>25193440</v>
      </c>
      <c r="E482" s="8">
        <f>E51+E71+E125+E84+E397+E28</f>
        <v>23692087</v>
      </c>
      <c r="F482" s="97">
        <f t="shared" si="9"/>
        <v>94.040698689817674</v>
      </c>
    </row>
    <row r="483" spans="1:6" s="53" customFormat="1" ht="20.100000000000001" customHeight="1">
      <c r="A483" s="30" t="s">
        <v>147</v>
      </c>
      <c r="B483" s="40" t="s">
        <v>12</v>
      </c>
      <c r="C483" s="8">
        <f>C22+C251+C332</f>
        <v>7177063</v>
      </c>
      <c r="D483" s="8">
        <f>D22+D251+D332+D433+D148+D228+D48+D98</f>
        <v>19328988</v>
      </c>
      <c r="E483" s="8">
        <f>E22+E251+E332+E433+E148+E228+E48+E98</f>
        <v>18252857</v>
      </c>
      <c r="F483" s="97">
        <f t="shared" si="9"/>
        <v>94.4325538408943</v>
      </c>
    </row>
    <row r="484" spans="1:6" s="53" customFormat="1" ht="30.75" customHeight="1">
      <c r="A484" s="30" t="s">
        <v>93</v>
      </c>
      <c r="B484" s="40" t="s">
        <v>13</v>
      </c>
      <c r="C484" s="8">
        <f>C99+C293+C303</f>
        <v>2785000</v>
      </c>
      <c r="D484" s="8">
        <f>D97+D303+D293</f>
        <v>3492020</v>
      </c>
      <c r="E484" s="8">
        <f>E97+E303+E293</f>
        <v>3164475</v>
      </c>
      <c r="F484" s="97">
        <f t="shared" si="9"/>
        <v>90.62018545140063</v>
      </c>
    </row>
    <row r="485" spans="1:6" s="53" customFormat="1" ht="20.100000000000001" customHeight="1">
      <c r="A485" s="30" t="s">
        <v>148</v>
      </c>
      <c r="B485" s="40" t="s">
        <v>174</v>
      </c>
      <c r="C485" s="8">
        <f>C283</f>
        <v>36273600</v>
      </c>
      <c r="D485" s="8">
        <f>D283+D230</f>
        <v>39402448</v>
      </c>
      <c r="E485" s="8">
        <f>E283+E230</f>
        <v>39402448</v>
      </c>
      <c r="F485" s="97">
        <f t="shared" si="9"/>
        <v>100</v>
      </c>
    </row>
    <row r="486" spans="1:6" s="53" customFormat="1" ht="20.100000000000001" customHeight="1">
      <c r="A486" s="30" t="s">
        <v>149</v>
      </c>
      <c r="B486" s="40" t="s">
        <v>41</v>
      </c>
      <c r="C486" s="8">
        <f>C29</f>
        <v>6200000</v>
      </c>
      <c r="D486" s="8">
        <f>D29</f>
        <v>10960649</v>
      </c>
      <c r="E486" s="8">
        <f>E29</f>
        <v>0</v>
      </c>
      <c r="F486" s="97">
        <f t="shared" si="9"/>
        <v>0</v>
      </c>
    </row>
    <row r="487" spans="1:6" s="53" customFormat="1" ht="20.100000000000001" customHeight="1">
      <c r="A487" s="30" t="s">
        <v>68</v>
      </c>
      <c r="B487" s="40" t="s">
        <v>175</v>
      </c>
      <c r="C487" s="8">
        <f>C171+C25+C68+C394+C353</f>
        <v>14463499</v>
      </c>
      <c r="D487" s="8">
        <f>D171+D25+D68+D394+D353+D369+D122+D320+D260+D261</f>
        <v>16865347</v>
      </c>
      <c r="E487" s="8">
        <f>E171+E25+E68+E394+E353+E369+E122+E320+E260+E261</f>
        <v>8052162</v>
      </c>
      <c r="F487" s="97">
        <f t="shared" si="9"/>
        <v>47.74382643891051</v>
      </c>
    </row>
    <row r="488" spans="1:6" ht="24.95" customHeight="1">
      <c r="A488" s="150" t="s">
        <v>14</v>
      </c>
      <c r="B488" s="150"/>
      <c r="C488" s="108">
        <f>SUM(C479:C487)</f>
        <v>182367199</v>
      </c>
      <c r="D488" s="54">
        <f>SUM(D479:D487)</f>
        <v>228381935</v>
      </c>
      <c r="E488" s="54">
        <f>SUM(E479:E487)</f>
        <v>193863635</v>
      </c>
      <c r="F488" s="101">
        <f t="shared" si="9"/>
        <v>84.88571348692706</v>
      </c>
    </row>
    <row r="490" spans="1:6">
      <c r="C490" s="28"/>
    </row>
    <row r="491" spans="1:6">
      <c r="C491" s="28"/>
    </row>
  </sheetData>
  <mergeCells count="303">
    <mergeCell ref="F443:F445"/>
    <mergeCell ref="A446:F446"/>
    <mergeCell ref="A450:F450"/>
    <mergeCell ref="F451:F453"/>
    <mergeCell ref="A454:F454"/>
    <mergeCell ref="A462:F462"/>
    <mergeCell ref="F463:F465"/>
    <mergeCell ref="A475:F475"/>
    <mergeCell ref="F476:F478"/>
    <mergeCell ref="D463:D465"/>
    <mergeCell ref="D476:D478"/>
    <mergeCell ref="D451:D453"/>
    <mergeCell ref="A425:F425"/>
    <mergeCell ref="F426:F428"/>
    <mergeCell ref="A429:F429"/>
    <mergeCell ref="A433:F433"/>
    <mergeCell ref="F435:F437"/>
    <mergeCell ref="A438:F438"/>
    <mergeCell ref="A442:F442"/>
    <mergeCell ref="A435:A437"/>
    <mergeCell ref="B435:B437"/>
    <mergeCell ref="C435:C437"/>
    <mergeCell ref="A432:B432"/>
    <mergeCell ref="D435:D437"/>
    <mergeCell ref="A126:B126"/>
    <mergeCell ref="B87:B89"/>
    <mergeCell ref="C87:C89"/>
    <mergeCell ref="A128:A130"/>
    <mergeCell ref="A281:F281"/>
    <mergeCell ref="A304:F304"/>
    <mergeCell ref="F305:F307"/>
    <mergeCell ref="A308:F308"/>
    <mergeCell ref="A312:F312"/>
    <mergeCell ref="D295:D297"/>
    <mergeCell ref="A303:B303"/>
    <mergeCell ref="A293:B293"/>
    <mergeCell ref="A1:E1"/>
    <mergeCell ref="A2:E2"/>
    <mergeCell ref="A3:E3"/>
    <mergeCell ref="F5:F7"/>
    <mergeCell ref="A8:F8"/>
    <mergeCell ref="A11:F11"/>
    <mergeCell ref="A31:F31"/>
    <mergeCell ref="A35:F35"/>
    <mergeCell ref="A42:F42"/>
    <mergeCell ref="A268:F268"/>
    <mergeCell ref="A271:F271"/>
    <mergeCell ref="A277:F277"/>
    <mergeCell ref="F278:F280"/>
    <mergeCell ref="B323:B325"/>
    <mergeCell ref="C323:C325"/>
    <mergeCell ref="C286:C288"/>
    <mergeCell ref="A276:B276"/>
    <mergeCell ref="A278:A280"/>
    <mergeCell ref="D286:D288"/>
    <mergeCell ref="A322:F322"/>
    <mergeCell ref="F323:F325"/>
    <mergeCell ref="A140:F140"/>
    <mergeCell ref="A145:F145"/>
    <mergeCell ref="A149:F149"/>
    <mergeCell ref="F150:F152"/>
    <mergeCell ref="A153:F153"/>
    <mergeCell ref="A159:F159"/>
    <mergeCell ref="F174:F176"/>
    <mergeCell ref="A144:B144"/>
    <mergeCell ref="D265:D267"/>
    <mergeCell ref="F234:F236"/>
    <mergeCell ref="A237:F237"/>
    <mergeCell ref="A240:F240"/>
    <mergeCell ref="A264:F264"/>
    <mergeCell ref="F265:F267"/>
    <mergeCell ref="B265:B267"/>
    <mergeCell ref="C265:C267"/>
    <mergeCell ref="F192:F194"/>
    <mergeCell ref="A148:B148"/>
    <mergeCell ref="D174:D176"/>
    <mergeCell ref="B174:B176"/>
    <mergeCell ref="A192:A194"/>
    <mergeCell ref="A177:E177"/>
    <mergeCell ref="F204:F206"/>
    <mergeCell ref="C204:C206"/>
    <mergeCell ref="A182:F182"/>
    <mergeCell ref="A181:B181"/>
    <mergeCell ref="B150:B152"/>
    <mergeCell ref="C150:C152"/>
    <mergeCell ref="D150:D152"/>
    <mergeCell ref="A172:B172"/>
    <mergeCell ref="A174:A176"/>
    <mergeCell ref="A150:A152"/>
    <mergeCell ref="A158:B158"/>
    <mergeCell ref="A488:B488"/>
    <mergeCell ref="A398:B398"/>
    <mergeCell ref="B476:B478"/>
    <mergeCell ref="C476:C478"/>
    <mergeCell ref="B463:B465"/>
    <mergeCell ref="C463:C465"/>
    <mergeCell ref="A474:B474"/>
    <mergeCell ref="A424:B424"/>
    <mergeCell ref="A463:A465"/>
    <mergeCell ref="B414:B416"/>
    <mergeCell ref="C414:C416"/>
    <mergeCell ref="A412:B412"/>
    <mergeCell ref="A414:A416"/>
    <mergeCell ref="B400:B402"/>
    <mergeCell ref="C400:C402"/>
    <mergeCell ref="A400:A402"/>
    <mergeCell ref="A441:B441"/>
    <mergeCell ref="A406:B406"/>
    <mergeCell ref="A476:A478"/>
    <mergeCell ref="A449:B449"/>
    <mergeCell ref="A451:A453"/>
    <mergeCell ref="A461:B461"/>
    <mergeCell ref="B451:B453"/>
    <mergeCell ref="C451:C453"/>
    <mergeCell ref="D128:D130"/>
    <mergeCell ref="C137:C139"/>
    <mergeCell ref="A137:A139"/>
    <mergeCell ref="D137:D139"/>
    <mergeCell ref="B101:B103"/>
    <mergeCell ref="C101:C103"/>
    <mergeCell ref="A99:B99"/>
    <mergeCell ref="A101:A103"/>
    <mergeCell ref="A87:A89"/>
    <mergeCell ref="A135:B135"/>
    <mergeCell ref="B128:B130"/>
    <mergeCell ref="A90:F90"/>
    <mergeCell ref="D101:D103"/>
    <mergeCell ref="A93:B93"/>
    <mergeCell ref="F101:F103"/>
    <mergeCell ref="A104:F104"/>
    <mergeCell ref="A112:F112"/>
    <mergeCell ref="A127:F127"/>
    <mergeCell ref="F128:F130"/>
    <mergeCell ref="A131:F131"/>
    <mergeCell ref="F137:F139"/>
    <mergeCell ref="C128:C130"/>
    <mergeCell ref="B137:B139"/>
    <mergeCell ref="A111:B111"/>
    <mergeCell ref="D5:D7"/>
    <mergeCell ref="D32:D34"/>
    <mergeCell ref="A32:A34"/>
    <mergeCell ref="B32:B34"/>
    <mergeCell ref="C32:C34"/>
    <mergeCell ref="A5:A7"/>
    <mergeCell ref="A10:B10"/>
    <mergeCell ref="A30:B30"/>
    <mergeCell ref="B5:B7"/>
    <mergeCell ref="C5:C7"/>
    <mergeCell ref="F32:F34"/>
    <mergeCell ref="D54:D56"/>
    <mergeCell ref="D87:D89"/>
    <mergeCell ref="E54:E56"/>
    <mergeCell ref="F54:F56"/>
    <mergeCell ref="E74:E76"/>
    <mergeCell ref="A57:F57"/>
    <mergeCell ref="A73:F73"/>
    <mergeCell ref="F74:F76"/>
    <mergeCell ref="A77:F77"/>
    <mergeCell ref="A86:F86"/>
    <mergeCell ref="E87:E89"/>
    <mergeCell ref="F87:F89"/>
    <mergeCell ref="A41:B41"/>
    <mergeCell ref="A52:B52"/>
    <mergeCell ref="A54:A56"/>
    <mergeCell ref="A85:B85"/>
    <mergeCell ref="B54:B56"/>
    <mergeCell ref="C54:C56"/>
    <mergeCell ref="B74:B76"/>
    <mergeCell ref="C74:C76"/>
    <mergeCell ref="A72:B72"/>
    <mergeCell ref="A74:A76"/>
    <mergeCell ref="D74:D76"/>
    <mergeCell ref="D383:D385"/>
    <mergeCell ref="A383:A385"/>
    <mergeCell ref="B372:B374"/>
    <mergeCell ref="C372:C374"/>
    <mergeCell ref="D372:D374"/>
    <mergeCell ref="A426:A428"/>
    <mergeCell ref="B426:B428"/>
    <mergeCell ref="C426:C428"/>
    <mergeCell ref="D400:D402"/>
    <mergeCell ref="D414:D416"/>
    <mergeCell ref="D426:D428"/>
    <mergeCell ref="A375:F375"/>
    <mergeCell ref="A382:F382"/>
    <mergeCell ref="F383:F385"/>
    <mergeCell ref="A386:F386"/>
    <mergeCell ref="A399:F399"/>
    <mergeCell ref="F400:F402"/>
    <mergeCell ref="A403:F403"/>
    <mergeCell ref="A407:F407"/>
    <mergeCell ref="A413:F413"/>
    <mergeCell ref="B383:B385"/>
    <mergeCell ref="C383:C385"/>
    <mergeCell ref="F414:F416"/>
    <mergeCell ref="A417:F417"/>
    <mergeCell ref="A354:B354"/>
    <mergeCell ref="A356:A358"/>
    <mergeCell ref="B335:B337"/>
    <mergeCell ref="A370:B370"/>
    <mergeCell ref="A341:B341"/>
    <mergeCell ref="D356:D358"/>
    <mergeCell ref="D323:D325"/>
    <mergeCell ref="A323:A325"/>
    <mergeCell ref="A335:A337"/>
    <mergeCell ref="C335:C337"/>
    <mergeCell ref="D335:D337"/>
    <mergeCell ref="A326:F326"/>
    <mergeCell ref="A334:F334"/>
    <mergeCell ref="C174:C176"/>
    <mergeCell ref="A234:A236"/>
    <mergeCell ref="E265:E267"/>
    <mergeCell ref="E278:E280"/>
    <mergeCell ref="A239:B239"/>
    <mergeCell ref="A270:B270"/>
    <mergeCell ref="B278:B280"/>
    <mergeCell ref="C278:C280"/>
    <mergeCell ref="E286:E288"/>
    <mergeCell ref="D278:D280"/>
    <mergeCell ref="A263:B263"/>
    <mergeCell ref="A265:A267"/>
    <mergeCell ref="A284:B284"/>
    <mergeCell ref="A286:A288"/>
    <mergeCell ref="B286:B288"/>
    <mergeCell ref="A222:B222"/>
    <mergeCell ref="A204:A206"/>
    <mergeCell ref="A250:C250"/>
    <mergeCell ref="A252:B252"/>
    <mergeCell ref="A190:B190"/>
    <mergeCell ref="A232:B232"/>
    <mergeCell ref="A207:F207"/>
    <mergeCell ref="A226:F226"/>
    <mergeCell ref="A233:F233"/>
    <mergeCell ref="E5:E7"/>
    <mergeCell ref="E32:E34"/>
    <mergeCell ref="E128:E130"/>
    <mergeCell ref="E137:E139"/>
    <mergeCell ref="E150:E152"/>
    <mergeCell ref="E174:E176"/>
    <mergeCell ref="E192:E194"/>
    <mergeCell ref="E204:E206"/>
    <mergeCell ref="E234:E236"/>
    <mergeCell ref="A195:E195"/>
    <mergeCell ref="B234:B236"/>
    <mergeCell ref="C234:C236"/>
    <mergeCell ref="B192:B194"/>
    <mergeCell ref="C192:C194"/>
    <mergeCell ref="B204:B206"/>
    <mergeCell ref="E101:E103"/>
    <mergeCell ref="D192:D194"/>
    <mergeCell ref="D204:D206"/>
    <mergeCell ref="D234:D236"/>
    <mergeCell ref="A225:B225"/>
    <mergeCell ref="A230:B230"/>
    <mergeCell ref="A231:B231"/>
    <mergeCell ref="A200:B200"/>
    <mergeCell ref="A202:B202"/>
    <mergeCell ref="E335:E337"/>
    <mergeCell ref="F286:F288"/>
    <mergeCell ref="A294:F294"/>
    <mergeCell ref="F295:F297"/>
    <mergeCell ref="A298:F298"/>
    <mergeCell ref="A289:F289"/>
    <mergeCell ref="F335:F337"/>
    <mergeCell ref="A338:F338"/>
    <mergeCell ref="A342:F342"/>
    <mergeCell ref="A333:B333"/>
    <mergeCell ref="A311:B311"/>
    <mergeCell ref="E295:E297"/>
    <mergeCell ref="E305:E307"/>
    <mergeCell ref="E323:E325"/>
    <mergeCell ref="B295:B297"/>
    <mergeCell ref="C295:C297"/>
    <mergeCell ref="B305:B307"/>
    <mergeCell ref="C305:C307"/>
    <mergeCell ref="A321:B321"/>
    <mergeCell ref="D305:D307"/>
    <mergeCell ref="A295:A297"/>
    <mergeCell ref="A305:A307"/>
    <mergeCell ref="A355:F355"/>
    <mergeCell ref="F356:F358"/>
    <mergeCell ref="A359:F359"/>
    <mergeCell ref="A371:F371"/>
    <mergeCell ref="F372:F374"/>
    <mergeCell ref="E451:E453"/>
    <mergeCell ref="E463:E465"/>
    <mergeCell ref="E476:E478"/>
    <mergeCell ref="E426:E428"/>
    <mergeCell ref="E435:E437"/>
    <mergeCell ref="E443:E445"/>
    <mergeCell ref="E356:E358"/>
    <mergeCell ref="E372:E374"/>
    <mergeCell ref="E383:E385"/>
    <mergeCell ref="E400:E402"/>
    <mergeCell ref="E414:E416"/>
    <mergeCell ref="C356:C358"/>
    <mergeCell ref="A443:A445"/>
    <mergeCell ref="B443:B445"/>
    <mergeCell ref="C443:C445"/>
    <mergeCell ref="D443:D445"/>
    <mergeCell ref="B356:B358"/>
    <mergeCell ref="A372:A374"/>
    <mergeCell ref="A381:B381"/>
  </mergeCells>
  <printOptions horizontalCentered="1"/>
  <pageMargins left="0.15748031496062992" right="0.19685039370078741" top="0.55118110236220474" bottom="0.59055118110236227" header="0.31496062992125984" footer="0.23622047244094491"/>
  <pageSetup paperSize="9" scale="90" orientation="portrait" r:id="rId1"/>
  <headerFooter>
    <oddFooter>&amp;C&amp;P</oddFooter>
  </headerFooter>
  <rowBreaks count="10" manualBreakCount="10">
    <brk id="52" max="5" man="1"/>
    <brk id="100" max="5" man="1"/>
    <brk id="149" max="5" man="1"/>
    <brk id="202" max="5" man="1"/>
    <brk id="248" max="5" man="1"/>
    <brk id="303" max="5" man="1"/>
    <brk id="354" max="5" man="1"/>
    <brk id="398" max="5" man="1"/>
    <brk id="449" max="5" man="1"/>
    <brk id="46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KTV 2015 testületi</vt:lpstr>
      <vt:lpstr>'KTV 2015 testületi'!Nyomtatási_terület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Bajkai János</dc:creator>
  <cp:lastModifiedBy>Jegyzo</cp:lastModifiedBy>
  <cp:lastPrinted>2017-04-12T14:03:22Z</cp:lastPrinted>
  <dcterms:created xsi:type="dcterms:W3CDTF">2001-11-26T10:13:34Z</dcterms:created>
  <dcterms:modified xsi:type="dcterms:W3CDTF">2017-05-02T09:53:50Z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C1DDA">
    <vt:lpwstr/>
  </property>
  <property fmtid="{D5CDD505-2E9C-101B-9397-08002B2CF9AE}" pid="19" name="IVID12E92D80">
    <vt:lpwstr/>
  </property>
  <property fmtid="{D5CDD505-2E9C-101B-9397-08002B2CF9AE}" pid="20" name="IVID23F52ECC">
    <vt:lpwstr/>
  </property>
  <property fmtid="{D5CDD505-2E9C-101B-9397-08002B2CF9AE}" pid="21" name="IVID80F3DFF3">
    <vt:lpwstr/>
  </property>
  <property fmtid="{D5CDD505-2E9C-101B-9397-08002B2CF9AE}" pid="22" name="IVID501CDF56">
    <vt:lpwstr/>
  </property>
  <property fmtid="{D5CDD505-2E9C-101B-9397-08002B2CF9AE}" pid="23" name="IVID1C220FF2">
    <vt:lpwstr/>
  </property>
  <property fmtid="{D5CDD505-2E9C-101B-9397-08002B2CF9AE}" pid="24" name="IVID38691DD3">
    <vt:lpwstr/>
  </property>
  <property fmtid="{D5CDD505-2E9C-101B-9397-08002B2CF9AE}" pid="25" name="IVID288B56EC">
    <vt:lpwstr/>
  </property>
  <property fmtid="{D5CDD505-2E9C-101B-9397-08002B2CF9AE}" pid="26" name="IVIDEC6592B0">
    <vt:lpwstr/>
  </property>
  <property fmtid="{D5CDD505-2E9C-101B-9397-08002B2CF9AE}" pid="27" name="IVIDF6F12E8">
    <vt:lpwstr/>
  </property>
  <property fmtid="{D5CDD505-2E9C-101B-9397-08002B2CF9AE}" pid="28" name="IVIDD161AF9">
    <vt:lpwstr/>
  </property>
  <property fmtid="{D5CDD505-2E9C-101B-9397-08002B2CF9AE}" pid="29" name="IVID104D18DF">
    <vt:lpwstr/>
  </property>
  <property fmtid="{D5CDD505-2E9C-101B-9397-08002B2CF9AE}" pid="30" name="IVID74610DF">
    <vt:lpwstr/>
  </property>
  <property fmtid="{D5CDD505-2E9C-101B-9397-08002B2CF9AE}" pid="31" name="IVID36471AD1">
    <vt:lpwstr/>
  </property>
  <property fmtid="{D5CDD505-2E9C-101B-9397-08002B2CF9AE}" pid="32" name="IVID34391504">
    <vt:lpwstr/>
  </property>
  <property fmtid="{D5CDD505-2E9C-101B-9397-08002B2CF9AE}" pid="33" name="IVID25277C0E">
    <vt:lpwstr/>
  </property>
  <property fmtid="{D5CDD505-2E9C-101B-9397-08002B2CF9AE}" pid="34" name="IVID482E5234">
    <vt:lpwstr/>
  </property>
  <property fmtid="{D5CDD505-2E9C-101B-9397-08002B2CF9AE}" pid="35" name="IVID54CA1065">
    <vt:lpwstr/>
  </property>
  <property fmtid="{D5CDD505-2E9C-101B-9397-08002B2CF9AE}" pid="36" name="IVIDDC0AEF26">
    <vt:lpwstr/>
  </property>
  <property fmtid="{D5CDD505-2E9C-101B-9397-08002B2CF9AE}" pid="37" name="IVIDCC508819">
    <vt:lpwstr/>
  </property>
  <property fmtid="{D5CDD505-2E9C-101B-9397-08002B2CF9AE}" pid="38" name="IVID5CB0C33C">
    <vt:lpwstr/>
  </property>
  <property fmtid="{D5CDD505-2E9C-101B-9397-08002B2CF9AE}" pid="39" name="IVID94418A33">
    <vt:lpwstr/>
  </property>
  <property fmtid="{D5CDD505-2E9C-101B-9397-08002B2CF9AE}" pid="40" name="IVIDBA382F20">
    <vt:lpwstr/>
  </property>
  <property fmtid="{D5CDD505-2E9C-101B-9397-08002B2CF9AE}" pid="41" name="IVID3C3017EE">
    <vt:lpwstr/>
  </property>
  <property fmtid="{D5CDD505-2E9C-101B-9397-08002B2CF9AE}" pid="42" name="IVID2C3868B8">
    <vt:lpwstr/>
  </property>
  <property fmtid="{D5CDD505-2E9C-101B-9397-08002B2CF9AE}" pid="43" name="IVID212110E4">
    <vt:lpwstr/>
  </property>
  <property fmtid="{D5CDD505-2E9C-101B-9397-08002B2CF9AE}" pid="44" name="IVID314711FE">
    <vt:lpwstr/>
  </property>
  <property fmtid="{D5CDD505-2E9C-101B-9397-08002B2CF9AE}" pid="45" name="IVIDDCA4A89E">
    <vt:lpwstr/>
  </property>
  <property fmtid="{D5CDD505-2E9C-101B-9397-08002B2CF9AE}" pid="46" name="IVID58FCE0DE">
    <vt:lpwstr/>
  </property>
  <property fmtid="{D5CDD505-2E9C-101B-9397-08002B2CF9AE}" pid="47" name="IVID10EE0F6D">
    <vt:lpwstr/>
  </property>
  <property fmtid="{D5CDD505-2E9C-101B-9397-08002B2CF9AE}" pid="48" name="IVIDE8D70D79">
    <vt:lpwstr/>
  </property>
  <property fmtid="{D5CDD505-2E9C-101B-9397-08002B2CF9AE}" pid="49" name="IVID900F8D74">
    <vt:lpwstr/>
  </property>
  <property fmtid="{D5CDD505-2E9C-101B-9397-08002B2CF9AE}" pid="50" name="IVID91707FB">
    <vt:lpwstr/>
  </property>
  <property fmtid="{D5CDD505-2E9C-101B-9397-08002B2CF9AE}" pid="51" name="IVID2B5715F6">
    <vt:lpwstr/>
  </property>
  <property fmtid="{D5CDD505-2E9C-101B-9397-08002B2CF9AE}" pid="52" name="IVID21681DD7">
    <vt:lpwstr/>
  </property>
</Properties>
</file>