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70" yWindow="75" windowWidth="19440" windowHeight="11145" tabRatio="727" firstSheet="17" activeTab="43"/>
  </bookViews>
  <sheets>
    <sheet name="ÖSSZEFÜGGÉSEK" sheetId="75" r:id="rId1"/>
    <sheet name="1.1.sz.mell." sheetId="1" r:id="rId2"/>
    <sheet name="1.2.sz.mell." sheetId="95" r:id="rId3"/>
    <sheet name="1.3.sz. mell." sheetId="124" r:id="rId4"/>
    <sheet name="1.4.sz.mell." sheetId="97" r:id="rId5"/>
    <sheet name="2.1.sz.mell  " sheetId="73" r:id="rId6"/>
    <sheet name="2.2.sz.mell  " sheetId="61" r:id="rId7"/>
    <sheet name="3.sz.mell." sheetId="128" r:id="rId8"/>
    <sheet name="4.sz.mell." sheetId="129" r:id="rId9"/>
    <sheet name="5.sz.mell." sheetId="127" r:id="rId10"/>
    <sheet name="6.sz.mell." sheetId="63" r:id="rId11"/>
    <sheet name="7.sz.mell." sheetId="126" r:id="rId12"/>
    <sheet name="8. sz.mell." sheetId="125" r:id="rId13"/>
    <sheet name="9.1. sz. mell" sheetId="3" r:id="rId14"/>
    <sheet name="9.1.1. sz. mell " sheetId="113" r:id="rId15"/>
    <sheet name="9.1.2. sz. mell  " sheetId="114" r:id="rId16"/>
    <sheet name="9.1.3. sz. mell   " sheetId="115" r:id="rId17"/>
    <sheet name="9.2. sz. mell" sheetId="79" r:id="rId18"/>
    <sheet name="9.2.1. sz. mell" sheetId="98" r:id="rId19"/>
    <sheet name="9.2.2.sz.mell." sheetId="140" r:id="rId20"/>
    <sheet name="9.2.3. sz. mell" sheetId="100" r:id="rId21"/>
    <sheet name="9.3. sz. mell" sheetId="105" r:id="rId22"/>
    <sheet name="9.3.1. sz. mell" sheetId="106" r:id="rId23"/>
    <sheet name="9.3.2.sz.mell." sheetId="132" r:id="rId24"/>
    <sheet name="9.3.3.sz.mell." sheetId="131" r:id="rId25"/>
    <sheet name="9.4.sz.mell." sheetId="118" r:id="rId26"/>
    <sheet name="9.4.1.sz.mell." sheetId="117" r:id="rId27"/>
    <sheet name="9.4.2.sz.mell." sheetId="134" r:id="rId28"/>
    <sheet name="9.4.3.sz.mell." sheetId="133" r:id="rId29"/>
    <sheet name="10.sz.mell." sheetId="139" r:id="rId30"/>
    <sheet name="11. sz. mell." sheetId="144" r:id="rId31"/>
    <sheet name="12. sz. mell." sheetId="143" r:id="rId32"/>
    <sheet name="13.sz.mell." sheetId="142" r:id="rId33"/>
    <sheet name="14.sz.mell." sheetId="141" r:id="rId34"/>
    <sheet name="15.sz.mell." sheetId="2" r:id="rId35"/>
    <sheet name="16.sz.mell." sheetId="145" r:id="rId36"/>
    <sheet name="17.sz.mell." sheetId="136" r:id="rId37"/>
    <sheet name="18.sz.mell." sheetId="146" r:id="rId38"/>
    <sheet name="19.sz.mell." sheetId="137" r:id="rId39"/>
    <sheet name="20. sz. mell." sheetId="123" r:id="rId40"/>
    <sheet name="21.sz.mell." sheetId="94" r:id="rId41"/>
    <sheet name="22.sz.mell." sheetId="120" r:id="rId42"/>
    <sheet name="23.sz.mell." sheetId="148" r:id="rId43"/>
    <sheet name="24.sz.mell." sheetId="147" r:id="rId44"/>
    <sheet name="Munka1" sheetId="149" r:id="rId45"/>
  </sheets>
  <externalReferences>
    <externalReference r:id="rId46"/>
    <externalReference r:id="rId47"/>
  </externalReferences>
  <definedNames>
    <definedName name="_xlnm.Print_Titles" localSheetId="13">'9.1. sz. mell'!$1:$6</definedName>
    <definedName name="_xlnm.Print_Titles" localSheetId="14">'9.1.1. sz. mell '!$1:$6</definedName>
    <definedName name="_xlnm.Print_Titles" localSheetId="15">'9.1.2. sz. mell  '!$1:$6</definedName>
    <definedName name="_xlnm.Print_Titles" localSheetId="16">'9.1.3. sz. mell   '!$1:$6</definedName>
    <definedName name="_xlnm.Print_Titles" localSheetId="17">'9.2. sz. mell'!$1:$6</definedName>
    <definedName name="_xlnm.Print_Titles" localSheetId="18">'9.2.1. sz. mell'!$1:$6</definedName>
    <definedName name="_xlnm.Print_Titles" localSheetId="20">'9.2.3. sz. mell'!$1:$6</definedName>
    <definedName name="_xlnm.Print_Titles" localSheetId="21">'9.3. sz. mell'!$1:$6</definedName>
    <definedName name="_xlnm.Print_Titles" localSheetId="22">'9.3.1. sz. mell'!$1:$6</definedName>
    <definedName name="_xlnm.Print_Area" localSheetId="1">'1.1.sz.mell.'!$A$1:$F$163</definedName>
    <definedName name="_xlnm.Print_Area" localSheetId="2">'1.2.sz.mell.'!$A$1:$F$164</definedName>
    <definedName name="_xlnm.Print_Area" localSheetId="3">'1.3.sz. mell.'!$A$1:$F$150</definedName>
    <definedName name="_xlnm.Print_Area" localSheetId="4">'1.4.sz.mell.'!$A$1:$F$156</definedName>
    <definedName name="_xlnm.Print_Area" localSheetId="32">'13.sz.mell.'!$A$1:$J$53</definedName>
    <definedName name="_xlnm.Print_Area" localSheetId="35">'16.sz.mell.'!$A$1:$P$35</definedName>
  </definedNames>
  <calcPr calcId="125725"/>
</workbook>
</file>

<file path=xl/calcChain.xml><?xml version="1.0" encoding="utf-8"?>
<calcChain xmlns="http://schemas.openxmlformats.org/spreadsheetml/2006/main">
  <c r="G12" i="143"/>
  <c r="G11"/>
  <c r="E150" i="97"/>
  <c r="E157" i="1"/>
  <c r="E57" i="117"/>
  <c r="E57" i="118"/>
  <c r="E58" i="106"/>
  <c r="E58" i="105"/>
  <c r="D58" i="100"/>
  <c r="E58" i="98"/>
  <c r="E58" i="79"/>
  <c r="E151" i="115"/>
  <c r="F158" i="113"/>
  <c r="E158" i="3"/>
  <c r="C22" i="141"/>
  <c r="F50" i="118"/>
  <c r="E50"/>
  <c r="D50"/>
  <c r="C50"/>
  <c r="F49"/>
  <c r="C49"/>
  <c r="F48"/>
  <c r="F44" s="1"/>
  <c r="F57" s="1"/>
  <c r="C48"/>
  <c r="C47"/>
  <c r="C46"/>
  <c r="C45"/>
  <c r="E44"/>
  <c r="D44"/>
  <c r="D57" s="1"/>
  <c r="F41"/>
  <c r="C40"/>
  <c r="D39"/>
  <c r="C39"/>
  <c r="C38"/>
  <c r="E37"/>
  <c r="D37"/>
  <c r="F30"/>
  <c r="E30"/>
  <c r="D30"/>
  <c r="C30"/>
  <c r="F26"/>
  <c r="E26"/>
  <c r="D26"/>
  <c r="C26"/>
  <c r="F21"/>
  <c r="F20" s="1"/>
  <c r="D21"/>
  <c r="D20" s="1"/>
  <c r="C21"/>
  <c r="C20" s="1"/>
  <c r="E20"/>
  <c r="F19"/>
  <c r="C19"/>
  <c r="F18"/>
  <c r="D18"/>
  <c r="C18"/>
  <c r="F17"/>
  <c r="C17"/>
  <c r="F16"/>
  <c r="D16"/>
  <c r="C16"/>
  <c r="F15"/>
  <c r="D15"/>
  <c r="C15"/>
  <c r="F14"/>
  <c r="C14"/>
  <c r="F13"/>
  <c r="D13"/>
  <c r="C13"/>
  <c r="F12"/>
  <c r="D12"/>
  <c r="C12"/>
  <c r="F11"/>
  <c r="D11"/>
  <c r="D9" s="1"/>
  <c r="C11"/>
  <c r="F10"/>
  <c r="F9" s="1"/>
  <c r="D10"/>
  <c r="C10"/>
  <c r="E9"/>
  <c r="E36" s="1"/>
  <c r="E41" s="1"/>
  <c r="G38" i="147"/>
  <c r="E41"/>
  <c r="F41"/>
  <c r="D41"/>
  <c r="G32"/>
  <c r="G34"/>
  <c r="G35"/>
  <c r="G31"/>
  <c r="G23"/>
  <c r="G24"/>
  <c r="G25"/>
  <c r="G20"/>
  <c r="G47" i="120"/>
  <c r="D17" i="147"/>
  <c r="E17"/>
  <c r="F17"/>
  <c r="G17"/>
  <c r="C17"/>
  <c r="G8"/>
  <c r="F22" i="123"/>
  <c r="I5"/>
  <c r="P21" i="145"/>
  <c r="Q16" i="2"/>
  <c r="P42"/>
  <c r="P39"/>
  <c r="Q39" s="1"/>
  <c r="P25"/>
  <c r="P16"/>
  <c r="M39"/>
  <c r="M42"/>
  <c r="M25"/>
  <c r="M16"/>
  <c r="J42"/>
  <c r="J39"/>
  <c r="J25"/>
  <c r="J16"/>
  <c r="J43" s="1"/>
  <c r="G17" i="141"/>
  <c r="G27"/>
  <c r="G26"/>
  <c r="G25"/>
  <c r="G24"/>
  <c r="G23"/>
  <c r="G22"/>
  <c r="G21"/>
  <c r="G20"/>
  <c r="G19"/>
  <c r="G18"/>
  <c r="G16"/>
  <c r="G15"/>
  <c r="G14"/>
  <c r="G13"/>
  <c r="G12"/>
  <c r="G11"/>
  <c r="G10"/>
  <c r="G9"/>
  <c r="D14" i="142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13"/>
  <c r="G10" i="143"/>
  <c r="G13"/>
  <c r="G14"/>
  <c r="G15"/>
  <c r="G16"/>
  <c r="G17"/>
  <c r="G18"/>
  <c r="G19"/>
  <c r="G20"/>
  <c r="G21"/>
  <c r="G22"/>
  <c r="G23"/>
  <c r="G24"/>
  <c r="G25"/>
  <c r="G26"/>
  <c r="G27"/>
  <c r="G9"/>
  <c r="F26" i="144"/>
  <c r="F27"/>
  <c r="F28"/>
  <c r="F29"/>
  <c r="F30"/>
  <c r="F31"/>
  <c r="F32"/>
  <c r="F33"/>
  <c r="F34"/>
  <c r="F35"/>
  <c r="F36"/>
  <c r="F37"/>
  <c r="F38"/>
  <c r="F39"/>
  <c r="F40"/>
  <c r="F41"/>
  <c r="F42"/>
  <c r="F25"/>
  <c r="F9"/>
  <c r="F10"/>
  <c r="F11"/>
  <c r="F12"/>
  <c r="F13"/>
  <c r="F14"/>
  <c r="F15"/>
  <c r="F16"/>
  <c r="F17"/>
  <c r="F18"/>
  <c r="F19"/>
  <c r="F20"/>
  <c r="F21"/>
  <c r="F8"/>
  <c r="J21"/>
  <c r="J13"/>
  <c r="H21"/>
  <c r="I21"/>
  <c r="G21"/>
  <c r="H8"/>
  <c r="I8"/>
  <c r="J8"/>
  <c r="G8"/>
  <c r="H42"/>
  <c r="I42"/>
  <c r="J42"/>
  <c r="G42"/>
  <c r="H25"/>
  <c r="I25"/>
  <c r="J25"/>
  <c r="G25"/>
  <c r="F47" i="79"/>
  <c r="F48"/>
  <c r="F50"/>
  <c r="F51"/>
  <c r="F52"/>
  <c r="F58"/>
  <c r="F46"/>
  <c r="F45"/>
  <c r="F40"/>
  <c r="F38"/>
  <c r="F37"/>
  <c r="F34"/>
  <c r="F11"/>
  <c r="F142" i="115"/>
  <c r="F139"/>
  <c r="F10"/>
  <c r="F9"/>
  <c r="F105" i="114"/>
  <c r="F107"/>
  <c r="F97"/>
  <c r="F92"/>
  <c r="F39"/>
  <c r="F37"/>
  <c r="G147" i="113"/>
  <c r="G132"/>
  <c r="G133"/>
  <c r="G134"/>
  <c r="G145"/>
  <c r="G148"/>
  <c r="G155"/>
  <c r="G160"/>
  <c r="G161"/>
  <c r="D118" i="3"/>
  <c r="F118" s="1"/>
  <c r="F103"/>
  <c r="F104"/>
  <c r="F105"/>
  <c r="F106"/>
  <c r="F107"/>
  <c r="F108"/>
  <c r="F112"/>
  <c r="F115"/>
  <c r="F116"/>
  <c r="F117"/>
  <c r="F119"/>
  <c r="F121"/>
  <c r="F123"/>
  <c r="F127"/>
  <c r="F129"/>
  <c r="F131"/>
  <c r="F132"/>
  <c r="F133"/>
  <c r="F134"/>
  <c r="F145"/>
  <c r="F147"/>
  <c r="F148"/>
  <c r="F155"/>
  <c r="F102"/>
  <c r="F10"/>
  <c r="F11"/>
  <c r="F12"/>
  <c r="F13"/>
  <c r="F14"/>
  <c r="F15"/>
  <c r="F20"/>
  <c r="F22"/>
  <c r="F24"/>
  <c r="F25"/>
  <c r="F26"/>
  <c r="F27"/>
  <c r="F30"/>
  <c r="F34"/>
  <c r="F35"/>
  <c r="F36"/>
  <c r="F37"/>
  <c r="F38"/>
  <c r="F39"/>
  <c r="F40"/>
  <c r="F41"/>
  <c r="F42"/>
  <c r="F43"/>
  <c r="F44"/>
  <c r="F45"/>
  <c r="F46"/>
  <c r="F47"/>
  <c r="F49"/>
  <c r="F52"/>
  <c r="F53"/>
  <c r="F54"/>
  <c r="F55"/>
  <c r="F56"/>
  <c r="F57"/>
  <c r="F58"/>
  <c r="F60"/>
  <c r="F64"/>
  <c r="F65"/>
  <c r="F66"/>
  <c r="F74"/>
  <c r="F84"/>
  <c r="F85"/>
  <c r="F87"/>
  <c r="F88"/>
  <c r="F97"/>
  <c r="F98"/>
  <c r="F9"/>
  <c r="K28" i="126"/>
  <c r="K7"/>
  <c r="K8"/>
  <c r="K9"/>
  <c r="K10"/>
  <c r="K6"/>
  <c r="K23" i="63"/>
  <c r="K22"/>
  <c r="K20"/>
  <c r="K19"/>
  <c r="K17"/>
  <c r="K8"/>
  <c r="K9"/>
  <c r="K11"/>
  <c r="K13"/>
  <c r="K14"/>
  <c r="K15"/>
  <c r="K16"/>
  <c r="K7"/>
  <c r="K8" i="61"/>
  <c r="K10"/>
  <c r="K11"/>
  <c r="K12"/>
  <c r="K6"/>
  <c r="F19"/>
  <c r="F18"/>
  <c r="F17"/>
  <c r="F7"/>
  <c r="F8"/>
  <c r="F9"/>
  <c r="F6"/>
  <c r="F28" i="73"/>
  <c r="F27"/>
  <c r="K27"/>
  <c r="K26"/>
  <c r="K7"/>
  <c r="K8"/>
  <c r="K9"/>
  <c r="K10"/>
  <c r="K11"/>
  <c r="K6"/>
  <c r="F20"/>
  <c r="F19"/>
  <c r="F7"/>
  <c r="F8"/>
  <c r="F9"/>
  <c r="F10"/>
  <c r="F12"/>
  <c r="F13"/>
  <c r="F6"/>
  <c r="F127" i="97"/>
  <c r="F111"/>
  <c r="F110"/>
  <c r="F96"/>
  <c r="F97"/>
  <c r="F95"/>
  <c r="F94"/>
  <c r="F75"/>
  <c r="F74"/>
  <c r="F55"/>
  <c r="F54"/>
  <c r="F6"/>
  <c r="F103" i="124"/>
  <c r="F105"/>
  <c r="F95"/>
  <c r="F90"/>
  <c r="F33"/>
  <c r="E33"/>
  <c r="F83" i="94"/>
  <c r="H83" s="1"/>
  <c r="G82"/>
  <c r="H82" s="1"/>
  <c r="E82"/>
  <c r="G81"/>
  <c r="H81" s="1"/>
  <c r="F81"/>
  <c r="F84" s="1"/>
  <c r="E81"/>
  <c r="G80"/>
  <c r="G84" s="1"/>
  <c r="H84" s="1"/>
  <c r="E80"/>
  <c r="E84" s="1"/>
  <c r="G67"/>
  <c r="H67" s="1"/>
  <c r="F67"/>
  <c r="E67"/>
  <c r="H66"/>
  <c r="H65"/>
  <c r="G64"/>
  <c r="E64"/>
  <c r="H63"/>
  <c r="H62"/>
  <c r="H61"/>
  <c r="F64"/>
  <c r="G41"/>
  <c r="H41" s="1"/>
  <c r="F41"/>
  <c r="E41"/>
  <c r="G40"/>
  <c r="H40" s="1"/>
  <c r="F40"/>
  <c r="E40"/>
  <c r="G39"/>
  <c r="G42" s="1"/>
  <c r="H42" s="1"/>
  <c r="F39"/>
  <c r="F42" s="1"/>
  <c r="E39"/>
  <c r="E42" s="1"/>
  <c r="G38"/>
  <c r="H38" s="1"/>
  <c r="F38"/>
  <c r="E38"/>
  <c r="H36"/>
  <c r="H35"/>
  <c r="G34"/>
  <c r="H34" s="1"/>
  <c r="F34"/>
  <c r="E34"/>
  <c r="H33"/>
  <c r="H32"/>
  <c r="H31"/>
  <c r="G30"/>
  <c r="H30" s="1"/>
  <c r="F30"/>
  <c r="E30"/>
  <c r="H29"/>
  <c r="H28"/>
  <c r="H27"/>
  <c r="G26"/>
  <c r="H26" s="1"/>
  <c r="F26"/>
  <c r="E26"/>
  <c r="H25"/>
  <c r="H24"/>
  <c r="H23"/>
  <c r="G16"/>
  <c r="G94" s="1"/>
  <c r="H94" s="1"/>
  <c r="F16"/>
  <c r="F94" s="1"/>
  <c r="E16"/>
  <c r="E94" s="1"/>
  <c r="G15"/>
  <c r="G93" s="1"/>
  <c r="F15"/>
  <c r="F93" s="1"/>
  <c r="E15"/>
  <c r="E93" s="1"/>
  <c r="G14"/>
  <c r="G92" s="1"/>
  <c r="F14"/>
  <c r="F17" s="1"/>
  <c r="E14"/>
  <c r="E92" s="1"/>
  <c r="E97" s="1"/>
  <c r="H13"/>
  <c r="H12"/>
  <c r="H11"/>
  <c r="G10"/>
  <c r="H10" s="1"/>
  <c r="F10"/>
  <c r="E10"/>
  <c r="H9"/>
  <c r="H8"/>
  <c r="H7"/>
  <c r="G6"/>
  <c r="H6" s="1"/>
  <c r="F6"/>
  <c r="E6"/>
  <c r="H5"/>
  <c r="H4"/>
  <c r="H3"/>
  <c r="F91" i="120"/>
  <c r="E91"/>
  <c r="F90"/>
  <c r="E90"/>
  <c r="F89"/>
  <c r="E89"/>
  <c r="D89"/>
  <c r="F88"/>
  <c r="G88" s="1"/>
  <c r="E88"/>
  <c r="D88"/>
  <c r="E87"/>
  <c r="D87"/>
  <c r="F86"/>
  <c r="E86"/>
  <c r="D86"/>
  <c r="F85"/>
  <c r="E85"/>
  <c r="D85"/>
  <c r="D92" s="1"/>
  <c r="G84"/>
  <c r="G83"/>
  <c r="F81"/>
  <c r="G81" s="1"/>
  <c r="G80"/>
  <c r="F79"/>
  <c r="G79" s="1"/>
  <c r="G78"/>
  <c r="F77"/>
  <c r="E77"/>
  <c r="D77"/>
  <c r="G76"/>
  <c r="G75"/>
  <c r="G74"/>
  <c r="G73"/>
  <c r="F72"/>
  <c r="E72"/>
  <c r="G72" s="1"/>
  <c r="D72"/>
  <c r="G71"/>
  <c r="G70"/>
  <c r="G69"/>
  <c r="F68"/>
  <c r="E68"/>
  <c r="D68"/>
  <c r="F64"/>
  <c r="E64"/>
  <c r="D64"/>
  <c r="D82" s="1"/>
  <c r="G63"/>
  <c r="G62"/>
  <c r="G61"/>
  <c r="E52"/>
  <c r="E53" s="1"/>
  <c r="D52"/>
  <c r="D53" s="1"/>
  <c r="G51"/>
  <c r="G50"/>
  <c r="G49"/>
  <c r="G48"/>
  <c r="G46"/>
  <c r="G45"/>
  <c r="F43"/>
  <c r="G43" s="1"/>
  <c r="E43"/>
  <c r="D43"/>
  <c r="D44" s="1"/>
  <c r="G42"/>
  <c r="G41"/>
  <c r="G40"/>
  <c r="G39"/>
  <c r="F38"/>
  <c r="G38" s="1"/>
  <c r="G37"/>
  <c r="F36"/>
  <c r="E36"/>
  <c r="E44" s="1"/>
  <c r="G35"/>
  <c r="F34"/>
  <c r="G34" s="1"/>
  <c r="E34"/>
  <c r="D34"/>
  <c r="G33"/>
  <c r="G32"/>
  <c r="G31"/>
  <c r="G30"/>
  <c r="G28"/>
  <c r="G27"/>
  <c r="G25"/>
  <c r="G24"/>
  <c r="G23"/>
  <c r="G22"/>
  <c r="G21"/>
  <c r="E18"/>
  <c r="G18" s="1"/>
  <c r="G16"/>
  <c r="G15"/>
  <c r="F14"/>
  <c r="E14"/>
  <c r="E20" s="1"/>
  <c r="D14"/>
  <c r="D20" s="1"/>
  <c r="G13"/>
  <c r="G12"/>
  <c r="G11"/>
  <c r="G10"/>
  <c r="G9"/>
  <c r="G8"/>
  <c r="G7"/>
  <c r="G6"/>
  <c r="G5"/>
  <c r="G4"/>
  <c r="I17" i="137"/>
  <c r="H16"/>
  <c r="G16"/>
  <c r="F16"/>
  <c r="E16"/>
  <c r="D16"/>
  <c r="I16" s="1"/>
  <c r="I15"/>
  <c r="H14"/>
  <c r="G14"/>
  <c r="F14"/>
  <c r="E14"/>
  <c r="D14"/>
  <c r="I14" s="1"/>
  <c r="I13"/>
  <c r="H12"/>
  <c r="G12"/>
  <c r="F12"/>
  <c r="E12"/>
  <c r="D12"/>
  <c r="I12" s="1"/>
  <c r="I11"/>
  <c r="I10"/>
  <c r="H9"/>
  <c r="G9"/>
  <c r="F9"/>
  <c r="E9"/>
  <c r="D9"/>
  <c r="I8"/>
  <c r="I7"/>
  <c r="H6"/>
  <c r="H18" s="1"/>
  <c r="G6"/>
  <c r="G18" s="1"/>
  <c r="F6"/>
  <c r="F18" s="1"/>
  <c r="E6"/>
  <c r="E18" s="1"/>
  <c r="D6"/>
  <c r="D18" s="1"/>
  <c r="G43" i="2"/>
  <c r="E43"/>
  <c r="G32" i="139"/>
  <c r="G31"/>
  <c r="G30"/>
  <c r="G29"/>
  <c r="G28"/>
  <c r="G27"/>
  <c r="G26"/>
  <c r="F25"/>
  <c r="E25"/>
  <c r="D25"/>
  <c r="C25"/>
  <c r="G25" s="1"/>
  <c r="G24"/>
  <c r="G23"/>
  <c r="G22"/>
  <c r="G21"/>
  <c r="G20"/>
  <c r="G19"/>
  <c r="G18"/>
  <c r="F17"/>
  <c r="F33" s="1"/>
  <c r="E17"/>
  <c r="E33" s="1"/>
  <c r="D17"/>
  <c r="D33" s="1"/>
  <c r="C17"/>
  <c r="C33" s="1"/>
  <c r="F15"/>
  <c r="F16" s="1"/>
  <c r="F34" s="1"/>
  <c r="E15"/>
  <c r="E16" s="1"/>
  <c r="E34" s="1"/>
  <c r="D15"/>
  <c r="D16" s="1"/>
  <c r="D34" s="1"/>
  <c r="C15"/>
  <c r="G15" s="1"/>
  <c r="G14"/>
  <c r="G13"/>
  <c r="G12"/>
  <c r="G11"/>
  <c r="G10"/>
  <c r="G9"/>
  <c r="G8"/>
  <c r="C49" i="133"/>
  <c r="C43"/>
  <c r="C54" s="1"/>
  <c r="C36"/>
  <c r="C29"/>
  <c r="C25"/>
  <c r="C19"/>
  <c r="C8"/>
  <c r="C35" s="1"/>
  <c r="C40" s="1"/>
  <c r="C49" i="134"/>
  <c r="C43"/>
  <c r="C54" s="1"/>
  <c r="C36"/>
  <c r="C29"/>
  <c r="C25"/>
  <c r="C19"/>
  <c r="C8"/>
  <c r="C35" s="1"/>
  <c r="C40" s="1"/>
  <c r="F50" i="117"/>
  <c r="E50"/>
  <c r="D50"/>
  <c r="C50"/>
  <c r="F44"/>
  <c r="F57" s="1"/>
  <c r="E44"/>
  <c r="D44"/>
  <c r="D57" s="1"/>
  <c r="C44"/>
  <c r="C57" s="1"/>
  <c r="F37"/>
  <c r="E37"/>
  <c r="D37"/>
  <c r="C37"/>
  <c r="F30"/>
  <c r="E30"/>
  <c r="D30"/>
  <c r="C30"/>
  <c r="F26"/>
  <c r="E26"/>
  <c r="D26"/>
  <c r="C26"/>
  <c r="F20"/>
  <c r="E20"/>
  <c r="D20"/>
  <c r="C20"/>
  <c r="F9"/>
  <c r="F36" s="1"/>
  <c r="F41" s="1"/>
  <c r="E9"/>
  <c r="E36" s="1"/>
  <c r="E41" s="1"/>
  <c r="D9"/>
  <c r="D36" s="1"/>
  <c r="D41" s="1"/>
  <c r="C9"/>
  <c r="C36" s="1"/>
  <c r="C41" s="1"/>
  <c r="F30" i="131"/>
  <c r="E30"/>
  <c r="D30"/>
  <c r="C30"/>
  <c r="F26"/>
  <c r="E26"/>
  <c r="D26"/>
  <c r="C26"/>
  <c r="F21"/>
  <c r="F20" s="1"/>
  <c r="D21"/>
  <c r="D20" s="1"/>
  <c r="C21"/>
  <c r="E20"/>
  <c r="C20"/>
  <c r="F19"/>
  <c r="F18"/>
  <c r="F17"/>
  <c r="F16"/>
  <c r="F15"/>
  <c r="F14"/>
  <c r="F13"/>
  <c r="D13"/>
  <c r="C13"/>
  <c r="F12"/>
  <c r="D12"/>
  <c r="C12"/>
  <c r="F11"/>
  <c r="D11"/>
  <c r="D9" s="1"/>
  <c r="C11"/>
  <c r="F10"/>
  <c r="F9" s="1"/>
  <c r="D10"/>
  <c r="C10"/>
  <c r="E9"/>
  <c r="C50" i="132"/>
  <c r="C44"/>
  <c r="C55" s="1"/>
  <c r="C36"/>
  <c r="C29"/>
  <c r="C25"/>
  <c r="C19"/>
  <c r="C8"/>
  <c r="C35" s="1"/>
  <c r="C40" s="1"/>
  <c r="F51" i="106"/>
  <c r="E51"/>
  <c r="D51"/>
  <c r="C51"/>
  <c r="F45"/>
  <c r="F58" s="1"/>
  <c r="E45"/>
  <c r="D45"/>
  <c r="D58" s="1"/>
  <c r="C45"/>
  <c r="C58" s="1"/>
  <c r="F37"/>
  <c r="E37"/>
  <c r="D37"/>
  <c r="C37"/>
  <c r="F30"/>
  <c r="E30"/>
  <c r="D30"/>
  <c r="C30"/>
  <c r="E29"/>
  <c r="E28"/>
  <c r="E26" s="1"/>
  <c r="E25" s="1"/>
  <c r="E27"/>
  <c r="F26"/>
  <c r="D26"/>
  <c r="C26"/>
  <c r="E22"/>
  <c r="E21"/>
  <c r="F20"/>
  <c r="D20"/>
  <c r="D36" s="1"/>
  <c r="D41" s="1"/>
  <c r="C20"/>
  <c r="E10"/>
  <c r="F9"/>
  <c r="E9"/>
  <c r="D9"/>
  <c r="C9"/>
  <c r="C36" s="1"/>
  <c r="C41" s="1"/>
  <c r="F52" i="105"/>
  <c r="F51" s="1"/>
  <c r="D52"/>
  <c r="D51" s="1"/>
  <c r="C52"/>
  <c r="C51" s="1"/>
  <c r="E51"/>
  <c r="D49"/>
  <c r="D45" s="1"/>
  <c r="C49"/>
  <c r="C48"/>
  <c r="C47"/>
  <c r="C46"/>
  <c r="C45" s="1"/>
  <c r="C58" s="1"/>
  <c r="F45"/>
  <c r="E45"/>
  <c r="C40"/>
  <c r="D39"/>
  <c r="C39"/>
  <c r="C38"/>
  <c r="F37"/>
  <c r="F41" s="1"/>
  <c r="E37"/>
  <c r="D37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F25"/>
  <c r="E25"/>
  <c r="D25"/>
  <c r="C25"/>
  <c r="D24"/>
  <c r="C24"/>
  <c r="C23"/>
  <c r="F22"/>
  <c r="E22"/>
  <c r="D22"/>
  <c r="C22"/>
  <c r="F21"/>
  <c r="E21"/>
  <c r="D21"/>
  <c r="C21"/>
  <c r="F20"/>
  <c r="E20"/>
  <c r="D20"/>
  <c r="C20"/>
  <c r="C19"/>
  <c r="D18"/>
  <c r="C18"/>
  <c r="C17"/>
  <c r="D16"/>
  <c r="C16"/>
  <c r="D15"/>
  <c r="C15"/>
  <c r="C14"/>
  <c r="D13"/>
  <c r="C13"/>
  <c r="C12"/>
  <c r="C11"/>
  <c r="F10"/>
  <c r="E10"/>
  <c r="D10"/>
  <c r="C10"/>
  <c r="F9"/>
  <c r="E9"/>
  <c r="E51" i="100"/>
  <c r="D51"/>
  <c r="C51"/>
  <c r="B51"/>
  <c r="E45"/>
  <c r="E58" s="1"/>
  <c r="D45"/>
  <c r="C45"/>
  <c r="C58" s="1"/>
  <c r="B45"/>
  <c r="B58" s="1"/>
  <c r="E37"/>
  <c r="E41" s="1"/>
  <c r="D37"/>
  <c r="C37"/>
  <c r="B37"/>
  <c r="E30"/>
  <c r="D30"/>
  <c r="C30"/>
  <c r="B30"/>
  <c r="E26"/>
  <c r="D26"/>
  <c r="C26"/>
  <c r="B26"/>
  <c r="E20"/>
  <c r="D20"/>
  <c r="C20"/>
  <c r="B20"/>
  <c r="E9"/>
  <c r="D9"/>
  <c r="D36" s="1"/>
  <c r="C9"/>
  <c r="C36" s="1"/>
  <c r="C41" s="1"/>
  <c r="B9"/>
  <c r="B36" s="1"/>
  <c r="B41" s="1"/>
  <c r="C50" i="140"/>
  <c r="C44"/>
  <c r="C55" s="1"/>
  <c r="C36"/>
  <c r="C29"/>
  <c r="C25"/>
  <c r="C19"/>
  <c r="C8"/>
  <c r="C35" s="1"/>
  <c r="C40" s="1"/>
  <c r="F51" i="98"/>
  <c r="E51"/>
  <c r="D51"/>
  <c r="C51"/>
  <c r="F45"/>
  <c r="F58" s="1"/>
  <c r="E45"/>
  <c r="D45"/>
  <c r="D58" s="1"/>
  <c r="C45"/>
  <c r="C58" s="1"/>
  <c r="F37"/>
  <c r="D37"/>
  <c r="C37"/>
  <c r="F30"/>
  <c r="E30"/>
  <c r="D30"/>
  <c r="C30"/>
  <c r="F26"/>
  <c r="E26"/>
  <c r="D26"/>
  <c r="C26"/>
  <c r="F20"/>
  <c r="E20"/>
  <c r="D20"/>
  <c r="C20"/>
  <c r="F9"/>
  <c r="F36" s="1"/>
  <c r="F41" s="1"/>
  <c r="E9"/>
  <c r="E36" s="1"/>
  <c r="E41" s="1"/>
  <c r="D9"/>
  <c r="D36" s="1"/>
  <c r="D41" s="1"/>
  <c r="C9"/>
  <c r="C36" s="1"/>
  <c r="C41" s="1"/>
  <c r="C52" i="79"/>
  <c r="C51" s="1"/>
  <c r="E51"/>
  <c r="D51"/>
  <c r="C48"/>
  <c r="C47"/>
  <c r="C46"/>
  <c r="E45"/>
  <c r="D45"/>
  <c r="D58" s="1"/>
  <c r="C41"/>
  <c r="C40"/>
  <c r="C39"/>
  <c r="C38"/>
  <c r="E37"/>
  <c r="D37"/>
  <c r="C37"/>
  <c r="C36"/>
  <c r="E35"/>
  <c r="C35"/>
  <c r="C34"/>
  <c r="E33"/>
  <c r="C33"/>
  <c r="E32"/>
  <c r="C32"/>
  <c r="E31"/>
  <c r="C31"/>
  <c r="E30"/>
  <c r="C30"/>
  <c r="E29"/>
  <c r="C29"/>
  <c r="E28"/>
  <c r="C28"/>
  <c r="E27"/>
  <c r="C27"/>
  <c r="E26"/>
  <c r="C26"/>
  <c r="E25"/>
  <c r="C25"/>
  <c r="E24"/>
  <c r="C24"/>
  <c r="E23"/>
  <c r="C23"/>
  <c r="E22"/>
  <c r="C22"/>
  <c r="E21"/>
  <c r="C21"/>
  <c r="E20"/>
  <c r="C20"/>
  <c r="E19"/>
  <c r="C19"/>
  <c r="E18"/>
  <c r="C18"/>
  <c r="E17"/>
  <c r="C17"/>
  <c r="E16"/>
  <c r="C16"/>
  <c r="E15"/>
  <c r="C15"/>
  <c r="E14"/>
  <c r="C14"/>
  <c r="E13"/>
  <c r="C13"/>
  <c r="C12"/>
  <c r="C11"/>
  <c r="E10"/>
  <c r="E9" s="1"/>
  <c r="C10"/>
  <c r="D9"/>
  <c r="D36" s="1"/>
  <c r="D41" s="1"/>
  <c r="C9"/>
  <c r="F144" i="115"/>
  <c r="E144"/>
  <c r="D144"/>
  <c r="C144"/>
  <c r="E139"/>
  <c r="D139"/>
  <c r="C139"/>
  <c r="F134"/>
  <c r="E134"/>
  <c r="D134"/>
  <c r="C134"/>
  <c r="F130"/>
  <c r="F149" s="1"/>
  <c r="E130"/>
  <c r="E149" s="1"/>
  <c r="D130"/>
  <c r="D149" s="1"/>
  <c r="C130"/>
  <c r="C149" s="1"/>
  <c r="F126"/>
  <c r="E126"/>
  <c r="D126"/>
  <c r="C126"/>
  <c r="F112"/>
  <c r="E112"/>
  <c r="D112"/>
  <c r="C112"/>
  <c r="F96"/>
  <c r="F129" s="1"/>
  <c r="F151" s="1"/>
  <c r="E96"/>
  <c r="E129" s="1"/>
  <c r="D96"/>
  <c r="D129" s="1"/>
  <c r="D151" s="1"/>
  <c r="C96"/>
  <c r="C129" s="1"/>
  <c r="C151" s="1"/>
  <c r="F85"/>
  <c r="E85"/>
  <c r="D85"/>
  <c r="C85"/>
  <c r="F81"/>
  <c r="E81"/>
  <c r="D81"/>
  <c r="C81"/>
  <c r="F78"/>
  <c r="E78"/>
  <c r="D78"/>
  <c r="C78"/>
  <c r="F73"/>
  <c r="E73"/>
  <c r="D73"/>
  <c r="C73"/>
  <c r="F69"/>
  <c r="F91" s="1"/>
  <c r="E69"/>
  <c r="E91" s="1"/>
  <c r="D69"/>
  <c r="D91" s="1"/>
  <c r="C69"/>
  <c r="C91" s="1"/>
  <c r="F63"/>
  <c r="E63"/>
  <c r="D63"/>
  <c r="C63"/>
  <c r="F58"/>
  <c r="E58"/>
  <c r="D58"/>
  <c r="C58"/>
  <c r="F52"/>
  <c r="E52"/>
  <c r="D52"/>
  <c r="C52"/>
  <c r="F41"/>
  <c r="E41"/>
  <c r="D41"/>
  <c r="C41"/>
  <c r="F35"/>
  <c r="E35"/>
  <c r="D35"/>
  <c r="C35"/>
  <c r="F34"/>
  <c r="E34"/>
  <c r="D34"/>
  <c r="C34"/>
  <c r="F27"/>
  <c r="E27"/>
  <c r="D27"/>
  <c r="C27"/>
  <c r="F20"/>
  <c r="E20"/>
  <c r="D20"/>
  <c r="C20"/>
  <c r="F68"/>
  <c r="F92" s="1"/>
  <c r="E9"/>
  <c r="E68" s="1"/>
  <c r="E92" s="1"/>
  <c r="D9"/>
  <c r="D68" s="1"/>
  <c r="D92" s="1"/>
  <c r="C9"/>
  <c r="C68" s="1"/>
  <c r="C92" s="1"/>
  <c r="F140" i="114"/>
  <c r="E140"/>
  <c r="D140"/>
  <c r="C140"/>
  <c r="F135"/>
  <c r="E135"/>
  <c r="D135"/>
  <c r="C135"/>
  <c r="F130"/>
  <c r="E130"/>
  <c r="D130"/>
  <c r="C130"/>
  <c r="F126"/>
  <c r="F145" s="1"/>
  <c r="E126"/>
  <c r="E145" s="1"/>
  <c r="D126"/>
  <c r="D145" s="1"/>
  <c r="C126"/>
  <c r="C145" s="1"/>
  <c r="F122"/>
  <c r="E122"/>
  <c r="D122"/>
  <c r="C122"/>
  <c r="F108"/>
  <c r="F125" s="1"/>
  <c r="F146" s="1"/>
  <c r="E108"/>
  <c r="D108"/>
  <c r="D125" s="1"/>
  <c r="D146" s="1"/>
  <c r="C108"/>
  <c r="E97"/>
  <c r="E92"/>
  <c r="E125" s="1"/>
  <c r="D92"/>
  <c r="C92"/>
  <c r="C125" s="1"/>
  <c r="F81"/>
  <c r="E81"/>
  <c r="D81"/>
  <c r="C81"/>
  <c r="F77"/>
  <c r="E77"/>
  <c r="D77"/>
  <c r="C77"/>
  <c r="F74"/>
  <c r="E74"/>
  <c r="D74"/>
  <c r="C74"/>
  <c r="F69"/>
  <c r="E69"/>
  <c r="D69"/>
  <c r="C69"/>
  <c r="F65"/>
  <c r="F87" s="1"/>
  <c r="E65"/>
  <c r="E87" s="1"/>
  <c r="D65"/>
  <c r="D87" s="1"/>
  <c r="C65"/>
  <c r="C87" s="1"/>
  <c r="F59"/>
  <c r="E59"/>
  <c r="D59"/>
  <c r="C59"/>
  <c r="F54"/>
  <c r="E54"/>
  <c r="D54"/>
  <c r="C54"/>
  <c r="F48"/>
  <c r="E48"/>
  <c r="D48"/>
  <c r="C48"/>
  <c r="D37"/>
  <c r="C37"/>
  <c r="F31"/>
  <c r="E31"/>
  <c r="D31"/>
  <c r="C31"/>
  <c r="F30"/>
  <c r="E30"/>
  <c r="D30"/>
  <c r="C30"/>
  <c r="F23"/>
  <c r="E23"/>
  <c r="D23"/>
  <c r="C23"/>
  <c r="F16"/>
  <c r="E16"/>
  <c r="D16"/>
  <c r="C16"/>
  <c r="F9"/>
  <c r="F64" s="1"/>
  <c r="F88" s="1"/>
  <c r="E9"/>
  <c r="E64" s="1"/>
  <c r="E88" s="1"/>
  <c r="D9"/>
  <c r="D64" s="1"/>
  <c r="D88" s="1"/>
  <c r="C9"/>
  <c r="C64" s="1"/>
  <c r="C88" s="1"/>
  <c r="F150" i="113"/>
  <c r="D150"/>
  <c r="C150"/>
  <c r="F145"/>
  <c r="D145"/>
  <c r="C145"/>
  <c r="F140"/>
  <c r="D140"/>
  <c r="C140"/>
  <c r="F136"/>
  <c r="F155" s="1"/>
  <c r="D136"/>
  <c r="D155" s="1"/>
  <c r="C136"/>
  <c r="C155" s="1"/>
  <c r="F132"/>
  <c r="D132"/>
  <c r="C132"/>
  <c r="F131"/>
  <c r="D131"/>
  <c r="F130"/>
  <c r="D130"/>
  <c r="D129"/>
  <c r="G129" s="1"/>
  <c r="F128"/>
  <c r="D128"/>
  <c r="D127"/>
  <c r="G127" s="1"/>
  <c r="F126"/>
  <c r="D126"/>
  <c r="F125"/>
  <c r="D125"/>
  <c r="F124"/>
  <c r="D124"/>
  <c r="D123"/>
  <c r="G123" s="1"/>
  <c r="C123"/>
  <c r="F122"/>
  <c r="D122"/>
  <c r="D121"/>
  <c r="G121" s="1"/>
  <c r="F120"/>
  <c r="D120"/>
  <c r="D119"/>
  <c r="F118"/>
  <c r="C118"/>
  <c r="D117"/>
  <c r="G117" s="1"/>
  <c r="D116"/>
  <c r="G116" s="1"/>
  <c r="F115"/>
  <c r="D115"/>
  <c r="F114"/>
  <c r="D114"/>
  <c r="F113"/>
  <c r="D113"/>
  <c r="D112"/>
  <c r="G112" s="1"/>
  <c r="F111"/>
  <c r="D111"/>
  <c r="F110"/>
  <c r="D110"/>
  <c r="F109"/>
  <c r="D109"/>
  <c r="D108"/>
  <c r="G108" s="1"/>
  <c r="F107"/>
  <c r="D107"/>
  <c r="G107" s="1"/>
  <c r="C107"/>
  <c r="D106"/>
  <c r="G106" s="1"/>
  <c r="D105"/>
  <c r="G105" s="1"/>
  <c r="D104"/>
  <c r="G104" s="1"/>
  <c r="D103"/>
  <c r="F102"/>
  <c r="F135" s="1"/>
  <c r="C102"/>
  <c r="C135" s="1"/>
  <c r="C158" s="1"/>
  <c r="F91"/>
  <c r="D91"/>
  <c r="C91"/>
  <c r="D88"/>
  <c r="G88" s="1"/>
  <c r="F87"/>
  <c r="D87"/>
  <c r="G87" s="1"/>
  <c r="C87"/>
  <c r="D85"/>
  <c r="G85" s="1"/>
  <c r="F84"/>
  <c r="D84"/>
  <c r="G84" s="1"/>
  <c r="C84"/>
  <c r="F79"/>
  <c r="D79"/>
  <c r="C79"/>
  <c r="F75"/>
  <c r="F97" s="1"/>
  <c r="D75"/>
  <c r="D97" s="1"/>
  <c r="G97" s="1"/>
  <c r="C75"/>
  <c r="C97" s="1"/>
  <c r="F69"/>
  <c r="D69"/>
  <c r="C69"/>
  <c r="F68"/>
  <c r="D68"/>
  <c r="F67"/>
  <c r="D67"/>
  <c r="F66"/>
  <c r="F64" s="1"/>
  <c r="D66"/>
  <c r="D65"/>
  <c r="G65" s="1"/>
  <c r="C64"/>
  <c r="F63"/>
  <c r="D63"/>
  <c r="F62"/>
  <c r="D62"/>
  <c r="F61"/>
  <c r="D61"/>
  <c r="D60"/>
  <c r="G60" s="1"/>
  <c r="F59"/>
  <c r="D59"/>
  <c r="C58"/>
  <c r="D57"/>
  <c r="G57" s="1"/>
  <c r="D56"/>
  <c r="G56" s="1"/>
  <c r="D55"/>
  <c r="G55" s="1"/>
  <c r="D54"/>
  <c r="G54" s="1"/>
  <c r="D53"/>
  <c r="G53" s="1"/>
  <c r="D52"/>
  <c r="G52" s="1"/>
  <c r="F51"/>
  <c r="D51"/>
  <c r="D50"/>
  <c r="D49"/>
  <c r="G49" s="1"/>
  <c r="F48"/>
  <c r="D48"/>
  <c r="F47"/>
  <c r="D47"/>
  <c r="C47"/>
  <c r="D46"/>
  <c r="G46" s="1"/>
  <c r="D45"/>
  <c r="G45" s="1"/>
  <c r="D44"/>
  <c r="G44" s="1"/>
  <c r="D43"/>
  <c r="G43" s="1"/>
  <c r="D42"/>
  <c r="G42" s="1"/>
  <c r="D41"/>
  <c r="G41" s="1"/>
  <c r="D40"/>
  <c r="D39" s="1"/>
  <c r="G39" s="1"/>
  <c r="C40"/>
  <c r="F39"/>
  <c r="C39"/>
  <c r="D38"/>
  <c r="G38" s="1"/>
  <c r="D37"/>
  <c r="G37" s="1"/>
  <c r="D36"/>
  <c r="G36" s="1"/>
  <c r="D35"/>
  <c r="D34"/>
  <c r="G34" s="1"/>
  <c r="F33"/>
  <c r="D33"/>
  <c r="F32"/>
  <c r="D32"/>
  <c r="F31"/>
  <c r="D31"/>
  <c r="F30"/>
  <c r="C30"/>
  <c r="F29"/>
  <c r="D29"/>
  <c r="F28"/>
  <c r="D28"/>
  <c r="D27"/>
  <c r="G27" s="1"/>
  <c r="D26"/>
  <c r="G26" s="1"/>
  <c r="D25"/>
  <c r="G25" s="1"/>
  <c r="D24"/>
  <c r="G24" s="1"/>
  <c r="F23"/>
  <c r="D23"/>
  <c r="D22"/>
  <c r="G22" s="1"/>
  <c r="F21"/>
  <c r="D21"/>
  <c r="F20"/>
  <c r="C20"/>
  <c r="F19"/>
  <c r="D19"/>
  <c r="F18"/>
  <c r="D18"/>
  <c r="F17"/>
  <c r="D17"/>
  <c r="F16"/>
  <c r="D16"/>
  <c r="D15"/>
  <c r="G15" s="1"/>
  <c r="D14"/>
  <c r="G14" s="1"/>
  <c r="D13"/>
  <c r="G13" s="1"/>
  <c r="D12"/>
  <c r="G12" s="1"/>
  <c r="D11"/>
  <c r="G11" s="1"/>
  <c r="D10"/>
  <c r="G10" s="1"/>
  <c r="F9"/>
  <c r="C9"/>
  <c r="C74" s="1"/>
  <c r="C98" s="1"/>
  <c r="E150" i="3"/>
  <c r="D150"/>
  <c r="C150"/>
  <c r="E145"/>
  <c r="D145"/>
  <c r="C145"/>
  <c r="E140"/>
  <c r="D140"/>
  <c r="C140"/>
  <c r="E136"/>
  <c r="E155" s="1"/>
  <c r="D136"/>
  <c r="D155" s="1"/>
  <c r="C136"/>
  <c r="C155" s="1"/>
  <c r="E132"/>
  <c r="D132"/>
  <c r="C132"/>
  <c r="D123"/>
  <c r="C123"/>
  <c r="E118"/>
  <c r="C118"/>
  <c r="E107"/>
  <c r="D107"/>
  <c r="C107"/>
  <c r="E102"/>
  <c r="E135" s="1"/>
  <c r="D102"/>
  <c r="C102"/>
  <c r="C135" s="1"/>
  <c r="C158" s="1"/>
  <c r="E91"/>
  <c r="D91"/>
  <c r="C91"/>
  <c r="E87"/>
  <c r="D87"/>
  <c r="C87"/>
  <c r="E84"/>
  <c r="D84"/>
  <c r="C84"/>
  <c r="E79"/>
  <c r="D79"/>
  <c r="C79"/>
  <c r="E75"/>
  <c r="E97" s="1"/>
  <c r="D75"/>
  <c r="D97" s="1"/>
  <c r="C75"/>
  <c r="C97" s="1"/>
  <c r="E69"/>
  <c r="D69"/>
  <c r="C69"/>
  <c r="E64"/>
  <c r="D64"/>
  <c r="C64"/>
  <c r="E58"/>
  <c r="D58"/>
  <c r="C58"/>
  <c r="E47"/>
  <c r="D47"/>
  <c r="C47"/>
  <c r="E40"/>
  <c r="D40"/>
  <c r="C40"/>
  <c r="E39"/>
  <c r="D39"/>
  <c r="C39"/>
  <c r="D30"/>
  <c r="C30"/>
  <c r="D20"/>
  <c r="C20"/>
  <c r="E9"/>
  <c r="E74" s="1"/>
  <c r="E98" s="1"/>
  <c r="D9"/>
  <c r="D74" s="1"/>
  <c r="D98" s="1"/>
  <c r="C9"/>
  <c r="C74" s="1"/>
  <c r="C98" s="1"/>
  <c r="D47" i="125"/>
  <c r="D38"/>
  <c r="C38"/>
  <c r="E37"/>
  <c r="E36"/>
  <c r="E35"/>
  <c r="E34"/>
  <c r="E38" s="1"/>
  <c r="D31"/>
  <c r="C31"/>
  <c r="B31"/>
  <c r="E30"/>
  <c r="E29"/>
  <c r="E28"/>
  <c r="E27"/>
  <c r="E26"/>
  <c r="E25"/>
  <c r="E24"/>
  <c r="E31" s="1"/>
  <c r="D19"/>
  <c r="C19"/>
  <c r="E18"/>
  <c r="E17"/>
  <c r="E16"/>
  <c r="E15"/>
  <c r="E19" s="1"/>
  <c r="D12"/>
  <c r="C12"/>
  <c r="B12"/>
  <c r="E11"/>
  <c r="E10"/>
  <c r="E9"/>
  <c r="E8"/>
  <c r="E7"/>
  <c r="E6"/>
  <c r="E5"/>
  <c r="E12" s="1"/>
  <c r="D28" i="126"/>
  <c r="B28"/>
  <c r="L27"/>
  <c r="L26"/>
  <c r="L25"/>
  <c r="L24"/>
  <c r="L23"/>
  <c r="L22"/>
  <c r="L21"/>
  <c r="L20"/>
  <c r="L19"/>
  <c r="L18"/>
  <c r="L17"/>
  <c r="L16"/>
  <c r="L15"/>
  <c r="L14"/>
  <c r="L13"/>
  <c r="L28" s="1"/>
  <c r="J10"/>
  <c r="I10"/>
  <c r="H10"/>
  <c r="D30" i="63"/>
  <c r="L29"/>
  <c r="L28"/>
  <c r="L27"/>
  <c r="L26"/>
  <c r="L25"/>
  <c r="L30" s="1"/>
  <c r="L24"/>
  <c r="J23"/>
  <c r="I23"/>
  <c r="H23"/>
  <c r="F23"/>
  <c r="E23"/>
  <c r="E30" s="1"/>
  <c r="J18"/>
  <c r="F18"/>
  <c r="F30" s="1"/>
  <c r="H12"/>
  <c r="H18" s="1"/>
  <c r="H30" s="1"/>
  <c r="L9"/>
  <c r="L6"/>
  <c r="C8" i="127"/>
  <c r="C11" i="129"/>
  <c r="E11" i="128"/>
  <c r="D11"/>
  <c r="C11"/>
  <c r="F10"/>
  <c r="F9"/>
  <c r="F8"/>
  <c r="F7"/>
  <c r="F6"/>
  <c r="F11" s="1"/>
  <c r="K30" i="61"/>
  <c r="J30"/>
  <c r="I30"/>
  <c r="H30"/>
  <c r="H31" s="1"/>
  <c r="F24"/>
  <c r="F30" s="1"/>
  <c r="E24"/>
  <c r="E30" s="1"/>
  <c r="E31" s="1"/>
  <c r="D24"/>
  <c r="C24"/>
  <c r="C30" s="1"/>
  <c r="C31" s="1"/>
  <c r="D18"/>
  <c r="D30" s="1"/>
  <c r="J17"/>
  <c r="K17" s="1"/>
  <c r="K31" s="1"/>
  <c r="I17"/>
  <c r="I31" s="1"/>
  <c r="H17"/>
  <c r="F31"/>
  <c r="E17"/>
  <c r="D17"/>
  <c r="D31" s="1"/>
  <c r="C17"/>
  <c r="H28" i="73"/>
  <c r="I27"/>
  <c r="H27"/>
  <c r="E27"/>
  <c r="D24"/>
  <c r="C24"/>
  <c r="D19"/>
  <c r="D27" s="1"/>
  <c r="D28" s="1"/>
  <c r="C19"/>
  <c r="C27" s="1"/>
  <c r="J18"/>
  <c r="J28" s="1"/>
  <c r="K28" s="1"/>
  <c r="I18"/>
  <c r="I28" s="1"/>
  <c r="H18"/>
  <c r="E18"/>
  <c r="E28" s="1"/>
  <c r="D18"/>
  <c r="C18"/>
  <c r="C28" s="1"/>
  <c r="F142" i="97"/>
  <c r="E142"/>
  <c r="D142"/>
  <c r="C142"/>
  <c r="F137"/>
  <c r="E137"/>
  <c r="D137"/>
  <c r="C137"/>
  <c r="F132"/>
  <c r="E132"/>
  <c r="D132"/>
  <c r="C132"/>
  <c r="F128"/>
  <c r="F147" s="1"/>
  <c r="E128"/>
  <c r="E147" s="1"/>
  <c r="D128"/>
  <c r="D147" s="1"/>
  <c r="C128"/>
  <c r="C147" s="1"/>
  <c r="F124"/>
  <c r="E124"/>
  <c r="D124"/>
  <c r="C124"/>
  <c r="E110"/>
  <c r="D110"/>
  <c r="C110"/>
  <c r="F150"/>
  <c r="E94"/>
  <c r="E127" s="1"/>
  <c r="D94"/>
  <c r="D127" s="1"/>
  <c r="D150" s="1"/>
  <c r="C94"/>
  <c r="C127" s="1"/>
  <c r="C150" s="1"/>
  <c r="F81"/>
  <c r="E81"/>
  <c r="D81"/>
  <c r="C81"/>
  <c r="F77"/>
  <c r="E77"/>
  <c r="D77"/>
  <c r="C77"/>
  <c r="E74"/>
  <c r="D74"/>
  <c r="C74"/>
  <c r="F69"/>
  <c r="E69"/>
  <c r="D69"/>
  <c r="C69"/>
  <c r="F65"/>
  <c r="E65"/>
  <c r="E87" s="1"/>
  <c r="D65"/>
  <c r="D87" s="1"/>
  <c r="D155" s="1"/>
  <c r="C65"/>
  <c r="C87" s="1"/>
  <c r="F59"/>
  <c r="E59"/>
  <c r="D59"/>
  <c r="C59"/>
  <c r="E54"/>
  <c r="D54"/>
  <c r="C54"/>
  <c r="F48"/>
  <c r="E48"/>
  <c r="D48"/>
  <c r="C48"/>
  <c r="F37"/>
  <c r="E37"/>
  <c r="D37"/>
  <c r="C37"/>
  <c r="F31"/>
  <c r="E31"/>
  <c r="D31"/>
  <c r="C31"/>
  <c r="F30"/>
  <c r="E30"/>
  <c r="D30"/>
  <c r="C30"/>
  <c r="F23"/>
  <c r="E23"/>
  <c r="D23"/>
  <c r="C23"/>
  <c r="F16"/>
  <c r="E16"/>
  <c r="D16"/>
  <c r="C16"/>
  <c r="E5"/>
  <c r="E64" s="1"/>
  <c r="E88" s="1"/>
  <c r="F88" s="1"/>
  <c r="D5"/>
  <c r="D64" s="1"/>
  <c r="C5"/>
  <c r="C64" s="1"/>
  <c r="C88" s="1"/>
  <c r="F138" i="124"/>
  <c r="E138"/>
  <c r="D138"/>
  <c r="C138"/>
  <c r="F133"/>
  <c r="E133"/>
  <c r="D133"/>
  <c r="C133"/>
  <c r="F128"/>
  <c r="E128"/>
  <c r="D128"/>
  <c r="C128"/>
  <c r="F124"/>
  <c r="F143" s="1"/>
  <c r="E124"/>
  <c r="E143" s="1"/>
  <c r="D124"/>
  <c r="D143" s="1"/>
  <c r="C124"/>
  <c r="C143" s="1"/>
  <c r="F120"/>
  <c r="E120"/>
  <c r="D120"/>
  <c r="C120"/>
  <c r="D106"/>
  <c r="C106"/>
  <c r="D95"/>
  <c r="F123"/>
  <c r="F144" s="1"/>
  <c r="E90"/>
  <c r="E123" s="1"/>
  <c r="E144" s="1"/>
  <c r="D90"/>
  <c r="D123" s="1"/>
  <c r="D144" s="1"/>
  <c r="C90"/>
  <c r="C123" s="1"/>
  <c r="C144" s="1"/>
  <c r="F77"/>
  <c r="E77"/>
  <c r="D77"/>
  <c r="C77"/>
  <c r="F73"/>
  <c r="E73"/>
  <c r="D73"/>
  <c r="C73"/>
  <c r="F70"/>
  <c r="E70"/>
  <c r="D70"/>
  <c r="C70"/>
  <c r="F65"/>
  <c r="E65"/>
  <c r="D65"/>
  <c r="C65"/>
  <c r="F61"/>
  <c r="F83" s="1"/>
  <c r="F149" s="1"/>
  <c r="E61"/>
  <c r="E83" s="1"/>
  <c r="D61"/>
  <c r="D83" s="1"/>
  <c r="D149" s="1"/>
  <c r="C61"/>
  <c r="C83" s="1"/>
  <c r="F55"/>
  <c r="E55"/>
  <c r="D55"/>
  <c r="C55"/>
  <c r="F50"/>
  <c r="E50"/>
  <c r="D50"/>
  <c r="C50"/>
  <c r="F44"/>
  <c r="E44"/>
  <c r="D44"/>
  <c r="C44"/>
  <c r="D33"/>
  <c r="C33"/>
  <c r="F27"/>
  <c r="E27"/>
  <c r="D27"/>
  <c r="C27"/>
  <c r="F26"/>
  <c r="E26"/>
  <c r="D26"/>
  <c r="C26"/>
  <c r="F19"/>
  <c r="E19"/>
  <c r="D19"/>
  <c r="C19"/>
  <c r="F12"/>
  <c r="E12"/>
  <c r="D12"/>
  <c r="C12"/>
  <c r="F5"/>
  <c r="F60" s="1"/>
  <c r="E5"/>
  <c r="E60" s="1"/>
  <c r="E84" s="1"/>
  <c r="D5"/>
  <c r="D60" s="1"/>
  <c r="C5"/>
  <c r="C60" s="1"/>
  <c r="C84" s="1"/>
  <c r="F149" i="95"/>
  <c r="E149"/>
  <c r="D149"/>
  <c r="C149"/>
  <c r="F146"/>
  <c r="D146"/>
  <c r="F145"/>
  <c r="D145"/>
  <c r="D144" s="1"/>
  <c r="F144"/>
  <c r="E144"/>
  <c r="C144"/>
  <c r="F139"/>
  <c r="E139"/>
  <c r="D139"/>
  <c r="C139"/>
  <c r="F135"/>
  <c r="F154" s="1"/>
  <c r="E135"/>
  <c r="D135"/>
  <c r="C135"/>
  <c r="C154" s="1"/>
  <c r="F133"/>
  <c r="D133"/>
  <c r="F132"/>
  <c r="D132"/>
  <c r="D131" s="1"/>
  <c r="F131"/>
  <c r="E131"/>
  <c r="C131"/>
  <c r="D129"/>
  <c r="D127"/>
  <c r="D126"/>
  <c r="D124"/>
  <c r="D121"/>
  <c r="D120"/>
  <c r="D119"/>
  <c r="E117"/>
  <c r="C117"/>
  <c r="D115"/>
  <c r="D113"/>
  <c r="D110"/>
  <c r="D109"/>
  <c r="C101"/>
  <c r="E101"/>
  <c r="E88"/>
  <c r="D88"/>
  <c r="C88"/>
  <c r="D85"/>
  <c r="D84" s="1"/>
  <c r="C84"/>
  <c r="E81"/>
  <c r="E76"/>
  <c r="D76"/>
  <c r="C76"/>
  <c r="E72"/>
  <c r="D72"/>
  <c r="C72"/>
  <c r="C94" s="1"/>
  <c r="D70"/>
  <c r="D69"/>
  <c r="D68"/>
  <c r="D67"/>
  <c r="E66"/>
  <c r="D66"/>
  <c r="C66"/>
  <c r="D65"/>
  <c r="D64"/>
  <c r="D63"/>
  <c r="F63" s="1"/>
  <c r="E61"/>
  <c r="C61"/>
  <c r="D56"/>
  <c r="D54"/>
  <c r="C54"/>
  <c r="D53"/>
  <c r="D52"/>
  <c r="D51"/>
  <c r="D50"/>
  <c r="D49"/>
  <c r="D48"/>
  <c r="D47"/>
  <c r="D46"/>
  <c r="D44"/>
  <c r="E43"/>
  <c r="D43"/>
  <c r="C43"/>
  <c r="D42"/>
  <c r="D41"/>
  <c r="D40"/>
  <c r="D39"/>
  <c r="D38"/>
  <c r="D37"/>
  <c r="D36"/>
  <c r="C36"/>
  <c r="D35"/>
  <c r="C35"/>
  <c r="D34"/>
  <c r="E34"/>
  <c r="D33"/>
  <c r="D32"/>
  <c r="D31"/>
  <c r="D30"/>
  <c r="F29"/>
  <c r="D29"/>
  <c r="F28"/>
  <c r="D28"/>
  <c r="F27"/>
  <c r="D27"/>
  <c r="E26"/>
  <c r="C26"/>
  <c r="F25"/>
  <c r="D25"/>
  <c r="F24"/>
  <c r="E24"/>
  <c r="D24"/>
  <c r="D23"/>
  <c r="D22"/>
  <c r="D21"/>
  <c r="D18"/>
  <c r="D17"/>
  <c r="C16"/>
  <c r="F15"/>
  <c r="D15"/>
  <c r="F14"/>
  <c r="D14"/>
  <c r="F13"/>
  <c r="D13"/>
  <c r="E12"/>
  <c r="D12"/>
  <c r="D11"/>
  <c r="D10"/>
  <c r="D9"/>
  <c r="D8"/>
  <c r="D7"/>
  <c r="E5"/>
  <c r="C5"/>
  <c r="C71" s="1"/>
  <c r="C95" s="1"/>
  <c r="F149" i="1"/>
  <c r="E149"/>
  <c r="D149"/>
  <c r="C149"/>
  <c r="F146"/>
  <c r="D146"/>
  <c r="F145"/>
  <c r="D145"/>
  <c r="F144"/>
  <c r="E144"/>
  <c r="D144"/>
  <c r="C144"/>
  <c r="F139"/>
  <c r="E139"/>
  <c r="D139"/>
  <c r="C139"/>
  <c r="F135"/>
  <c r="F154" s="1"/>
  <c r="E135"/>
  <c r="E154" s="1"/>
  <c r="D135"/>
  <c r="D154" s="1"/>
  <c r="C135"/>
  <c r="C154" s="1"/>
  <c r="F133"/>
  <c r="D133"/>
  <c r="F132"/>
  <c r="D132"/>
  <c r="F131"/>
  <c r="E131"/>
  <c r="D131"/>
  <c r="C131"/>
  <c r="F130"/>
  <c r="D130"/>
  <c r="D129"/>
  <c r="D128"/>
  <c r="F128" s="1"/>
  <c r="D127"/>
  <c r="D126"/>
  <c r="F126" s="1"/>
  <c r="D125"/>
  <c r="D124"/>
  <c r="D123"/>
  <c r="D122"/>
  <c r="F122" s="1"/>
  <c r="C122"/>
  <c r="D121"/>
  <c r="D120"/>
  <c r="F120" s="1"/>
  <c r="D119"/>
  <c r="E118"/>
  <c r="D118"/>
  <c r="E117"/>
  <c r="C117"/>
  <c r="D116"/>
  <c r="F116" s="1"/>
  <c r="D115"/>
  <c r="F115" s="1"/>
  <c r="D114"/>
  <c r="F114" s="1"/>
  <c r="D113"/>
  <c r="D112"/>
  <c r="F111"/>
  <c r="D110"/>
  <c r="D109"/>
  <c r="D108"/>
  <c r="D107"/>
  <c r="F107" s="1"/>
  <c r="D106"/>
  <c r="F106" s="1"/>
  <c r="C106"/>
  <c r="D105"/>
  <c r="F105" s="1"/>
  <c r="F104"/>
  <c r="E104"/>
  <c r="E103"/>
  <c r="D103"/>
  <c r="D101" s="1"/>
  <c r="E102"/>
  <c r="F102" s="1"/>
  <c r="E101"/>
  <c r="E134" s="1"/>
  <c r="C101"/>
  <c r="C134" s="1"/>
  <c r="C157" s="1"/>
  <c r="E88"/>
  <c r="D88"/>
  <c r="C88"/>
  <c r="E85"/>
  <c r="D85"/>
  <c r="D84" s="1"/>
  <c r="E84"/>
  <c r="C84"/>
  <c r="E82"/>
  <c r="D82"/>
  <c r="D81" s="1"/>
  <c r="E76"/>
  <c r="D76"/>
  <c r="C76"/>
  <c r="E72"/>
  <c r="D72"/>
  <c r="C72"/>
  <c r="C94" s="1"/>
  <c r="D70"/>
  <c r="D69"/>
  <c r="F69" s="1"/>
  <c r="D68"/>
  <c r="D67"/>
  <c r="E66"/>
  <c r="D66"/>
  <c r="C66"/>
  <c r="D65"/>
  <c r="D64"/>
  <c r="F63"/>
  <c r="D63"/>
  <c r="F62"/>
  <c r="D62"/>
  <c r="E61"/>
  <c r="D61"/>
  <c r="F61" s="1"/>
  <c r="C61"/>
  <c r="E56"/>
  <c r="D56"/>
  <c r="F56" s="1"/>
  <c r="E54"/>
  <c r="D54"/>
  <c r="C54"/>
  <c r="E53"/>
  <c r="F53" s="1"/>
  <c r="D53"/>
  <c r="E52"/>
  <c r="D52"/>
  <c r="E51"/>
  <c r="D51"/>
  <c r="E50"/>
  <c r="D50"/>
  <c r="F50" s="1"/>
  <c r="E49"/>
  <c r="D49"/>
  <c r="E48"/>
  <c r="D48"/>
  <c r="D47"/>
  <c r="D46"/>
  <c r="F46" s="1"/>
  <c r="D45"/>
  <c r="F45" s="1"/>
  <c r="D44"/>
  <c r="E43"/>
  <c r="C43"/>
  <c r="E42"/>
  <c r="D42"/>
  <c r="E41"/>
  <c r="D41"/>
  <c r="F41" s="1"/>
  <c r="E40"/>
  <c r="D40"/>
  <c r="E39"/>
  <c r="D39"/>
  <c r="E38"/>
  <c r="D38"/>
  <c r="E37"/>
  <c r="D37"/>
  <c r="F37" s="1"/>
  <c r="E36"/>
  <c r="D36"/>
  <c r="C36"/>
  <c r="E35"/>
  <c r="C35"/>
  <c r="C71" s="1"/>
  <c r="C95" s="1"/>
  <c r="D34"/>
  <c r="E33"/>
  <c r="E34" s="1"/>
  <c r="D33"/>
  <c r="F33" s="1"/>
  <c r="D32"/>
  <c r="E31"/>
  <c r="E32" s="1"/>
  <c r="D31"/>
  <c r="F31" s="1"/>
  <c r="E30"/>
  <c r="D30"/>
  <c r="D26" s="1"/>
  <c r="F29"/>
  <c r="D29"/>
  <c r="F28"/>
  <c r="D28"/>
  <c r="F27"/>
  <c r="D27"/>
  <c r="C26"/>
  <c r="F25"/>
  <c r="D25"/>
  <c r="F24"/>
  <c r="E24"/>
  <c r="D24"/>
  <c r="D23"/>
  <c r="F23" s="1"/>
  <c r="E22"/>
  <c r="D22"/>
  <c r="E21"/>
  <c r="D21"/>
  <c r="F21" s="1"/>
  <c r="E20"/>
  <c r="F19"/>
  <c r="E19"/>
  <c r="E18"/>
  <c r="D18"/>
  <c r="D16" s="1"/>
  <c r="E17"/>
  <c r="D17"/>
  <c r="C16"/>
  <c r="F15"/>
  <c r="D15"/>
  <c r="F14"/>
  <c r="D14"/>
  <c r="F13"/>
  <c r="D13"/>
  <c r="E12"/>
  <c r="D12"/>
  <c r="E11"/>
  <c r="D11"/>
  <c r="E10"/>
  <c r="D10"/>
  <c r="E9"/>
  <c r="D9"/>
  <c r="E8"/>
  <c r="D8"/>
  <c r="E7"/>
  <c r="D7"/>
  <c r="E6"/>
  <c r="E5" s="1"/>
  <c r="D6"/>
  <c r="D5" s="1"/>
  <c r="F5" s="1"/>
  <c r="C5"/>
  <c r="H64" i="94" l="1"/>
  <c r="J31" i="61"/>
  <c r="C134" i="95"/>
  <c r="C157" s="1"/>
  <c r="E154"/>
  <c r="E134"/>
  <c r="F17" i="1"/>
  <c r="D101" i="95"/>
  <c r="D117"/>
  <c r="D154"/>
  <c r="D9" i="113"/>
  <c r="F58"/>
  <c r="G58" s="1"/>
  <c r="D64"/>
  <c r="D102"/>
  <c r="E36" i="105"/>
  <c r="E41" s="1"/>
  <c r="C9" i="131"/>
  <c r="C44" i="118"/>
  <c r="C57" s="1"/>
  <c r="F5" i="97"/>
  <c r="F64"/>
  <c r="F32" i="95"/>
  <c r="E16"/>
  <c r="E35"/>
  <c r="F35" s="1"/>
  <c r="F36" i="1"/>
  <c r="F52"/>
  <c r="D117"/>
  <c r="D134" s="1"/>
  <c r="D157" s="1"/>
  <c r="F6"/>
  <c r="F7"/>
  <c r="F8"/>
  <c r="F9"/>
  <c r="F10"/>
  <c r="F11"/>
  <c r="F18"/>
  <c r="F38"/>
  <c r="F40"/>
  <c r="F42"/>
  <c r="F49"/>
  <c r="F51"/>
  <c r="C9" i="118"/>
  <c r="C36" s="1"/>
  <c r="C37"/>
  <c r="D36"/>
  <c r="D41" s="1"/>
  <c r="E20" i="106"/>
  <c r="C37" i="105"/>
  <c r="D58"/>
  <c r="D9"/>
  <c r="D36" s="1"/>
  <c r="D41" s="1"/>
  <c r="G9" i="113"/>
  <c r="D30"/>
  <c r="G30" s="1"/>
  <c r="G47"/>
  <c r="D58"/>
  <c r="G66"/>
  <c r="D20"/>
  <c r="G20" s="1"/>
  <c r="G14" i="120"/>
  <c r="F44"/>
  <c r="G44" s="1"/>
  <c r="E82"/>
  <c r="G82" s="1"/>
  <c r="G77"/>
  <c r="E92"/>
  <c r="G86"/>
  <c r="G89"/>
  <c r="G90"/>
  <c r="G91"/>
  <c r="F52"/>
  <c r="F53" s="1"/>
  <c r="G53" s="1"/>
  <c r="F87"/>
  <c r="G87" s="1"/>
  <c r="E36" i="79"/>
  <c r="E41" s="1"/>
  <c r="F41" s="1"/>
  <c r="F9"/>
  <c r="F36" s="1"/>
  <c r="D94" i="1"/>
  <c r="D162" s="1"/>
  <c r="D74" i="113"/>
  <c r="D98" s="1"/>
  <c r="G64"/>
  <c r="F58" i="105"/>
  <c r="G102" i="113"/>
  <c r="G40"/>
  <c r="G35"/>
  <c r="F22" i="1"/>
  <c r="F30"/>
  <c r="F32"/>
  <c r="F34"/>
  <c r="D35"/>
  <c r="F35" s="1"/>
  <c r="D43"/>
  <c r="F43" s="1"/>
  <c r="F54"/>
  <c r="F82"/>
  <c r="D26" i="95"/>
  <c r="F26" s="1"/>
  <c r="F34"/>
  <c r="F43"/>
  <c r="D61"/>
  <c r="F61" s="1"/>
  <c r="D118" i="113"/>
  <c r="G118" s="1"/>
  <c r="C45" i="79"/>
  <c r="C58" s="1"/>
  <c r="C9" i="105"/>
  <c r="C36" s="1"/>
  <c r="C41" s="1"/>
  <c r="E36" i="106"/>
  <c r="E41" s="1"/>
  <c r="G119" i="113"/>
  <c r="G103"/>
  <c r="Q42" i="2"/>
  <c r="M43"/>
  <c r="P43"/>
  <c r="Q25"/>
  <c r="D135" i="3"/>
  <c r="D158" s="1"/>
  <c r="F158" s="1"/>
  <c r="F87" i="97"/>
  <c r="F155" s="1"/>
  <c r="G97" i="94"/>
  <c r="H93"/>
  <c r="E17"/>
  <c r="G17"/>
  <c r="H17" s="1"/>
  <c r="H39"/>
  <c r="H60"/>
  <c r="F92"/>
  <c r="F97" s="1"/>
  <c r="H14"/>
  <c r="H15"/>
  <c r="H16"/>
  <c r="H80"/>
  <c r="F20" i="120"/>
  <c r="G20" s="1"/>
  <c r="G36"/>
  <c r="G52"/>
  <c r="G85"/>
  <c r="G64"/>
  <c r="I9" i="137"/>
  <c r="I6"/>
  <c r="I18" s="1"/>
  <c r="G33" i="139"/>
  <c r="C16"/>
  <c r="G17"/>
  <c r="D41" i="100"/>
  <c r="C146" i="114"/>
  <c r="E146"/>
  <c r="I12" i="63"/>
  <c r="D154" i="97"/>
  <c r="D88"/>
  <c r="F154"/>
  <c r="D148" i="124"/>
  <c r="D84"/>
  <c r="F84"/>
  <c r="F148"/>
  <c r="F117" i="95"/>
  <c r="D5"/>
  <c r="D16"/>
  <c r="F31"/>
  <c r="E54"/>
  <c r="F54" s="1"/>
  <c r="F66"/>
  <c r="D81"/>
  <c r="F81" s="1"/>
  <c r="E84"/>
  <c r="F84" s="1"/>
  <c r="F84" i="1"/>
  <c r="F39"/>
  <c r="F48"/>
  <c r="F66"/>
  <c r="F85"/>
  <c r="F103"/>
  <c r="F118"/>
  <c r="E16"/>
  <c r="F16" s="1"/>
  <c r="E26"/>
  <c r="F26" s="1"/>
  <c r="E81"/>
  <c r="F81" s="1"/>
  <c r="F101"/>
  <c r="D134" i="95" l="1"/>
  <c r="E157"/>
  <c r="D157"/>
  <c r="F117" i="1"/>
  <c r="F101" i="95"/>
  <c r="F134" s="1"/>
  <c r="F157" s="1"/>
  <c r="F74" i="113"/>
  <c r="C41" i="118"/>
  <c r="D71" i="95"/>
  <c r="I18" i="63"/>
  <c r="K12"/>
  <c r="F92" i="120"/>
  <c r="G92" s="1"/>
  <c r="F98" i="113"/>
  <c r="G98" s="1"/>
  <c r="G74"/>
  <c r="D135"/>
  <c r="D71" i="1"/>
  <c r="Q43" i="2"/>
  <c r="F135" i="3"/>
  <c r="H92" i="94"/>
  <c r="H97"/>
  <c r="C34" i="139"/>
  <c r="G34" s="1"/>
  <c r="G16"/>
  <c r="E71" i="95"/>
  <c r="E94"/>
  <c r="F16"/>
  <c r="D94"/>
  <c r="D162" s="1"/>
  <c r="E71" i="1"/>
  <c r="E94"/>
  <c r="F94" s="1"/>
  <c r="F162" s="1"/>
  <c r="F134"/>
  <c r="F157" s="1"/>
  <c r="D161" i="95" l="1"/>
  <c r="I30" i="63"/>
  <c r="K30" s="1"/>
  <c r="K18"/>
  <c r="D161" i="1"/>
  <c r="D95"/>
  <c r="D158" i="113"/>
  <c r="G158" s="1"/>
  <c r="G135"/>
  <c r="F71" i="95"/>
  <c r="E95"/>
  <c r="F94"/>
  <c r="F162" s="1"/>
  <c r="D95"/>
  <c r="F71" i="1"/>
  <c r="E95"/>
  <c r="F95" i="95" l="1"/>
  <c r="F161"/>
  <c r="F95" i="1"/>
  <c r="F161"/>
  <c r="C33" i="136" l="1"/>
  <c r="B33"/>
</calcChain>
</file>

<file path=xl/sharedStrings.xml><?xml version="1.0" encoding="utf-8"?>
<sst xmlns="http://schemas.openxmlformats.org/spreadsheetml/2006/main" count="4932" uniqueCount="1165">
  <si>
    <t>Ingatlanhasznosítás</t>
  </si>
  <si>
    <t>KULTÚRHÁZ ÉS KÖNYVTÁR ÖSSZESEN</t>
  </si>
  <si>
    <t>HOSSZABB KÖZFOGLALKOZTATÁS  ÖSSZES</t>
  </si>
  <si>
    <t>Járulékok, adók</t>
  </si>
  <si>
    <t>Költségvetési szervek  működése összesen</t>
  </si>
  <si>
    <t>KOMMUNÁLIS ÁGAZAT ÖSSZESEN</t>
  </si>
  <si>
    <t>Közművelődés összesen</t>
  </si>
  <si>
    <t>Könyvtár összesen</t>
  </si>
  <si>
    <t>Szociális étkeztetés</t>
  </si>
  <si>
    <t>SZOCIÁLIS SEGÉLYEZÉS, CSALÁDVÉDELEM ÖSSZ</t>
  </si>
  <si>
    <t>Rendszeres szociális segély</t>
  </si>
  <si>
    <t>ÖNKORMÁNYZATI IGAZGATÁS ÖSSZESEN</t>
  </si>
  <si>
    <t>Alsós oktatás működtetési feladatok</t>
  </si>
  <si>
    <t>Felsős oktatás működtetési feladatok</t>
  </si>
  <si>
    <t>Művészetoktatás működtetési feladatok</t>
  </si>
  <si>
    <t xml:space="preserve">Háziorvosi alapellátás </t>
  </si>
  <si>
    <t xml:space="preserve">Fogorvosi alapellátás </t>
  </si>
  <si>
    <t>FOGORVOSI ALAPELLÁTÁS ÖSSZESEN</t>
  </si>
  <si>
    <t>Közutak üzemeltetése, fenntartása</t>
  </si>
  <si>
    <t>Árvíz- és belvízvédelemmel összefüggő tev.</t>
  </si>
  <si>
    <t>Köztemető-fenntartás és működtetés</t>
  </si>
  <si>
    <t>Iskolai intézményi étkeztetés</t>
  </si>
  <si>
    <t>Óvodai étkeztetés összesen</t>
  </si>
  <si>
    <t>Önkormányzati jogalkotás / Önkormányzatok jogalkotó és általános igazgatási tevékenysége</t>
  </si>
  <si>
    <t>Sportlétesítmények működtetése</t>
  </si>
  <si>
    <t xml:space="preserve"> Önkormányzati hivatalok igazgatási tevékenység</t>
  </si>
  <si>
    <t>Foglalkozást helyettesítő támogatás</t>
  </si>
  <si>
    <r>
      <t>Átmeneti segély/</t>
    </r>
    <r>
      <rPr>
        <i/>
        <sz val="10"/>
        <rFont val="Arial CE"/>
        <charset val="238"/>
      </rPr>
      <t>Önkormányzati segély</t>
    </r>
  </si>
  <si>
    <r>
      <t>Temetési segély/</t>
    </r>
    <r>
      <rPr>
        <i/>
        <sz val="10"/>
        <rFont val="Arial CE"/>
        <charset val="238"/>
      </rPr>
      <t>Önkormányzati segély</t>
    </r>
  </si>
  <si>
    <r>
      <t>Rendkívüli gyermekvédelmi tám./</t>
    </r>
    <r>
      <rPr>
        <i/>
        <sz val="10"/>
        <rFont val="Arial CE"/>
        <charset val="238"/>
      </rPr>
      <t>Önkormányzati segél</t>
    </r>
    <r>
      <rPr>
        <sz val="10"/>
        <rFont val="Arial CE"/>
        <family val="2"/>
        <charset val="238"/>
      </rPr>
      <t>y</t>
    </r>
  </si>
  <si>
    <t>Nappali ellátás</t>
  </si>
  <si>
    <t>JOGCÍMEK  MEGNEVEZÉSE</t>
  </si>
  <si>
    <t>EREDETI</t>
  </si>
  <si>
    <t>MÓDOSÍTOTT</t>
  </si>
  <si>
    <t>Mutató</t>
  </si>
  <si>
    <t>Önkormányzati Hivatal támogatása</t>
  </si>
  <si>
    <t>Zöldterület-gazdálkodás</t>
  </si>
  <si>
    <t>Közvilágítás fenntartása</t>
  </si>
  <si>
    <t>283 200 Ft/km</t>
  </si>
  <si>
    <t>Köztemető-fenntartás</t>
  </si>
  <si>
    <t>69 Ft /m2</t>
  </si>
  <si>
    <t>Közutak fenntartása</t>
  </si>
  <si>
    <t>227 000 Ft/km</t>
  </si>
  <si>
    <t>Beszámítás</t>
  </si>
  <si>
    <t>Önkormányzati feladatok</t>
  </si>
  <si>
    <t>Üdülőhelyi feladatok</t>
  </si>
  <si>
    <t>Lakott külterülettel kapcs.</t>
  </si>
  <si>
    <t>Pénzbeli szociális juttatás</t>
  </si>
  <si>
    <t>Családsegítő szolgálat kieg.</t>
  </si>
  <si>
    <t>Gyermekjóléti szolgálat kieg.</t>
  </si>
  <si>
    <t>Szoc. étkeztetés</t>
  </si>
  <si>
    <t>Idősek klubja</t>
  </si>
  <si>
    <t>Szakmai dolgozók bértám.</t>
  </si>
  <si>
    <t>Intézmény-üzemelt. tám.</t>
  </si>
  <si>
    <t>Óvodai ellátás/ Ped. bértám.8 hó</t>
  </si>
  <si>
    <t>Óvodai ellátás/Ped. bértám. 4 hó</t>
  </si>
  <si>
    <t>Óvodai ellátás/Ped. bértám. 4 hó kieg</t>
  </si>
  <si>
    <t>Óvodaműködtetési támogatás</t>
  </si>
  <si>
    <t>Kulturális feladatok támogatása</t>
  </si>
  <si>
    <t>Felhalmozási célú önkormányzati támogatások (vis maior)</t>
  </si>
  <si>
    <t>6.6.</t>
  </si>
  <si>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</si>
  <si>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</si>
  <si>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</si>
  <si>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</si>
  <si>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</si>
  <si>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</si>
  <si>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</si>
  <si>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</si>
  <si>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</si>
  <si>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</si>
  <si>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</si>
  <si>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</si>
  <si>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</si>
  <si>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</si>
  <si>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</si>
  <si>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</si>
  <si>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</si>
  <si>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</si>
  <si>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</si>
  <si>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</si>
  <si>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</si>
  <si>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</si>
  <si>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</si>
  <si>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</si>
  <si>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</si>
  <si>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</si>
  <si>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</si>
  <si>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</si>
  <si>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</si>
  <si>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</si>
  <si>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</si>
  <si>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</si>
  <si>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</si>
  <si>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</si>
  <si>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</si>
  <si>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</si>
  <si>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</si>
  <si>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</si>
  <si>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</si>
  <si>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</si>
  <si>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</si>
  <si>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</si>
  <si>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</si>
  <si>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</si>
  <si>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</si>
  <si>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</si>
  <si>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</si>
  <si>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</si>
  <si>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</si>
  <si>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</si>
  <si>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</si>
  <si>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</si>
  <si>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</si>
  <si>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</si>
  <si>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</si>
  <si>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</si>
  <si>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</si>
  <si>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</si>
  <si>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</si>
  <si>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</si>
  <si>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</si>
  <si>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</si>
  <si>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</si>
  <si>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</si>
  <si>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</si>
  <si>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</si>
  <si>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</si>
  <si>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</si>
  <si>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</si>
  <si>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</si>
  <si>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</si>
  <si>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</si>
  <si>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</si>
  <si>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</si>
  <si>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</si>
  <si>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</si>
  <si>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</si>
  <si>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</si>
  <si>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</si>
  <si>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</si>
  <si>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</si>
  <si>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</si>
  <si>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</si>
  <si>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</si>
  <si>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</si>
  <si>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</si>
  <si>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</si>
  <si>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</si>
  <si>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</si>
  <si>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</si>
  <si>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</si>
  <si>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</si>
  <si>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</si>
  <si>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</si>
  <si>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</si>
  <si>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</si>
  <si>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</si>
  <si>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</si>
  <si>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</si>
  <si>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</si>
  <si>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</si>
  <si>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</si>
  <si>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</si>
  <si>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</si>
  <si>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</si>
  <si>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</si>
  <si>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</si>
  <si>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</si>
  <si>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</si>
  <si>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</si>
  <si>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</si>
  <si>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</si>
  <si>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</si>
  <si>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</si>
  <si>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</si>
  <si>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</si>
  <si>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</si>
  <si>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</si>
  <si>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</si>
  <si>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</si>
  <si>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</si>
  <si>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</si>
  <si>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</si>
  <si>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2014.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</si>
  <si>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</si>
  <si>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</si>
  <si>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</si>
  <si>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</si>
  <si>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</si>
  <si>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</si>
  <si>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</si>
  <si>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</si>
  <si>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</si>
  <si>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</si>
  <si>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</si>
  <si>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</si>
  <si>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</si>
  <si>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</si>
  <si>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</si>
  <si>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</si>
  <si>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</si>
  <si>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</si>
  <si>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</si>
  <si>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</si>
  <si>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</si>
  <si>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</si>
  <si>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</si>
  <si>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</si>
  <si>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</si>
  <si>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</si>
  <si>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</si>
  <si>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1. sz. melléklet Kiadások táblázat 3. oszlop 9 sora =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</si>
  <si>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</si>
  <si>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</si>
  <si>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</si>
  <si>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</si>
  <si>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</si>
  <si>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</si>
  <si>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</si>
  <si>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</si>
  <si>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</si>
  <si>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</si>
  <si>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</si>
  <si>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</si>
  <si>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</si>
  <si>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</si>
  <si>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</si>
  <si>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</si>
  <si>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</si>
  <si>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</si>
  <si>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</si>
  <si>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</si>
  <si>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</si>
  <si>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</si>
  <si>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</si>
  <si>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</si>
  <si>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</si>
  <si>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</si>
  <si>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</si>
  <si>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</si>
  <si>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</si>
  <si>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</si>
  <si>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</si>
  <si>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</si>
  <si>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</si>
  <si>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</si>
  <si>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</si>
  <si>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</si>
  <si>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</si>
  <si>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</si>
  <si>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</si>
  <si>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</si>
  <si>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</si>
  <si>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</si>
  <si>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</si>
  <si>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</si>
  <si>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</si>
  <si>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</si>
  <si>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</si>
  <si>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</si>
  <si>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</si>
  <si>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</si>
  <si>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</si>
  <si>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</si>
  <si>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</si>
  <si>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</si>
  <si>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</si>
  <si>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</si>
  <si>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</si>
  <si>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</si>
  <si>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</si>
  <si>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</si>
  <si>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</si>
  <si>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</si>
  <si>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</si>
  <si>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</si>
  <si>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</si>
  <si>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</si>
  <si>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</si>
  <si>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</si>
  <si>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</si>
  <si>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</si>
  <si>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</si>
  <si>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</si>
  <si>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</si>
  <si>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</si>
  <si>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</si>
  <si>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</si>
  <si>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</si>
  <si>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</si>
  <si>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</si>
  <si>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</si>
  <si>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</si>
  <si>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</si>
  <si>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</si>
  <si>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</si>
  <si>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</si>
  <si>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</si>
  <si>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</si>
  <si>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</si>
  <si>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</si>
  <si>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</si>
  <si>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</si>
  <si>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</si>
  <si>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</si>
  <si>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</si>
  <si>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</si>
  <si>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</si>
  <si>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</si>
  <si>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</si>
  <si>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</si>
  <si>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</si>
  <si>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</si>
  <si>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</si>
  <si>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</si>
  <si>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</si>
  <si>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</si>
  <si>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</si>
  <si>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</si>
  <si>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</si>
  <si>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</si>
  <si>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</si>
  <si>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</si>
  <si>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</si>
  <si>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</si>
  <si>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</si>
  <si>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</si>
  <si>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</si>
  <si>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</si>
  <si>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</si>
  <si>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</si>
  <si>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</si>
  <si>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</si>
  <si>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</si>
  <si>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</si>
  <si>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</si>
  <si>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</si>
  <si>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</si>
  <si>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</si>
  <si>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</si>
  <si>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</si>
  <si>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</si>
  <si>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</si>
  <si>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</si>
  <si>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</si>
  <si>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</si>
  <si>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</si>
  <si>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</si>
  <si>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</si>
  <si>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</si>
  <si>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</si>
  <si>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</si>
  <si>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</si>
  <si>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</si>
  <si>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</si>
  <si>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</si>
  <si>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</si>
  <si>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</si>
  <si>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</si>
  <si>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</si>
  <si>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</si>
  <si>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</si>
  <si>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</si>
  <si>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</si>
  <si>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</si>
  <si>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</si>
  <si>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</si>
  <si>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</si>
  <si>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</si>
  <si>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</si>
  <si>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</si>
  <si>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</si>
  <si>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</si>
  <si>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</si>
  <si>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</si>
  <si>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BEVÉTEL ÖSSZESEN (13.+22.)</t>
  </si>
  <si>
    <t>Likviditási célú hitelek törlesztése</t>
  </si>
  <si>
    <t>Költségvetési kiadások összesen (1.+...+12.)</t>
  </si>
  <si>
    <t>KIADÁSOK ÖSSZESEN (13.+22.)</t>
  </si>
  <si>
    <t>1.-ből EU-s támogatás</t>
  </si>
  <si>
    <t>4.-ből EU-s támogatás (közvetlen)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</si>
  <si>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</si>
  <si>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</si>
  <si>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</si>
  <si>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</si>
  <si>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</si>
  <si>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</si>
  <si>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</si>
  <si>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</si>
  <si>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</si>
  <si>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</si>
  <si>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</si>
  <si>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</si>
  <si>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</si>
  <si>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</si>
  <si>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</si>
  <si>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</si>
  <si>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</si>
  <si>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</si>
  <si>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</si>
  <si>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</si>
  <si>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</si>
  <si>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</si>
  <si>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</si>
  <si>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</si>
  <si>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</si>
  <si>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</si>
  <si>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</si>
  <si>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</si>
  <si>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</si>
  <si>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</si>
  <si>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</si>
  <si>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</si>
  <si>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</si>
  <si>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</si>
  <si>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</si>
  <si>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</si>
  <si>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</si>
  <si>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</si>
  <si>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</si>
  <si>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</si>
  <si>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</si>
  <si>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</si>
  <si>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</si>
  <si>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</si>
  <si>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</si>
  <si>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</si>
  <si>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</si>
  <si>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</si>
  <si>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</si>
  <si>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</si>
  <si>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</si>
  <si>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</si>
  <si>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</si>
  <si>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</si>
  <si>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</si>
  <si>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</si>
  <si>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</si>
  <si>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</si>
  <si>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</si>
  <si>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</si>
  <si>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</si>
  <si>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Közös önkormányzati hivatal</t>
  </si>
  <si>
    <t>Kultúrház és Könyvtár</t>
  </si>
  <si>
    <t>Szent György Otthon</t>
  </si>
  <si>
    <t>Kommunális adó</t>
  </si>
  <si>
    <t>Házi segítségnyújtás</t>
  </si>
  <si>
    <t>TÁRSULÁS FINANSZÍROZÁSA</t>
  </si>
  <si>
    <t>Házi segítségnyújtás összesen</t>
  </si>
  <si>
    <t>Önkormányzati jogalkotás összesen</t>
  </si>
  <si>
    <t>Alsós oktatás összesen</t>
  </si>
  <si>
    <t>Felsős oktatás összesen</t>
  </si>
  <si>
    <t>Zeneiskolai oktatás összesen</t>
  </si>
  <si>
    <t>Támogatások - Műk. c. pénzeátadás</t>
  </si>
  <si>
    <t>INTÉZMÉNY-MŰKÖDTETÉS ÖSSZESEN</t>
  </si>
  <si>
    <t>Igazgatási tevékenység összesen</t>
  </si>
  <si>
    <t>Közös Önkormányzati  Hivatal összesen</t>
  </si>
  <si>
    <t>Közös Önkormányzati Hivatal</t>
  </si>
  <si>
    <t>KÖZÖS ÖNKORMÁNYZATI HIVATAL ÖSSZ</t>
  </si>
  <si>
    <t>Ssz.</t>
  </si>
  <si>
    <t>I.</t>
  </si>
  <si>
    <t>KIEMELT ELŐIR.</t>
  </si>
  <si>
    <t>Személyi jutt.</t>
  </si>
  <si>
    <t>Dologi</t>
  </si>
  <si>
    <t>Iskolai étkeztetés összesen</t>
  </si>
  <si>
    <t>Bölcsődei ellátás</t>
  </si>
  <si>
    <t>Gyermekjóléti szolgálat</t>
  </si>
  <si>
    <t>Családsegítő szolgálat</t>
  </si>
  <si>
    <t>Közművelődés</t>
  </si>
  <si>
    <t>Könyvtár</t>
  </si>
  <si>
    <t>Teleház</t>
  </si>
  <si>
    <t>Művészeti csoportok</t>
  </si>
  <si>
    <t>Kultúrház intézmény összesen</t>
  </si>
  <si>
    <t>Bentlakásos  ellátás</t>
  </si>
  <si>
    <t>Nappali Klub összesen</t>
  </si>
  <si>
    <t>Szociális étkeztetés összesen</t>
  </si>
  <si>
    <t>Szent György Otthon intézmény összesen</t>
  </si>
  <si>
    <t>SZENT GYÖRGY OTTHON ÖSSZESEN</t>
  </si>
  <si>
    <t>KÖLTSÉGVETÉSI SZERVEK MŰKÖDÉSE ÖSSZESEN</t>
  </si>
  <si>
    <t>FELADATOK</t>
  </si>
  <si>
    <t>Lakóingatlan üzemeltetése</t>
  </si>
  <si>
    <t>Nem lakóingatlan üzemeltetése</t>
  </si>
  <si>
    <t>Közvilágítás</t>
  </si>
  <si>
    <t>Szem.jutt.</t>
  </si>
  <si>
    <t>ZÖLDTERÜLET-KEZELÉS,PARK  ÖSSZESEN</t>
  </si>
  <si>
    <t>Ápolási díj méltányossági alapon</t>
  </si>
  <si>
    <t>Szoc. ellátás</t>
  </si>
  <si>
    <t>Lakásfenntartási támogatás</t>
  </si>
  <si>
    <t>Tám.ért.kiad</t>
  </si>
  <si>
    <t>VÉDŐNŐK   ÖSSZESEN</t>
  </si>
  <si>
    <t>EGÉSZSÉGÜGY   ÖSSZESEN</t>
  </si>
  <si>
    <t>Pénze. átad.</t>
  </si>
  <si>
    <t>Önkormányzati feladatok összesen</t>
  </si>
  <si>
    <t>ÖNKORMÁNYZATI  FELADATOK ÖSSZESEN</t>
  </si>
  <si>
    <t>Zöldterület-kezelés</t>
  </si>
  <si>
    <t>ÖSSZESEN</t>
  </si>
  <si>
    <t>Államigazgatási feladatok bevételei, kiadásai</t>
  </si>
  <si>
    <t xml:space="preserve">   - Egyéb működési célú támogatások ÁH-n belülre (társulás)</t>
  </si>
  <si>
    <t xml:space="preserve">   - Egyéb felhalmozási célú támogatások államháztartáson kívülre (lakosság)</t>
  </si>
  <si>
    <t>Felhalmozási célú támogatások államháztartáson belülről ( vis maior)</t>
  </si>
  <si>
    <t xml:space="preserve">   - Egyéb működési célú támogatások ÁH-n belülre (KÖH finanszírozása)</t>
  </si>
  <si>
    <t>Időskorúak tartós bentlakásos ellátása közvetett tevékenység</t>
  </si>
  <si>
    <t>Közvetett tevékenység</t>
  </si>
  <si>
    <t>Bentlakásos ellátás/Időskorúak demens bentlakásos ellátás</t>
  </si>
  <si>
    <t>Országgyűlési választások</t>
  </si>
  <si>
    <t>EP választás</t>
  </si>
  <si>
    <t>Európai Parlamenti választások</t>
  </si>
  <si>
    <t>Támogatott szervezet neve</t>
  </si>
  <si>
    <t>Támogatás célja</t>
  </si>
  <si>
    <t>Helytörténeti Értékmentő Alapítvány</t>
  </si>
  <si>
    <t>Hozzájárulás a dologi kiadásokhoz</t>
  </si>
  <si>
    <t>Táti Tűzoltóegyesület</t>
  </si>
  <si>
    <t>Német Nemzetiségi Fúvószenekar</t>
  </si>
  <si>
    <t>Sportegyesület ( bérleti díj)</t>
  </si>
  <si>
    <t>Katolikus Egyház</t>
  </si>
  <si>
    <t>Református Egyház</t>
  </si>
  <si>
    <t>29.</t>
  </si>
  <si>
    <t>Összesen:</t>
  </si>
  <si>
    <t>Nyári gyermekétkeztetés</t>
  </si>
  <si>
    <t>Tát Város Önkormányzat</t>
  </si>
  <si>
    <t>Tát Város Önkormányzat adósságot keletkeztető ügyletekből és kezességvállalásokból fennálló kötelezettségei</t>
  </si>
  <si>
    <t>Sor-szám</t>
  </si>
  <si>
    <t>MEGNEVEZÉS</t>
  </si>
  <si>
    <t>Évek</t>
  </si>
  <si>
    <t>Összesen
(6=3+4+5)</t>
  </si>
  <si>
    <t>2015.</t>
  </si>
  <si>
    <t>2016.</t>
  </si>
  <si>
    <t>2017.</t>
  </si>
  <si>
    <t>ÖSSZES KÖTELEZETTSÉG</t>
  </si>
  <si>
    <t>Tát Város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</si>
  <si>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</si>
  <si>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</si>
  <si>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</si>
  <si>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</si>
  <si>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</si>
  <si>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</si>
  <si>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</si>
  <si>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</si>
  <si>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</si>
  <si>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</si>
  <si>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</si>
  <si>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ADÓSSÁGOT KELETKEZTETŐ ÜGYLETEK VÁRHATÓ EGYÜTTES ÖSSZEGE</t>
  </si>
  <si>
    <t>Felújítási kiadások előirányzata felújításonként</t>
  </si>
  <si>
    <t>Felújítás  megnevezése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</si>
  <si>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</si>
  <si>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</si>
  <si>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</si>
  <si>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</si>
  <si>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</si>
  <si>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</si>
  <si>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</si>
  <si>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</si>
  <si>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</si>
  <si>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</si>
  <si>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</si>
  <si>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</si>
  <si>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</si>
  <si>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</si>
  <si>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</si>
  <si>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</si>
  <si>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Támogatott neve</t>
  </si>
  <si>
    <t>Hozzájárulás  (E Ft)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</si>
  <si>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</si>
  <si>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</si>
  <si>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</si>
  <si>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</si>
  <si>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</si>
  <si>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</si>
  <si>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</si>
  <si>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</si>
  <si>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</si>
  <si>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</si>
  <si>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Bursa Hungarica  és ÁH-n kívülitámogatás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</si>
  <si>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</si>
  <si>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</si>
  <si>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</si>
  <si>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</si>
  <si>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</si>
  <si>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</si>
  <si>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</si>
  <si>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</si>
  <si>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</si>
  <si>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</si>
  <si>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</si>
  <si>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</si>
  <si>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</si>
  <si>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</si>
  <si>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</si>
  <si>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</si>
  <si>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</si>
  <si>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</si>
  <si>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</si>
  <si>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</si>
  <si>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Önként vállalt feladatok bevételei, kiadásai</t>
  </si>
  <si>
    <t>Egyéb áruhasználati és szolgáltatási adók (idegenforgalmi adó)</t>
  </si>
  <si>
    <t>Egyéb közhatalmi bevételek (pótlék, bírság)</t>
  </si>
  <si>
    <t>Eredeti előirányzat</t>
  </si>
  <si>
    <t>Hozzájárulás a beruházási kiadásokhoz</t>
  </si>
  <si>
    <t>Lakosságnak juttatandó ( telek)</t>
  </si>
  <si>
    <t>Besorolás</t>
  </si>
  <si>
    <t>KÖTELEZŐ DOLOGI</t>
  </si>
  <si>
    <t>ÖNKÉNTES DOLOGI</t>
  </si>
  <si>
    <t>ÖNKÉNTES FELHALMOZÁSI</t>
  </si>
  <si>
    <t>4.5.</t>
  </si>
  <si>
    <t>Talajterhelési díj</t>
  </si>
  <si>
    <t>Önkormányzati választások</t>
  </si>
  <si>
    <t>EGT Alap</t>
  </si>
  <si>
    <t>2015</t>
  </si>
  <si>
    <t>Teljesítés</t>
  </si>
  <si>
    <t>Eszközök</t>
  </si>
  <si>
    <t>2013. évi költségv.</t>
  </si>
  <si>
    <t>Rendezőmérleg</t>
  </si>
  <si>
    <t>beszámoló záró</t>
  </si>
  <si>
    <t>2013 és 2014 között</t>
  </si>
  <si>
    <t>A) BEFEKTETETT ESZKÖZÖK</t>
  </si>
  <si>
    <t>I. Immateriális javak</t>
  </si>
  <si>
    <t>II. Tárgyi eszközök</t>
  </si>
  <si>
    <t>III. Befektetett pénzügyi eszközök</t>
  </si>
  <si>
    <t>IV. Üzemeltetésre, kezelésre átadott</t>
  </si>
  <si>
    <t>B) FORGÓESZKÖZÖK</t>
  </si>
  <si>
    <t>B) NEMZETI VAGYONBA TARTOZÓ FORGÓESZK.</t>
  </si>
  <si>
    <t>I. Készletek</t>
  </si>
  <si>
    <t>II. Követelések</t>
  </si>
  <si>
    <t>II. Értékpapírok</t>
  </si>
  <si>
    <t>III. Értékpapírok</t>
  </si>
  <si>
    <t>IV. Pénzeszközök</t>
  </si>
  <si>
    <t>C) PÉNZESZKÖZÖK</t>
  </si>
  <si>
    <t>D)KÖVETELÉSEK</t>
  </si>
  <si>
    <t>V. Egyéb aktív pénzügyi elszámolás</t>
  </si>
  <si>
    <t>F) AKTÍV IDŐBELI ELHATÁROLÁSOK</t>
  </si>
  <si>
    <t>ESZKÖZÖK  ÖSSZESEN</t>
  </si>
  <si>
    <t xml:space="preserve">2013. évi költségv. </t>
  </si>
  <si>
    <t>D) SAJÁT TŐKE</t>
  </si>
  <si>
    <t>G) SAJÁT TŐKE</t>
  </si>
  <si>
    <t>1. Tartós tőke</t>
  </si>
  <si>
    <t>1. Nemzeti vagyon induláskori értéke</t>
  </si>
  <si>
    <t>2. Tőkeváltozások</t>
  </si>
  <si>
    <t>2. Nemzeti vagyon változásai</t>
  </si>
  <si>
    <t>3. Értékelési tartalék</t>
  </si>
  <si>
    <t>3. Egyéb eszközök induláskori ért. és vált.</t>
  </si>
  <si>
    <t>5. Felhalmozott eredmény</t>
  </si>
  <si>
    <t>6. Eszközök értékhelyesbítésének forrása</t>
  </si>
  <si>
    <t>7. Mérleg szerinti eredmény</t>
  </si>
  <si>
    <t>E) TARTALÉKOK</t>
  </si>
  <si>
    <t>I. Költségvetési tartalékok</t>
  </si>
  <si>
    <t>II.Vállalkozási tartalékok</t>
  </si>
  <si>
    <t>F) KÖTELEZETTSÉGEK</t>
  </si>
  <si>
    <t>H) KÖTELEZETTSÉGEK</t>
  </si>
  <si>
    <t>I. Hosszú lejáratú kötelezettségek</t>
  </si>
  <si>
    <t>I. Költségvetési évben esedékes</t>
  </si>
  <si>
    <t>II.Rövid lejáratú kötelezettségek</t>
  </si>
  <si>
    <t>II. Költségvetési évet követően esedékes</t>
  </si>
  <si>
    <t>III. Kötelezettség jellegű sajátos elszám.</t>
  </si>
  <si>
    <t>III. Egyéb passzív pénzügyi elszám.</t>
  </si>
  <si>
    <t>K) PASSZÍV IDŐBELI ELSZÁMOLÁSOK</t>
  </si>
  <si>
    <t>FORRÁSOK  ÖSSZESEN</t>
  </si>
  <si>
    <t>Maradványkimutatás</t>
  </si>
  <si>
    <t>Ezer ft</t>
  </si>
  <si>
    <t>Sorsz.</t>
  </si>
  <si>
    <t>Alaptevékenység költségvetési bevételei</t>
  </si>
  <si>
    <t>Alaptevékenység költségvetési kiadásai</t>
  </si>
  <si>
    <t>I) Alaptevékenység költségvetési egyenlege</t>
  </si>
  <si>
    <t>Alaptevékenység finanszírozási bevételei</t>
  </si>
  <si>
    <t>Alaptevékenység finanszírozási kiadásai</t>
  </si>
  <si>
    <t>II) Alaptevékenység finanszírozási egyenlege</t>
  </si>
  <si>
    <t>A) Alaptevékenység maradványa</t>
  </si>
  <si>
    <t>Vállalkozási tevékenység költségvetési bevételei</t>
  </si>
  <si>
    <t>Vállalkozási tevékenység költségvetési kiadásai</t>
  </si>
  <si>
    <t>III) Vállalkozási tevékenység költségvetési egyenlege</t>
  </si>
  <si>
    <t>Vállalkozási tevékenység finanszírozási bevételei</t>
  </si>
  <si>
    <t>Vállalkozási tevékenység finanszírozási kiadásai</t>
  </si>
  <si>
    <t>IV) Vállalkozási tevékenység finanszírozási egyenlege</t>
  </si>
  <si>
    <t>B) Vállalkozási tevékenység maradványa</t>
  </si>
  <si>
    <t>C) Összes maradvány</t>
  </si>
  <si>
    <t>Eredménykimutatás</t>
  </si>
  <si>
    <t>Előző évi</t>
  </si>
  <si>
    <t>Tárgyévi</t>
  </si>
  <si>
    <t>költségv.</t>
  </si>
  <si>
    <t>beszámoló</t>
  </si>
  <si>
    <t>záró adatai</t>
  </si>
  <si>
    <t>Közhatalmi eredményszemléletű bevételek</t>
  </si>
  <si>
    <t>Eszközök és szolgáltatások értékesítése nettó eredményszeml. bevételei</t>
  </si>
  <si>
    <t>Tevékenység egyéb nettó eredményszemléletű bevételei</t>
  </si>
  <si>
    <t>I. Tevékenység  nettó eredményszemléletű bevétele (=1+2+3)</t>
  </si>
  <si>
    <t>Saját termelésű készletek állományváltozása</t>
  </si>
  <si>
    <t>Saját termelésű készletek aktivált értéke</t>
  </si>
  <si>
    <t>II. Aktivált saját teljesítmények értéke (=5+6)</t>
  </si>
  <si>
    <t>Központi működési célú támogatások eredményszemléletű bevételei</t>
  </si>
  <si>
    <t>Egyéb működési célú támogatások eredményszemléletű bevételei</t>
  </si>
  <si>
    <t>Különféle egyéb eredményszemléletű bevételei</t>
  </si>
  <si>
    <t>III. Egyéb eredményszemléletű bevételek(=8+9+10)</t>
  </si>
  <si>
    <t>Anyagköltség</t>
  </si>
  <si>
    <t>Igénybe vett szolgáltatások értéke</t>
  </si>
  <si>
    <t>Eladutt áruk beszerzési értéke</t>
  </si>
  <si>
    <t>Eladott (közvetített) szolgáltatások értéke</t>
  </si>
  <si>
    <t>IV. Anyagjellegű ráfordítások (=12+13+14+15)</t>
  </si>
  <si>
    <t>Bérköltség</t>
  </si>
  <si>
    <t>Személyi jellegű egyéb kifizetések</t>
  </si>
  <si>
    <t>Bérjárulékok</t>
  </si>
  <si>
    <t>V. Személyi jellegű ráfordítások (=17+18+19)</t>
  </si>
  <si>
    <t>VI. Értékcsökkenési leírás</t>
  </si>
  <si>
    <t>VII. Egyéb ráfordítások</t>
  </si>
  <si>
    <t>A) TEVÉKENYSÉGEK EREDMÉNYE (=I+II+III-IV-V-VI-VII)</t>
  </si>
  <si>
    <t>Kapott (járó) osztalék és részesedés</t>
  </si>
  <si>
    <t>Kapott (járó) kamatok és kamatjellegű eredményszemléletű bevételek</t>
  </si>
  <si>
    <t>Pénzügyi műveletek egyéb eredményszemléletű bevételei</t>
  </si>
  <si>
    <t>-ebből: árfolyamnyereség</t>
  </si>
  <si>
    <t>VIII. Pénzügyi műveletek eredményszemléletű bevételei (=24+25+26)</t>
  </si>
  <si>
    <t>Fizetendő kamatok és kamatjellegű ráfordítások</t>
  </si>
  <si>
    <t>30.</t>
  </si>
  <si>
    <t>Részesedések, értékpapírok, pénzeszközök értékvesztése</t>
  </si>
  <si>
    <t>31.</t>
  </si>
  <si>
    <t>Pénzügyi műveletek egyéb ráfordításai</t>
  </si>
  <si>
    <t>32.</t>
  </si>
  <si>
    <t>-ebből: árfolyamveszteség</t>
  </si>
  <si>
    <t>33.</t>
  </si>
  <si>
    <t>IX Pénzügyi műveletek ráfordításai (=29+30+31)</t>
  </si>
  <si>
    <t>34.</t>
  </si>
  <si>
    <t>B) PÉNZÜGYI MŰVELETEK EREDMÉNYE (=28-33)</t>
  </si>
  <si>
    <t>35.</t>
  </si>
  <si>
    <t>C) SZOKÁSOS EREDMÉNY (=+-23+-34)</t>
  </si>
  <si>
    <t>36.</t>
  </si>
  <si>
    <t>Felhalmozási célú támogatások eredményszeml</t>
  </si>
  <si>
    <t>37.</t>
  </si>
  <si>
    <t>Különféle rendkívüli eredményszemléletű bevételek</t>
  </si>
  <si>
    <t>38.</t>
  </si>
  <si>
    <t>X Rendkívüli eredményszemléletű bevételek (=36+37)</t>
  </si>
  <si>
    <t>39.</t>
  </si>
  <si>
    <t>XI Rendkívüli ráfordítások</t>
  </si>
  <si>
    <t>40.</t>
  </si>
  <si>
    <t>D) RENDKÍVÜLI EREDMÉNY (=38-39)</t>
  </si>
  <si>
    <t>41.</t>
  </si>
  <si>
    <t>E) MÉRLEG SZERINTI EREDMÉNY (=+-35+-40)</t>
  </si>
  <si>
    <t>pénzeszközök változásának bemutatása</t>
  </si>
  <si>
    <t>31. számlák nyitó egyenlege</t>
  </si>
  <si>
    <t>32. számlák nyitó egyenlege</t>
  </si>
  <si>
    <t>33. számlák nyitó egyenlege</t>
  </si>
  <si>
    <t>NYITÓ PÉNZKÉSZLET (1+2+3)</t>
  </si>
  <si>
    <t>Bevételi rovatos forgalom</t>
  </si>
  <si>
    <t>- Maradvány igénybevétele</t>
  </si>
  <si>
    <t>Kiadási rovatos forgalom</t>
  </si>
  <si>
    <t>36. forgalom</t>
  </si>
  <si>
    <t>413. forgalom</t>
  </si>
  <si>
    <t>494. forgalom</t>
  </si>
  <si>
    <t>852. forgalom</t>
  </si>
  <si>
    <t>843. forgalom</t>
  </si>
  <si>
    <t>31. számlák záró egyenlege</t>
  </si>
  <si>
    <t>32. számlák záró egyenlege</t>
  </si>
  <si>
    <t>33. számlák záró egyenlege</t>
  </si>
  <si>
    <t>Számolt pénzkészlet (4+12)</t>
  </si>
  <si>
    <t>TÁT VÁROS ÖNKORMÁNYZATA</t>
  </si>
  <si>
    <t>TÁT VÁROS ÖNKORMÁNYZAT</t>
  </si>
  <si>
    <t xml:space="preserve">Központosított előirányzatok és egyéb kötött felhasználású támogatások elszámolása  Ft-ban                        </t>
  </si>
  <si>
    <t>Központosított előirányzatok megnevezése</t>
  </si>
  <si>
    <t>Az önkorm.által fel nem használt, de a következő évben  felhaszn. összeg</t>
  </si>
  <si>
    <t>Eltérés</t>
  </si>
  <si>
    <t>Lakossági víz- és csatornaszolgáltatás támogatása</t>
  </si>
  <si>
    <t>Vagyonleltár</t>
  </si>
  <si>
    <t>E Ft-ban</t>
  </si>
  <si>
    <t>ESZKÖZÖK</t>
  </si>
  <si>
    <t>Nemzeti vagyonba tartozó befektetett eszközök</t>
  </si>
  <si>
    <t>Immateriális javak</t>
  </si>
  <si>
    <t>Tárgyi eszközök</t>
  </si>
  <si>
    <t>Ingatlanok</t>
  </si>
  <si>
    <t>Gépek, berendezések</t>
  </si>
  <si>
    <t>Járművek</t>
  </si>
  <si>
    <t>Befejezetlen beruházások</t>
  </si>
  <si>
    <t>Befekt püi eszk</t>
  </si>
  <si>
    <t>Értékpapírok</t>
  </si>
  <si>
    <t>Nemzeti vagyonba tartozó forgóeszközök</t>
  </si>
  <si>
    <t>Készletek</t>
  </si>
  <si>
    <t>Pénzeszközök</t>
  </si>
  <si>
    <t>Követelések</t>
  </si>
  <si>
    <t>Költségvetési évben esedékes</t>
  </si>
  <si>
    <t>Költségvetési évet követően esedékes</t>
  </si>
  <si>
    <t>Követelés jellegű sajátos elszámolások</t>
  </si>
  <si>
    <t>Egyéb sajátos eszközoldali elszámolások</t>
  </si>
  <si>
    <t>Aktív időbeli elhatárolások</t>
  </si>
  <si>
    <t>FORRÁSOK</t>
  </si>
  <si>
    <t>Saját tőke</t>
  </si>
  <si>
    <t>Nemzeti vagyon induláskori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</si>
  <si>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</si>
  <si>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</si>
  <si>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</si>
  <si>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</si>
  <si>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 xml:space="preserve">Mérleg szerinti eredmény </t>
  </si>
  <si>
    <t>Kötelezettségek</t>
  </si>
  <si>
    <t>Kötelezettség jellegű sajátos elszámolások</t>
  </si>
  <si>
    <t>Egyéb sajátos forrásoldali elszámolások</t>
  </si>
  <si>
    <t>Kincstári számlavezetéssel kapcsolatos elszámolások</t>
  </si>
  <si>
    <t>Passzív időbeli elhatárolások</t>
  </si>
  <si>
    <t>A) NEMZETI VAGYONBA TARTOZÓ BEFEKTETETT ESZKÖZÖK</t>
  </si>
  <si>
    <t>Közvetlen segítők bértám. 8 hó</t>
  </si>
  <si>
    <t>Közvetlen segítők bértám. 4 hó</t>
  </si>
  <si>
    <t>J) KINCSTÁRI SZLAVEZ .ELSZÁM.</t>
  </si>
  <si>
    <t xml:space="preserve">I) EGYÉB SAJÁTOS ESZKÖZOLDALI </t>
  </si>
  <si>
    <t xml:space="preserve">E) EGYÉB SAJÁTOS ESZKÖZOLDALI  </t>
  </si>
  <si>
    <t>Saját bevétel és adósságot keletkeztető ügyletből eredő fizetési kötelezettség összegei</t>
  </si>
  <si>
    <t>ÖSSZESEN
7=(3+4+5+6)</t>
  </si>
  <si>
    <t>Osztalék,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</si>
  <si>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</si>
  <si>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</si>
  <si>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</si>
  <si>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05</t>
  </si>
  <si>
    <t>Vállalatértékesítésből, privatizációból származó bevételek</t>
  </si>
  <si>
    <t>06</t>
  </si>
  <si>
    <t>07</t>
  </si>
  <si>
    <t>Saját bevételek (01+… .+07)</t>
  </si>
  <si>
    <t>08</t>
  </si>
  <si>
    <t xml:space="preserve">Saját bevételek  (08. sor)  50%-a </t>
  </si>
  <si>
    <t>09</t>
  </si>
  <si>
    <t>Előző év(ek)ben keletkezett tárgyévi fizetési kötelezettség (11+…..+17)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</si>
  <si>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</si>
  <si>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</si>
  <si>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</si>
  <si>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</si>
  <si>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</si>
  <si>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</si>
  <si>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</si>
  <si>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Tárgyévben keletkezett, illetve keletkező, tárgyévet terhelő fizetési kötelezettség (19+…..+25)</t>
  </si>
  <si>
    <t>Fizetési kötelezettség összesen (10+18)</t>
  </si>
  <si>
    <t>Fizetési kötelezettséggel csökkentett saját bevétel (09-26)</t>
  </si>
  <si>
    <t>PÉNZMARADVÁNY JÓVÁHAGYÁSA</t>
  </si>
  <si>
    <t>Kultúrház</t>
  </si>
  <si>
    <t>Szent Gy. Otthon</t>
  </si>
  <si>
    <t>ÖSSZES</t>
  </si>
  <si>
    <t>Tárgyévi helyesbített</t>
  </si>
  <si>
    <t>Túlfinanszírozás</t>
  </si>
  <si>
    <t>Befizetés</t>
  </si>
  <si>
    <t>Alulfinanszírozás</t>
  </si>
  <si>
    <t>Növekedés</t>
  </si>
  <si>
    <t>Pm.vissza köt.terh</t>
  </si>
  <si>
    <t>TERVEZÉSNÉL</t>
  </si>
  <si>
    <t>2. Kiadási oldalon:</t>
  </si>
  <si>
    <t>-intézményműk. (isk+zeneisk)</t>
  </si>
  <si>
    <t xml:space="preserve">FELOSZTHATÓ KORR. MARADVÁNY </t>
  </si>
  <si>
    <t>Fejlesztési céltartalék</t>
  </si>
  <si>
    <t>Működési céltartalék</t>
  </si>
  <si>
    <t>Személyi juttatás</t>
  </si>
  <si>
    <t>Járulék</t>
  </si>
  <si>
    <t>- beruházás</t>
  </si>
  <si>
    <t>- felújítás</t>
  </si>
  <si>
    <t>- fejl. pénze. átadás</t>
  </si>
  <si>
    <t>-tartalék fejl.</t>
  </si>
  <si>
    <t>-tartalék működési</t>
  </si>
  <si>
    <t>Közös  Önkorm. Hivatal</t>
  </si>
  <si>
    <t>HELYI ADÓK FELHASZNÁLÁSA</t>
  </si>
  <si>
    <t>ADÓNEM</t>
  </si>
  <si>
    <t>ÖSSZEG</t>
  </si>
  <si>
    <t>FELHASZNÁLÁS</t>
  </si>
  <si>
    <t>Iparűzési adó</t>
  </si>
  <si>
    <t>Működés (int.finanszírozás)</t>
  </si>
  <si>
    <t>Idegenforgalmi adó</t>
  </si>
  <si>
    <t>Működés (rendezvények)</t>
  </si>
  <si>
    <t>Beruházás, felújítás</t>
  </si>
  <si>
    <t xml:space="preserve">1. Bevételi oldalon: </t>
  </si>
  <si>
    <t>- fejlesztési pénzmaradvány</t>
  </si>
  <si>
    <t>- működési  pénzmaradvány</t>
  </si>
  <si>
    <t>Szállítói kötelezettséggel terhelt</t>
  </si>
  <si>
    <t>ÖSSZES FELOSZTHATÓ</t>
  </si>
  <si>
    <t>ÖSSZES FELHASZNÁLHATÓ</t>
  </si>
  <si>
    <t>MÓDOSÍTOTT PÉNZMARADVÁNY</t>
  </si>
  <si>
    <t>Elvonás</t>
  </si>
  <si>
    <t>2015. évi előirányzat</t>
  </si>
  <si>
    <t>2015. évi  módosított   02/16</t>
  </si>
  <si>
    <t>teljesítés</t>
  </si>
  <si>
    <t>teljesítés%</t>
  </si>
  <si>
    <t>Egyes jövedelempótló támogatások</t>
  </si>
  <si>
    <t>Bérkompenzáció</t>
  </si>
  <si>
    <t>Szociális ágazati pótlék</t>
  </si>
  <si>
    <t>Érdekeltségnövelő támogatás</t>
  </si>
  <si>
    <t>Egyéb működési célú támogatás ÁH-n belül</t>
  </si>
  <si>
    <t>Egyéb működési célú támogatások bevételei  (MK)</t>
  </si>
  <si>
    <t>Egyéb működési célú támogatások bevételei  (OEP)</t>
  </si>
  <si>
    <t>Egyéb működési célú támogatások bevételei  (EGT partner)</t>
  </si>
  <si>
    <t>Egyéb működési célú támogatások bevételei  (KEOP)</t>
  </si>
  <si>
    <t>2.5.1</t>
  </si>
  <si>
    <t>2.6 .</t>
  </si>
  <si>
    <t>Egyéb működési célú támogatások bevételei (Mbánya+ Német nemz.)</t>
  </si>
  <si>
    <t>Egyéb működési célú támogatások bevételei  (EGT)</t>
  </si>
  <si>
    <t>2.7.1</t>
  </si>
  <si>
    <t>2.7.-ből EU-s támogatás</t>
  </si>
  <si>
    <t>Egyéb felhalmozási célú támogatások bevételei (EGT partner)</t>
  </si>
  <si>
    <t>Egyéb felhalmozási célú támogatások bevételei (KEOP)</t>
  </si>
  <si>
    <t>3.5.1</t>
  </si>
  <si>
    <t>Egyéb felhalmozási célú támogatások bevételei  (EGT)</t>
  </si>
  <si>
    <t>3.6.1</t>
  </si>
  <si>
    <t>3.6-ból EU-s támogatás</t>
  </si>
  <si>
    <t>- Vagyoni típusú adók (kommunális)</t>
  </si>
  <si>
    <t>- Termékek és szolgáltatások adói (iparűzési)</t>
  </si>
  <si>
    <t>Egyéb működési célú átvett pénzeszköz (euros önrész)</t>
  </si>
  <si>
    <t>Egyéb működési célú átvett pénzeszköz (norvég partnertől önrész)</t>
  </si>
  <si>
    <t>Egyéb működési célú átvett pénzeszköz (EGT Alap)</t>
  </si>
  <si>
    <t>Egyéb működési célú átvett pénzeszköz (KÖH+SZGYO+Kultúr)</t>
  </si>
  <si>
    <t>Egyéb felhalmozási célú átvett pénzeszköz (EGT Alap+Alapítvány)</t>
  </si>
  <si>
    <t>2015. évi módosított  02/16</t>
  </si>
  <si>
    <t xml:space="preserve">   - Egyéb működési célú támogatások ÁH-n belülre (EGT ALAP)</t>
  </si>
  <si>
    <t xml:space="preserve">   - Egyéb működési célú tám(Emb.ErőforrásTámogatáskez)</t>
  </si>
  <si>
    <t xml:space="preserve">   - Egyéb működési célú támogatások államháztartáson kívülre (EGT Alap)</t>
  </si>
  <si>
    <t>Beruházások (ebből: EGT ALAP 77.603)</t>
  </si>
  <si>
    <t xml:space="preserve">   - Egyéb felhalmozási célú támogatások ÁH-n belülre (EGT ALAP)</t>
  </si>
  <si>
    <t xml:space="preserve">   - Egyéb felhalmozási célú támogatások ÁH-n belülre (társ.)</t>
  </si>
  <si>
    <t>Központi, irányító szervi támogatások folyósítása</t>
  </si>
  <si>
    <t>Pénzeszközök betétéként elhelyezése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</si>
  <si>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</si>
  <si>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</si>
  <si>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</si>
  <si>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</si>
  <si>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2015. évi módosított 02/16</t>
  </si>
  <si>
    <t>teljesítés %</t>
  </si>
  <si>
    <t>Egyéb működési célú támogatások bevételei (EGT)</t>
  </si>
  <si>
    <t>Egyéb működési célú támogatások bevételei (Mbánya)</t>
  </si>
  <si>
    <t>Egyéb felhalmozási célú támogatások bevételei (EGT)</t>
  </si>
  <si>
    <t xml:space="preserve">   - Egyéb működési célú tám(Emb.Erőforrás Támogatáskez)</t>
  </si>
  <si>
    <t xml:space="preserve">   - Egyéb működési célú tám(Emberi Erőforrás Támogatáskezelő)</t>
  </si>
  <si>
    <t xml:space="preserve">B E V É T E L E K    </t>
  </si>
  <si>
    <t>Általános tartalék működési</t>
  </si>
  <si>
    <t>Működési bevételek</t>
  </si>
  <si>
    <t xml:space="preserve">   Egyéb belső finanszírozási bevételek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</si>
  <si>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</si>
  <si>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</si>
  <si>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</si>
  <si>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2015. évi módosított   02/16</t>
  </si>
  <si>
    <t xml:space="preserve">Felhalmozási célú átvett pénzeszközök </t>
  </si>
  <si>
    <t>Általános tartalék fejlesztési</t>
  </si>
  <si>
    <t>2018.</t>
  </si>
  <si>
    <t>Tát Város Önkormányzat 2015. évi adósságot keletkeztető fejlesztési céljai</t>
  </si>
  <si>
    <t xml:space="preserve"> Ezer forintban</t>
  </si>
  <si>
    <t>Felhasználás
2014. XII.31-ig</t>
  </si>
  <si>
    <t>2015. évi módosított  06</t>
  </si>
  <si>
    <t>2015. évi módosított 09</t>
  </si>
  <si>
    <t>2015. évi módosított 12</t>
  </si>
  <si>
    <t>2016. évi módosított 02/16</t>
  </si>
  <si>
    <t xml:space="preserve">
2015. év utáni szükséglet
</t>
  </si>
  <si>
    <t>EGT Alapból megvalósuló beruházás(EU forrás + 15%)</t>
  </si>
  <si>
    <t>2014-2015-2016.</t>
  </si>
  <si>
    <t>EGT Alapból szellemi termék (matematikai model, stb.)</t>
  </si>
  <si>
    <t>EGT Alapból építmény beruházás</t>
  </si>
  <si>
    <t>KEOP-Tokod-Tát szennyvízelvezetés önrész (áfa+N 15%-a)</t>
  </si>
  <si>
    <t>2015-2017.</t>
  </si>
  <si>
    <t>Adósságkonszolidáció</t>
  </si>
  <si>
    <t>Telkek visszavásárlása</t>
  </si>
  <si>
    <t>Adósságkonszolidáció építmény ( út, járda) építés</t>
  </si>
  <si>
    <t>Szőlősor-Szilvafa építés kiegészítés</t>
  </si>
  <si>
    <t>pótmunka</t>
  </si>
  <si>
    <t>Ipari park tervek (szellemi termék)</t>
  </si>
  <si>
    <t>Közpartk talajelőkészítés (építmény)</t>
  </si>
  <si>
    <t>Szív utca - Vak Bottyán közvilágítás</t>
  </si>
  <si>
    <t>1.372.870  közvilágítási számlák Szilvafa utca</t>
  </si>
  <si>
    <t>Motoros kasza (eszközbeszerzés)</t>
  </si>
  <si>
    <t>ÖSSZESEN ÖNKORMÁNYZAT</t>
  </si>
  <si>
    <t>KÖH eszközbeszerzés</t>
  </si>
  <si>
    <t>Kultúrház eszközbeszerzés  (szekrény, mikrofonkészlet, fejmikrofon, Rack doboz)</t>
  </si>
  <si>
    <t>Szent György otthon eszközbeszerzés</t>
  </si>
  <si>
    <t>ÖSSZESEN INTÉZMÉNYEK</t>
  </si>
  <si>
    <t>Felhasználás                                              
2015. XII.31-ig</t>
  </si>
  <si>
    <t>2015. év utáni szükséglet</t>
  </si>
  <si>
    <t>Adósságkonszolidációs felújítások</t>
  </si>
  <si>
    <t>2014-2015</t>
  </si>
  <si>
    <t>Adósságkonsz.építmény felújítás</t>
  </si>
  <si>
    <t>3.322 pótmunka a többlet</t>
  </si>
  <si>
    <t>Adósságkonsz.épület felújítás</t>
  </si>
  <si>
    <t>Orvosi rendelő felújítás saját forrás</t>
  </si>
  <si>
    <t>EGT Alap építmény felújítás</t>
  </si>
  <si>
    <t>előlegszámlán van, ez csak ÁFA</t>
  </si>
  <si>
    <t>Szent György Otthon ajtókorszerűsítés</t>
  </si>
  <si>
    <t>2016. után</t>
  </si>
  <si>
    <t>Önkormányzaton kívüli EU-s projektekhez történő hozzájárulás 2015. évi előirányzat</t>
  </si>
  <si>
    <t>*</t>
  </si>
  <si>
    <t>Előirányzat E</t>
  </si>
  <si>
    <t>Előirányzat 02/16</t>
  </si>
  <si>
    <t>Egyéb működési célú támogatások bevételei (MK finanszírozás)</t>
  </si>
  <si>
    <t>Egyéb működési célú támogatások bevételei (EGT partnerektől önrészs)</t>
  </si>
  <si>
    <t>Egyéb működési célú támogatások bevételei (OEP finanszírozás)</t>
  </si>
  <si>
    <t>Egyéb működési célú támogatások bevételei (KEOP-2014. évi pályázatokra, műk)</t>
  </si>
  <si>
    <t>2.7-ből EU-s támogatás</t>
  </si>
  <si>
    <t>Egyéb felhalmozási célú támogatások bevételei (EGT partnerektől önrész)</t>
  </si>
  <si>
    <t>Egyéb felhalmozási célú támogatások bevételei (KEOP-2014. évi pályázatokra, felhalm)</t>
  </si>
  <si>
    <t>-Vagyoni típusú adók (kommunális)</t>
  </si>
  <si>
    <t>- Termékek és szolgáltatások adói (iparűzési )</t>
  </si>
  <si>
    <t>Működési célú  átvett pénzeszköz (euros adomány)</t>
  </si>
  <si>
    <t>Egyéb felhalmozási célú átvett pénzeszköz (EGT Alap)</t>
  </si>
  <si>
    <t>Előző év költségvetési maradványának igénybevétele (bankszámlák egyenlege, EGT is)</t>
  </si>
  <si>
    <r>
      <t>Dologi  kiadások</t>
    </r>
    <r>
      <rPr>
        <sz val="8"/>
        <color indexed="53"/>
        <rFont val="Times New Roman CE"/>
        <charset val="238"/>
      </rPr>
      <t xml:space="preserve"> (ebből EGT Alap 20.800)</t>
    </r>
  </si>
  <si>
    <r>
      <t xml:space="preserve">   - Egyéb működési célú támogatások ÁH-n belülre (társ.+intézményfin.)</t>
    </r>
    <r>
      <rPr>
        <sz val="8"/>
        <color indexed="53"/>
        <rFont val="Times New Roman CE"/>
        <charset val="238"/>
      </rPr>
      <t>(3505)</t>
    </r>
  </si>
  <si>
    <t xml:space="preserve">   - Egyéb működési célú támogatások ÁH-n belülre (EGT Alap)</t>
  </si>
  <si>
    <t xml:space="preserve">   - Egyéb működési célú támogatások államháztartáson kívülre (EGT Alap norv)</t>
  </si>
  <si>
    <t xml:space="preserve">   - Egyéb működési célú támogatások államháztartáson kívülre (tám.)</t>
  </si>
  <si>
    <t xml:space="preserve">   - Egyéb felhalmozási célú támogatások ÁH-n belülre (társ.+finanszírozás )</t>
  </si>
  <si>
    <t xml:space="preserve">   - Egyéb felhalmozási célú támogatások ÁH-n belülre (EGT Alap )</t>
  </si>
  <si>
    <t>Általános tartalék (KEOP 95956 is)</t>
  </si>
  <si>
    <t>Céltartalék (EGT Alap)</t>
  </si>
  <si>
    <t>Központi, irányítószervi támogatás (intézmény finanszírozás)</t>
  </si>
  <si>
    <t>Pénzeszközök betétként elhelyezése</t>
  </si>
  <si>
    <t>9.1. 1. melléklet az 1/2015. (I.27.) önkormányzati rendelethez</t>
  </si>
  <si>
    <t>Egyéb felhalmozási cálú támogatások bevételei (EGT)</t>
  </si>
  <si>
    <t>Egyéb működési célú átvett pénzeszköz (euros adomány)</t>
  </si>
  <si>
    <t xml:space="preserve">   - Egyéb működési célú támogatások ÁH-n belülre (társ.+intézményfin.)</t>
  </si>
  <si>
    <t xml:space="preserve">   - Egyéb működési célú tám (Emberi Erőforrás Támogatáskezelő)</t>
  </si>
  <si>
    <t xml:space="preserve">   - Egyéb felhalmozási célú támogatások ÁH-n belülre </t>
  </si>
  <si>
    <t>Központi irányítószercvi támogatás</t>
  </si>
  <si>
    <t xml:space="preserve">   - Egyéb működési célú tám(Emberi Erőforrás Támogatáskez)</t>
  </si>
  <si>
    <t>*Módosította a 2/2016. (II.23.) önkormányzati rendelet 11. melléklete.</t>
  </si>
  <si>
    <t>Egyes jövedelempótló támogtások</t>
  </si>
  <si>
    <t>Központi, irányítószervi támogatás( intézmény finanszírozás)</t>
  </si>
  <si>
    <t>Éves engedélyezett létszám-előirányzat (fő)</t>
  </si>
  <si>
    <t>Irányító szervi (önkormányzati) támogatás (intézményfinanszírozás) (-2000+2342)</t>
  </si>
  <si>
    <t>9.3. melléklet az 1/2015. (I.27.) önkormányzati rendelethez</t>
  </si>
  <si>
    <t>4</t>
  </si>
  <si>
    <t>6</t>
  </si>
  <si>
    <t>Állami (államigazgataási) feladatok bevételei, kiadásai</t>
  </si>
  <si>
    <t>9.4.1. melléklet az 1/2015. (I.27.) önkormányzati rendelethez</t>
  </si>
  <si>
    <t xml:space="preserve">Tát Város Önkormányzat adósságot keletkeztető ügyleteiből eredő fizetési kötelezettségeinek bemutatása                                                                                                                                                                                                                                                                           9. számú táblázat </t>
  </si>
  <si>
    <t>Sorszám</t>
  </si>
  <si>
    <t xml:space="preserve">2016. </t>
  </si>
  <si>
    <t xml:space="preserve">2017. </t>
  </si>
  <si>
    <t xml:space="preserve">2018. </t>
  </si>
  <si>
    <t>2018. után</t>
  </si>
  <si>
    <t>Tájékoztató a 2015. évi állami támogatásokról</t>
  </si>
  <si>
    <t>Fajlagos</t>
  </si>
  <si>
    <t>Előirányz.</t>
  </si>
  <si>
    <t>Teljesítés%</t>
  </si>
  <si>
    <t>Étkezés Óvoda,Iskola                 12 hó</t>
  </si>
  <si>
    <t>Étkeztetés kiegészítés</t>
  </si>
  <si>
    <t>Köznevelési feladatok támogatása</t>
  </si>
  <si>
    <t>K I M U T A T Á S 
a 2015. évben céljelleggel juttatott támogatásokról</t>
  </si>
  <si>
    <t>Módosított Előirányzat 02/16</t>
  </si>
  <si>
    <t>Bursa</t>
  </si>
  <si>
    <t>2015 előtti kifizetés</t>
  </si>
  <si>
    <t>2017. 
után</t>
  </si>
  <si>
    <t>9=(4+5+6+9+10)</t>
  </si>
  <si>
    <t>2015.         eredeti       ( e Ft )</t>
  </si>
  <si>
    <t>2015.02/16 módosított      ( e Ft )</t>
  </si>
  <si>
    <t>Hosszabb időtartamú közfoglalkoztatás</t>
  </si>
  <si>
    <t>1.1.7.</t>
  </si>
  <si>
    <t>Szoc.ellátás</t>
  </si>
  <si>
    <t>Szoc .ellátás</t>
  </si>
  <si>
    <t>Köztemetés</t>
  </si>
  <si>
    <t>Egyéb természetbeni juttatás</t>
  </si>
  <si>
    <t>1.2.8.</t>
  </si>
  <si>
    <t>HÁZIORVOSi ELLÁTÁS ÖSSZESEN</t>
  </si>
  <si>
    <t>Védőnők</t>
  </si>
  <si>
    <t>Elvonások, befizetések</t>
  </si>
  <si>
    <t>1.3.9.</t>
  </si>
  <si>
    <t>Támogatás</t>
  </si>
  <si>
    <t>Projektek dologi kiadások</t>
  </si>
  <si>
    <t>1.4.10.</t>
  </si>
  <si>
    <t>Óvodai,iskolai intézményi étkeztetés</t>
  </si>
  <si>
    <t>Bölcsődei étkeztetés</t>
  </si>
  <si>
    <t>Bölcsődei étkeztetés összesen</t>
  </si>
  <si>
    <t>1.5.11.</t>
  </si>
  <si>
    <t>1.6.12.</t>
  </si>
  <si>
    <t>2.1.13.</t>
  </si>
  <si>
    <t>2015. eredeti           (E Ft)</t>
  </si>
  <si>
    <t>2015. 02/16 módosított          (E Ft)</t>
  </si>
  <si>
    <t>Teljesítés %</t>
  </si>
  <si>
    <t>2015.          eredeti            ( E Ft )</t>
  </si>
  <si>
    <t>2015.    eredeti             ( E Ft )</t>
  </si>
  <si>
    <t>2015.02/16 módosított            ( E Ft )</t>
  </si>
  <si>
    <t>Egyéb működési kiad.</t>
  </si>
  <si>
    <t>Önkormányzati  választások</t>
  </si>
  <si>
    <t>2015. eredeti            ( E Ft )</t>
  </si>
  <si>
    <t>Tám. ért. kiad</t>
  </si>
  <si>
    <t>2015. évi költségv.</t>
  </si>
  <si>
    <t>MÉRLEG 2015</t>
  </si>
  <si>
    <t>beszámoló nyitó</t>
  </si>
  <si>
    <t>Ebből:</t>
  </si>
  <si>
    <t>Tát Város Önkormányzata összesen</t>
  </si>
  <si>
    <t>Közös Önk. Hivatal</t>
  </si>
  <si>
    <t>ezer Ft</t>
  </si>
  <si>
    <t>2015. ÉVRŐL</t>
  </si>
  <si>
    <t>KÖH</t>
  </si>
  <si>
    <t>Tát Város Önk. Összesen</t>
  </si>
  <si>
    <t xml:space="preserve"> Alaptevékenység kötelezettségvállalással terhelt maradványa</t>
  </si>
  <si>
    <t xml:space="preserve"> Alaptevékenység szabad maradványa</t>
  </si>
  <si>
    <t xml:space="preserve"> Vállalkozási tevékenységet terhelő befizetési kötelezettség</t>
  </si>
  <si>
    <t xml:space="preserve"> Vállalkozási tevékenység felhasználható maradványa</t>
  </si>
  <si>
    <t>Előleg betudása számlába</t>
  </si>
  <si>
    <t>TELJESÍTÉS</t>
  </si>
  <si>
    <t>I. Helyi önkormányzatok működésének általános támogatása</t>
  </si>
  <si>
    <t>III. Szociális feladatok támogatása</t>
  </si>
  <si>
    <t>IV. Közművelődési feladatok támogatása</t>
  </si>
  <si>
    <t>II. Köznevelési feladatok támogatása</t>
  </si>
  <si>
    <t>Közvetlen segítők bértám. 4 hó pedagógus</t>
  </si>
  <si>
    <t>Elszámolás a kiegészítő támogatások között</t>
  </si>
  <si>
    <t>Gyermekszegénység elleni program keretében nyári étkeztetés biztosítása</t>
  </si>
  <si>
    <t>Kötelezően ellátandó helyi közösségi közlekedési feladat támogatása</t>
  </si>
  <si>
    <t>A települési önkormányzatok helyi közösségi közlekedésének támogatása</t>
  </si>
  <si>
    <t>Helyi önkormányzatok működési célú költségvetési támogatásai összesen</t>
  </si>
  <si>
    <t>Helyi szervezési intézkedésekhez kapcsolódó többletkiadások támogatása</t>
  </si>
  <si>
    <t>Önkormányzati feladatellátást szolgáló fejlesztések</t>
  </si>
  <si>
    <t>Adósságkonszolidációban nem részesült települési önkormányzatok fejlesztéseinek támogatása</t>
  </si>
  <si>
    <t>Helyi önkormányzatok felhalmozási célú költségvetési támogatásai összesen</t>
  </si>
  <si>
    <t>Települési önkormányzatok rendkívüli támogatása</t>
  </si>
  <si>
    <t>Települési önkormányzatok kiegészítő támogatásai összesen</t>
  </si>
  <si>
    <t>2014. évről áthúzódó bérkompenzáció támogatása</t>
  </si>
  <si>
    <t>A köznevelési intézmények működtetéséhez kapcsolódó támogatás</t>
  </si>
  <si>
    <t>Pénzbeli szociális ellátások kiegészítése</t>
  </si>
  <si>
    <t>A települési önkormányzatok szociális feladatainak egyéb támogatása</t>
  </si>
  <si>
    <t>Települési önkormányzatok nyilvános könyvtári és közművelődési feladatainak támogatása</t>
  </si>
  <si>
    <t>A települési önkormányzatok könyvtári célú érdekeltségnövelő támogatása</t>
  </si>
  <si>
    <t>Könyvtári, közművelődési és múzeumi feladatok támogatása</t>
  </si>
  <si>
    <t>A költségvetési szerveknél foglalkoztatottak 2015.évi kompenzációja(1059/2015.(III.18.)Korm.hat)</t>
  </si>
  <si>
    <t>Szociális ágazati kiegészítő pótlék támogatása (1520/2015.(VII.27.) Korm.hat.)</t>
  </si>
  <si>
    <t>Összesen 43+44+45+46+47</t>
  </si>
  <si>
    <t>Rendelkezésre bocsátott 2014</t>
  </si>
  <si>
    <t>Rendelkezésre bocsátott 2015</t>
  </si>
  <si>
    <t>Ténylegesen felhasznált összeg 2014</t>
  </si>
  <si>
    <t>Ténylegesen felhasznált összeg 2015</t>
  </si>
  <si>
    <t>Vagyonkezelésbe adott eszközök</t>
  </si>
  <si>
    <t>Egyéb civil szervezet</t>
  </si>
  <si>
    <t>Háztartás</t>
  </si>
  <si>
    <t>Egyebek(polgárőrség stb.)</t>
  </si>
  <si>
    <t>2015. évben</t>
  </si>
  <si>
    <t>2015. ÉVI</t>
  </si>
  <si>
    <t>Finanszírozás csökkenése</t>
  </si>
  <si>
    <t>Finanszírozás változás</t>
  </si>
  <si>
    <t>9.1. 1. melléklet az …./2016. (IV.26.) önkormányzati rendelethez</t>
  </si>
  <si>
    <t>Felújítás</t>
  </si>
  <si>
    <t>ZÁRÓ PÉNZKÉSZLET (15+16+17)</t>
  </si>
  <si>
    <t>PÉNZKÉSZLET VÁLTOZÁSA ÖSSZESEN (4-5+6+7+…+12)</t>
  </si>
  <si>
    <t>Bankszámlaegyenle</t>
  </si>
  <si>
    <t>Előlegek</t>
  </si>
  <si>
    <t>Bankszámlaegyenleg</t>
  </si>
  <si>
    <t>Bankszánlaegyenleg</t>
  </si>
  <si>
    <t>Basnkszámlaegyenleg</t>
  </si>
  <si>
    <t>Előlőegek</t>
  </si>
  <si>
    <t>Bankszámlaegyenlegek</t>
  </si>
  <si>
    <t>2016.02. módosított           ( E Ft )</t>
  </si>
  <si>
    <t xml:space="preserve">2015. évi </t>
  </si>
  <si>
    <t>+/- 6957</t>
  </si>
  <si>
    <t>2.1. melléklet az 6/2016. (IV.26.) önkormányzati rendelethez</t>
  </si>
  <si>
    <t xml:space="preserve">2.2. melléklet az 6/2016. (IV.26.) önkormányzati rendelethez     </t>
  </si>
  <si>
    <t>9.1.  melléklet az 6/2016. (IV.26.) önkormányzati rendelethez</t>
  </si>
  <si>
    <t>9.1. 1. melléklet az 6/2016. (IV.26.) önkormányzati rendelethez</t>
  </si>
  <si>
    <t>9.1. 2. melléklet az 6/2016. (IV.26.) önkormányzati rendelethez</t>
  </si>
  <si>
    <t>9.1. 3. melléklet az 6/2016. (IV.26.) önkormányzati rendelethez</t>
  </si>
  <si>
    <t>9.2. melléklet az 6/2016. (IV.26.) önkormányzati rendelethez</t>
  </si>
  <si>
    <t>9.2.1. melléklet az 6/2016. (IV.26.) önkormányzati rendelethez</t>
  </si>
  <si>
    <t>9.2.2. melléklet az 6/2016. (IV.26.) önkormányzati rendelethez</t>
  </si>
  <si>
    <t>9.2.3. melléklet az 6/2016. (IV.26.) önkormányzati rendelethez</t>
  </si>
  <si>
    <t>9.3. melléklet az 6/2016. (IV.26.) önkormányzati rendelethez</t>
  </si>
  <si>
    <t>9.3.1. melléklet az 6/2016. (IV.26.) önkormányzati rendelethez</t>
  </si>
  <si>
    <t>9.3.2. melléklet az 6/2016. (IV.26.) önkormányzati rendelethez</t>
  </si>
  <si>
    <t>9.3.3. melléklet az 6/2016. (IV.26.) önkormányzati rendelethez</t>
  </si>
  <si>
    <t>9.4. melléklet az 6/2016. (IV.26.) önkormányzati rendelethez</t>
  </si>
  <si>
    <t>9.4.1. melléklet az 6/2016. (IV.26.) önkormányzati rendelethez</t>
  </si>
  <si>
    <t>9.4.2. melléklet az 6/2016. (IV.26.) önkormányzati rendelethez</t>
  </si>
  <si>
    <t>Állami (államigazgatási) feladatok bevételei, kiadásai</t>
  </si>
  <si>
    <t>9.4.3. melléklet az 6/2016. (IV.26.) önkormányzati rendelethez</t>
  </si>
  <si>
    <t>10. melléklet az 6/2016. (IV.26.) önkormányzati rendelethez</t>
  </si>
  <si>
    <t>11. sz. melléklet a 6/2016. (IV.26.) önkormányzati rendelethez</t>
  </si>
  <si>
    <t>12. sz. melléklet a 6/2016. (IV.26.) önkormányzati rendelethez</t>
  </si>
  <si>
    <t>13. sz. melléklet a 6/2016. (IV.26.) önkormányzati rendelethez</t>
  </si>
  <si>
    <t>14. sz. melléklet a 6/2016. (IV.26.) önkormányzati rendelethez</t>
  </si>
  <si>
    <t>15. sz. melléklet a 6/2016. (IV.26.) önkormányzati rendelethez</t>
  </si>
  <si>
    <t>16. melléklet a 6/2016. (IV.26) önkormányzati rendelethez</t>
  </si>
  <si>
    <t>17. sz. mell. A 6/2016. (IV.26.) önkormányzati rendelethez</t>
  </si>
  <si>
    <t>18. sz. mell. a 6/2016. (IV.26.) önkormányzati rendelethez</t>
  </si>
  <si>
    <t>20. sz. mell. a 6/2016. (IV.26.) önkormányzati rendelethez</t>
  </si>
  <si>
    <t>21. sz. mell. a 6/2016. (IV.26.) önkormányzati rendelethez</t>
  </si>
  <si>
    <t>22. sz. mell. a 6/2016. (IV.26.) önkormányzati rendelethez</t>
  </si>
  <si>
    <t>23. sz. mell. 6//2016. (IV.26.) önkormányzati rendelethez</t>
  </si>
  <si>
    <t>24. sz. melléklet a 6/2016. (IV.26.) önkormányzati rendelethez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</si>
</sst>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#,##0.0"/>
    <numFmt numFmtId="166" formatCode="0.0"/>
    <numFmt numFmtId="167" formatCode="_-* #,##0\ _F_t_-;\-* #,##0\ _F_t_-;_-* &quot;-&quot;??\ _F_t_-;_-@_-"/>
  </numFmts>
  <fonts count="72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38"/>
    </font>
    <font>
      <b/>
      <sz val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i/>
      <sz val="11"/>
      <name val="Times New Roman CE"/>
      <charset val="238"/>
    </font>
    <font>
      <sz val="8"/>
      <color indexed="53"/>
      <name val="Times New Roman CE"/>
      <charset val="238"/>
    </font>
    <font>
      <i/>
      <sz val="12"/>
      <name val="Times New Roman CE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5" fillId="0" borderId="0"/>
    <xf numFmtId="0" fontId="10" fillId="0" borderId="0"/>
    <xf numFmtId="43" fontId="1" fillId="0" borderId="0" applyFont="0" applyFill="0" applyBorder="0" applyAlignment="0" applyProtection="0"/>
    <xf numFmtId="0" fontId="43" fillId="0" borderId="0"/>
    <xf numFmtId="0" fontId="37" fillId="0" borderId="0"/>
    <xf numFmtId="0" fontId="37" fillId="0" borderId="0"/>
    <xf numFmtId="0" fontId="37" fillId="0" borderId="0"/>
  </cellStyleXfs>
  <cellXfs count="1744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7" fillId="0" borderId="1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vertical="center" wrapText="1" indent="1"/>
    </xf>
    <xf numFmtId="0" fontId="17" fillId="0" borderId="3" xfId="5" applyFont="1" applyFill="1" applyBorder="1" applyAlignment="1" applyProtection="1">
      <alignment horizontal="left" vertical="center" wrapText="1" indent="1"/>
    </xf>
    <xf numFmtId="0" fontId="17" fillId="0" borderId="4" xfId="5" applyFont="1" applyFill="1" applyBorder="1" applyAlignment="1" applyProtection="1">
      <alignment horizontal="left" vertical="center" wrapText="1" indent="1"/>
    </xf>
    <xf numFmtId="0" fontId="17" fillId="0" borderId="5" xfId="5" applyFont="1" applyFill="1" applyBorder="1" applyAlignment="1" applyProtection="1">
      <alignment horizontal="left" vertical="center" wrapText="1" indent="1"/>
    </xf>
    <xf numFmtId="0" fontId="17" fillId="0" borderId="6" xfId="5" applyFont="1" applyFill="1" applyBorder="1" applyAlignment="1" applyProtection="1">
      <alignment horizontal="left" vertical="center" wrapText="1" indent="1"/>
    </xf>
    <xf numFmtId="49" fontId="17" fillId="0" borderId="7" xfId="5" applyNumberFormat="1" applyFont="1" applyFill="1" applyBorder="1" applyAlignment="1" applyProtection="1">
      <alignment horizontal="left" vertical="center" wrapText="1" indent="1"/>
    </xf>
    <xf numFmtId="49" fontId="17" fillId="0" borderId="8" xfId="5" applyNumberFormat="1" applyFont="1" applyFill="1" applyBorder="1" applyAlignment="1" applyProtection="1">
      <alignment horizontal="left" vertical="center" wrapText="1" indent="1"/>
    </xf>
    <xf numFmtId="49" fontId="17" fillId="0" borderId="9" xfId="5" applyNumberFormat="1" applyFont="1" applyFill="1" applyBorder="1" applyAlignment="1" applyProtection="1">
      <alignment horizontal="left" vertical="center" wrapText="1" indent="1"/>
    </xf>
    <xf numFmtId="49" fontId="17" fillId="0" borderId="10" xfId="5" applyNumberFormat="1" applyFont="1" applyFill="1" applyBorder="1" applyAlignment="1" applyProtection="1">
      <alignment horizontal="left" vertical="center" wrapText="1" indent="1"/>
    </xf>
    <xf numFmtId="49" fontId="17" fillId="0" borderId="11" xfId="5" applyNumberFormat="1" applyFont="1" applyFill="1" applyBorder="1" applyAlignment="1" applyProtection="1">
      <alignment horizontal="left" vertical="center" wrapText="1" indent="1"/>
    </xf>
    <xf numFmtId="49" fontId="17" fillId="0" borderId="12" xfId="5" applyNumberFormat="1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6" fillId="0" borderId="13" xfId="5" applyFont="1" applyFill="1" applyBorder="1" applyAlignment="1" applyProtection="1">
      <alignment horizontal="left" vertical="center" wrapText="1" indent="1"/>
    </xf>
    <xf numFmtId="0" fontId="16" fillId="0" borderId="14" xfId="5" applyFont="1" applyFill="1" applyBorder="1" applyAlignment="1" applyProtection="1">
      <alignment horizontal="left" vertical="center" wrapText="1" indent="1"/>
    </xf>
    <xf numFmtId="0" fontId="16" fillId="0" borderId="15" xfId="5" applyFont="1" applyFill="1" applyBorder="1" applyAlignment="1" applyProtection="1">
      <alignment horizontal="left" vertical="center" wrapText="1" indent="1"/>
    </xf>
    <xf numFmtId="0" fontId="7" fillId="0" borderId="13" xfId="5" applyFont="1" applyFill="1" applyBorder="1" applyAlignment="1" applyProtection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0" fontId="16" fillId="0" borderId="14" xfId="5" applyFont="1" applyFill="1" applyBorder="1" applyAlignment="1" applyProtection="1">
      <alignment vertical="center" wrapText="1"/>
    </xf>
    <xf numFmtId="0" fontId="16" fillId="0" borderId="19" xfId="5" applyFont="1" applyFill="1" applyBorder="1" applyAlignment="1" applyProtection="1">
      <alignment vertical="center" wrapText="1"/>
    </xf>
    <xf numFmtId="0" fontId="16" fillId="0" borderId="13" xfId="5" applyFont="1" applyFill="1" applyBorder="1" applyAlignment="1" applyProtection="1">
      <alignment horizontal="center" vertical="center" wrapText="1"/>
    </xf>
    <xf numFmtId="0" fontId="16" fillId="0" borderId="14" xfId="5" applyFont="1" applyFill="1" applyBorder="1" applyAlignment="1" applyProtection="1">
      <alignment horizontal="center" vertical="center" wrapText="1"/>
    </xf>
    <xf numFmtId="0" fontId="16" fillId="0" borderId="21" xfId="5" applyFont="1" applyFill="1" applyBorder="1" applyAlignment="1" applyProtection="1">
      <alignment horizontal="center" vertical="center" wrapText="1"/>
    </xf>
    <xf numFmtId="0" fontId="7" fillId="0" borderId="21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/>
    <xf numFmtId="0" fontId="14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16" fillId="0" borderId="22" xfId="0" applyNumberFormat="1" applyFont="1" applyFill="1" applyBorder="1" applyAlignment="1" applyProtection="1">
      <alignment horizontal="center" vertical="center" wrapText="1"/>
    </xf>
    <xf numFmtId="164" fontId="16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5" applyFont="1" applyFill="1" applyBorder="1" applyAlignment="1" applyProtection="1">
      <alignment horizontal="left" vertical="center" wrapText="1" indent="1"/>
    </xf>
    <xf numFmtId="0" fontId="29" fillId="0" borderId="0" xfId="0" applyFont="1" applyFill="1"/>
    <xf numFmtId="0" fontId="24" fillId="0" borderId="23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indent="6"/>
    </xf>
    <xf numFmtId="0" fontId="17" fillId="0" borderId="2" xfId="5" applyFont="1" applyFill="1" applyBorder="1" applyAlignment="1" applyProtection="1">
      <alignment horizontal="left" vertical="center" wrapText="1" indent="6"/>
    </xf>
    <xf numFmtId="0" fontId="17" fillId="0" borderId="6" xfId="5" applyFont="1" applyFill="1" applyBorder="1" applyAlignment="1" applyProtection="1">
      <alignment horizontal="left" vertical="center" wrapText="1" indent="6"/>
    </xf>
    <xf numFmtId="0" fontId="17" fillId="0" borderId="31" xfId="5" applyFont="1" applyFill="1" applyBorder="1" applyAlignment="1" applyProtection="1">
      <alignment horizontal="left" vertical="center" wrapText="1" indent="6"/>
    </xf>
    <xf numFmtId="0" fontId="32" fillId="0" borderId="0" xfId="0" applyFont="1" applyFill="1"/>
    <xf numFmtId="0" fontId="33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0" fillId="0" borderId="41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6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vertical="center" wrapText="1"/>
    </xf>
    <xf numFmtId="0" fontId="3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7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2" xfId="0" applyFont="1" applyBorder="1" applyAlignment="1" applyProtection="1">
      <alignment horizontal="left" vertical="center" wrapText="1" indent="1"/>
    </xf>
    <xf numFmtId="164" fontId="16" fillId="0" borderId="33" xfId="5" applyNumberFormat="1" applyFont="1" applyFill="1" applyBorder="1" applyAlignment="1" applyProtection="1">
      <alignment horizontal="right" vertical="center" wrapText="1" indent="1"/>
    </xf>
    <xf numFmtId="164" fontId="16" fillId="0" borderId="21" xfId="5" applyNumberFormat="1" applyFont="1" applyFill="1" applyBorder="1" applyAlignment="1" applyProtection="1">
      <alignment horizontal="right" vertical="center" wrapText="1" indent="1"/>
    </xf>
    <xf numFmtId="164" fontId="17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5" applyNumberFormat="1" applyFont="1" applyFill="1" applyBorder="1" applyAlignment="1" applyProtection="1">
      <alignment horizontal="righ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164" fontId="17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Border="1" applyAlignment="1" applyProtection="1">
      <alignment horizontal="right" vertical="center" wrapText="1" indent="1"/>
    </xf>
    <xf numFmtId="164" fontId="1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 indent="1"/>
    </xf>
    <xf numFmtId="164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3" fillId="0" borderId="13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20" xfId="0" quotePrefix="1" applyFont="1" applyFill="1" applyBorder="1" applyAlignment="1" applyProtection="1">
      <alignment horizontal="right" vertical="center" indent="1"/>
    </xf>
    <xf numFmtId="0" fontId="7" fillId="0" borderId="49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right" vertical="center" wrapText="1" indent="1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Fill="1" applyBorder="1" applyAlignment="1" applyProtection="1">
      <alignment horizontal="righ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4" fontId="16" fillId="0" borderId="48" xfId="0" applyNumberFormat="1" applyFont="1" applyFill="1" applyBorder="1" applyAlignment="1" applyProtection="1">
      <alignment horizontal="right" vertical="center" wrapText="1" indent="1"/>
    </xf>
    <xf numFmtId="164" fontId="16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20" xfId="0" applyNumberFormat="1" applyFont="1" applyFill="1" applyBorder="1" applyAlignment="1" applyProtection="1">
      <alignment horizontal="right" vertical="center"/>
    </xf>
    <xf numFmtId="49" fontId="7" fillId="0" borderId="49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164" fontId="24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2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16" fillId="0" borderId="15" xfId="5" applyFont="1" applyFill="1" applyBorder="1" applyAlignment="1" applyProtection="1">
      <alignment horizontal="center" vertical="center" wrapText="1"/>
    </xf>
    <xf numFmtId="0" fontId="16" fillId="0" borderId="19" xfId="5" applyFont="1" applyFill="1" applyBorder="1" applyAlignment="1" applyProtection="1">
      <alignment horizontal="center" vertical="center" wrapText="1"/>
    </xf>
    <xf numFmtId="0" fontId="16" fillId="0" borderId="33" xfId="5" applyFont="1" applyFill="1" applyBorder="1" applyAlignment="1" applyProtection="1">
      <alignment horizontal="center" vertical="center" wrapText="1"/>
    </xf>
    <xf numFmtId="164" fontId="17" fillId="0" borderId="30" xfId="5" applyNumberFormat="1" applyFont="1" applyFill="1" applyBorder="1" applyAlignment="1" applyProtection="1">
      <alignment horizontal="right" vertical="center" wrapText="1" indent="1"/>
    </xf>
    <xf numFmtId="0" fontId="17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7" fillId="0" borderId="0" xfId="5" applyFont="1" applyFill="1" applyProtection="1"/>
    <xf numFmtId="0" fontId="13" fillId="0" borderId="0" xfId="5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2" fillId="0" borderId="13" xfId="0" applyFont="1" applyBorder="1" applyAlignment="1" applyProtection="1">
      <alignment wrapTex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2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5" applyFill="1" applyAlignment="1" applyProtection="1"/>
    <xf numFmtId="164" fontId="20" fillId="0" borderId="21" xfId="0" quotePrefix="1" applyNumberFormat="1" applyFont="1" applyBorder="1" applyAlignment="1" applyProtection="1">
      <alignment horizontal="right" vertical="center" wrapText="1" indent="1"/>
    </xf>
    <xf numFmtId="0" fontId="19" fillId="0" borderId="0" xfId="5" applyFont="1" applyFill="1" applyProtection="1"/>
    <xf numFmtId="0" fontId="18" fillId="0" borderId="0" xfId="5" applyFont="1" applyFill="1" applyProtection="1"/>
    <xf numFmtId="49" fontId="17" fillId="0" borderId="9" xfId="5" applyNumberFormat="1" applyFont="1" applyFill="1" applyBorder="1" applyAlignment="1" applyProtection="1">
      <alignment horizontal="center" vertical="center" wrapText="1"/>
    </xf>
    <xf numFmtId="49" fontId="17" fillId="0" borderId="8" xfId="5" applyNumberFormat="1" applyFont="1" applyFill="1" applyBorder="1" applyAlignment="1" applyProtection="1">
      <alignment horizontal="center" vertical="center" wrapText="1"/>
    </xf>
    <xf numFmtId="49" fontId="17" fillId="0" borderId="10" xfId="5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2" xfId="0" applyFont="1" applyBorder="1" applyAlignment="1" applyProtection="1">
      <alignment horizontal="center" wrapText="1"/>
    </xf>
    <xf numFmtId="0" fontId="17" fillId="0" borderId="0" xfId="0" applyFont="1" applyFill="1" applyAlignment="1" applyProtection="1">
      <alignment horizontal="center" vertical="center" wrapText="1"/>
    </xf>
    <xf numFmtId="49" fontId="17" fillId="0" borderId="11" xfId="5" applyNumberFormat="1" applyFont="1" applyFill="1" applyBorder="1" applyAlignment="1" applyProtection="1">
      <alignment horizontal="center" vertical="center" wrapText="1"/>
    </xf>
    <xf numFmtId="49" fontId="17" fillId="0" borderId="7" xfId="5" applyNumberFormat="1" applyFont="1" applyFill="1" applyBorder="1" applyAlignment="1" applyProtection="1">
      <alignment horizontal="center" vertical="center" wrapText="1"/>
    </xf>
    <xf numFmtId="49" fontId="17" fillId="0" borderId="12" xfId="5" applyNumberFormat="1" applyFont="1" applyFill="1" applyBorder="1" applyAlignment="1" applyProtection="1">
      <alignment horizontal="center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5" applyFont="1" applyFill="1" applyBorder="1" applyAlignment="1" applyProtection="1">
      <alignment horizontal="left" vertical="center" wrapText="1" indent="1"/>
    </xf>
    <xf numFmtId="0" fontId="24" fillId="0" borderId="2" xfId="5" applyFont="1" applyFill="1" applyBorder="1" applyAlignment="1" applyProtection="1">
      <alignment horizontal="left" vertical="center" wrapText="1" indent="1"/>
    </xf>
    <xf numFmtId="0" fontId="24" fillId="0" borderId="23" xfId="5" quotePrefix="1" applyFont="1" applyFill="1" applyBorder="1" applyAlignment="1" applyProtection="1">
      <alignment horizontal="left" vertical="center" wrapText="1" indent="1"/>
    </xf>
    <xf numFmtId="0" fontId="31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4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0" xfId="3"/>
    <xf numFmtId="3" fontId="37" fillId="0" borderId="59" xfId="3" applyNumberFormat="1" applyFont="1" applyFill="1" applyBorder="1" applyAlignment="1">
      <alignment horizontal="center"/>
    </xf>
    <xf numFmtId="3" fontId="37" fillId="0" borderId="60" xfId="3" applyNumberFormat="1" applyFont="1" applyFill="1" applyBorder="1"/>
    <xf numFmtId="3" fontId="37" fillId="0" borderId="30" xfId="3" applyNumberFormat="1" applyFont="1" applyFill="1" applyBorder="1"/>
    <xf numFmtId="3" fontId="37" fillId="0" borderId="61" xfId="3" applyNumberFormat="1" applyFont="1" applyFill="1" applyBorder="1" applyAlignment="1">
      <alignment horizontal="center"/>
    </xf>
    <xf numFmtId="3" fontId="37" fillId="0" borderId="62" xfId="3" applyNumberFormat="1" applyFont="1" applyFill="1" applyBorder="1"/>
    <xf numFmtId="3" fontId="37" fillId="0" borderId="63" xfId="3" applyNumberFormat="1" applyFont="1" applyFill="1" applyBorder="1" applyAlignment="1">
      <alignment horizontal="center"/>
    </xf>
    <xf numFmtId="3" fontId="37" fillId="0" borderId="64" xfId="3" applyNumberFormat="1" applyFont="1" applyFill="1" applyBorder="1"/>
    <xf numFmtId="3" fontId="37" fillId="0" borderId="65" xfId="3" applyNumberFormat="1" applyFont="1" applyFill="1" applyBorder="1" applyAlignment="1">
      <alignment horizontal="center"/>
    </xf>
    <xf numFmtId="3" fontId="37" fillId="0" borderId="16" xfId="3" applyNumberFormat="1" applyFont="1" applyFill="1" applyBorder="1"/>
    <xf numFmtId="0" fontId="37" fillId="0" borderId="68" xfId="3" applyFont="1" applyBorder="1" applyAlignment="1"/>
    <xf numFmtId="3" fontId="36" fillId="0" borderId="42" xfId="3" applyNumberFormat="1" applyFont="1" applyFill="1" applyBorder="1" applyAlignment="1">
      <alignment horizontal="center"/>
    </xf>
    <xf numFmtId="3" fontId="36" fillId="0" borderId="0" xfId="3" applyNumberFormat="1" applyFont="1" applyFill="1" applyBorder="1" applyAlignment="1">
      <alignment horizontal="center"/>
    </xf>
    <xf numFmtId="3" fontId="37" fillId="0" borderId="72" xfId="3" applyNumberFormat="1" applyFont="1" applyFill="1" applyBorder="1" applyAlignment="1">
      <alignment horizontal="center"/>
    </xf>
    <xf numFmtId="3" fontId="37" fillId="0" borderId="73" xfId="3" applyNumberFormat="1" applyFont="1" applyFill="1" applyBorder="1" applyAlignment="1">
      <alignment horizontal="center"/>
    </xf>
    <xf numFmtId="3" fontId="37" fillId="0" borderId="39" xfId="3" applyNumberFormat="1" applyFont="1" applyFill="1" applyBorder="1" applyAlignment="1"/>
    <xf numFmtId="3" fontId="37" fillId="0" borderId="58" xfId="3" applyNumberFormat="1" applyFont="1" applyFill="1" applyBorder="1" applyAlignment="1">
      <alignment horizontal="left"/>
    </xf>
    <xf numFmtId="3" fontId="37" fillId="0" borderId="74" xfId="3" applyNumberFormat="1" applyFont="1" applyFill="1" applyBorder="1"/>
    <xf numFmtId="3" fontId="37" fillId="0" borderId="66" xfId="3" applyNumberFormat="1" applyFont="1" applyFill="1" applyBorder="1"/>
    <xf numFmtId="3" fontId="36" fillId="0" borderId="0" xfId="3" applyNumberFormat="1" applyFont="1" applyFill="1" applyBorder="1" applyAlignment="1"/>
    <xf numFmtId="3" fontId="37" fillId="0" borderId="75" xfId="3" applyNumberFormat="1" applyFont="1" applyFill="1" applyBorder="1" applyAlignment="1">
      <alignment horizontal="center"/>
    </xf>
    <xf numFmtId="3" fontId="37" fillId="0" borderId="76" xfId="3" applyNumberFormat="1" applyFont="1" applyFill="1" applyBorder="1" applyAlignment="1">
      <alignment horizontal="center"/>
    </xf>
    <xf numFmtId="3" fontId="37" fillId="0" borderId="77" xfId="3" applyNumberFormat="1" applyFont="1" applyFill="1" applyBorder="1" applyAlignment="1">
      <alignment horizontal="center"/>
    </xf>
    <xf numFmtId="3" fontId="37" fillId="0" borderId="18" xfId="3" applyNumberFormat="1" applyFont="1" applyFill="1" applyBorder="1"/>
    <xf numFmtId="3" fontId="37" fillId="0" borderId="78" xfId="3" applyNumberFormat="1" applyFont="1" applyFill="1" applyBorder="1" applyAlignment="1">
      <alignment horizontal="center"/>
    </xf>
    <xf numFmtId="3" fontId="37" fillId="0" borderId="47" xfId="3" applyNumberFormat="1" applyFont="1" applyFill="1" applyBorder="1" applyAlignment="1">
      <alignment horizontal="center"/>
    </xf>
    <xf numFmtId="3" fontId="37" fillId="0" borderId="30" xfId="3" applyNumberFormat="1" applyFont="1" applyFill="1" applyBorder="1" applyAlignment="1">
      <alignment horizontal="right"/>
    </xf>
    <xf numFmtId="3" fontId="37" fillId="0" borderId="17" xfId="3" applyNumberFormat="1" applyFont="1" applyFill="1" applyBorder="1" applyAlignment="1">
      <alignment horizontal="right"/>
    </xf>
    <xf numFmtId="3" fontId="37" fillId="0" borderId="79" xfId="3" applyNumberFormat="1" applyFont="1" applyFill="1" applyBorder="1" applyAlignment="1">
      <alignment horizontal="center"/>
    </xf>
    <xf numFmtId="3" fontId="35" fillId="0" borderId="80" xfId="3" applyNumberFormat="1" applyFont="1" applyFill="1" applyBorder="1" applyAlignment="1">
      <alignment horizontal="center"/>
    </xf>
    <xf numFmtId="3" fontId="40" fillId="0" borderId="81" xfId="3" applyNumberFormat="1" applyFont="1" applyFill="1" applyBorder="1"/>
    <xf numFmtId="3" fontId="35" fillId="0" borderId="61" xfId="3" applyNumberFormat="1" applyFont="1" applyFill="1" applyBorder="1" applyAlignment="1">
      <alignment horizontal="center"/>
    </xf>
    <xf numFmtId="3" fontId="40" fillId="0" borderId="62" xfId="3" applyNumberFormat="1" applyFont="1" applyFill="1" applyBorder="1"/>
    <xf numFmtId="3" fontId="40" fillId="0" borderId="26" xfId="3" applyNumberFormat="1" applyFont="1" applyFill="1" applyBorder="1"/>
    <xf numFmtId="3" fontId="41" fillId="0" borderId="47" xfId="3" applyNumberFormat="1" applyFont="1" applyFill="1" applyBorder="1" applyAlignment="1">
      <alignment horizontal="center"/>
    </xf>
    <xf numFmtId="3" fontId="40" fillId="0" borderId="60" xfId="3" applyNumberFormat="1" applyFont="1" applyFill="1" applyBorder="1"/>
    <xf numFmtId="3" fontId="43" fillId="0" borderId="84" xfId="3" applyNumberFormat="1" applyFont="1" applyFill="1" applyBorder="1"/>
    <xf numFmtId="3" fontId="43" fillId="0" borderId="26" xfId="3" applyNumberFormat="1" applyFont="1" applyFill="1" applyBorder="1"/>
    <xf numFmtId="3" fontId="41" fillId="0" borderId="78" xfId="3" applyNumberFormat="1" applyFont="1" applyFill="1" applyBorder="1" applyAlignment="1">
      <alignment horizontal="center"/>
    </xf>
    <xf numFmtId="3" fontId="42" fillId="0" borderId="85" xfId="3" applyNumberFormat="1" applyFont="1" applyFill="1" applyBorder="1" applyAlignment="1"/>
    <xf numFmtId="3" fontId="42" fillId="0" borderId="58" xfId="3" applyNumberFormat="1" applyFont="1" applyFill="1" applyBorder="1" applyAlignment="1"/>
    <xf numFmtId="3" fontId="35" fillId="0" borderId="86" xfId="3" applyNumberFormat="1" applyFont="1" applyFill="1" applyBorder="1" applyAlignment="1">
      <alignment horizontal="center"/>
    </xf>
    <xf numFmtId="3" fontId="40" fillId="0" borderId="27" xfId="3" applyNumberFormat="1" applyFont="1" applyFill="1" applyBorder="1"/>
    <xf numFmtId="3" fontId="35" fillId="0" borderId="59" xfId="3" applyNumberFormat="1" applyFont="1" applyFill="1" applyBorder="1" applyAlignment="1">
      <alignment horizontal="center"/>
    </xf>
    <xf numFmtId="3" fontId="41" fillId="0" borderId="90" xfId="3" applyNumberFormat="1" applyFont="1" applyFill="1" applyBorder="1" applyAlignment="1">
      <alignment horizontal="center"/>
    </xf>
    <xf numFmtId="3" fontId="41" fillId="0" borderId="0" xfId="3" applyNumberFormat="1" applyFont="1" applyFill="1" applyBorder="1" applyAlignment="1">
      <alignment horizontal="center"/>
    </xf>
    <xf numFmtId="3" fontId="42" fillId="0" borderId="0" xfId="3" applyNumberFormat="1" applyFont="1" applyFill="1" applyBorder="1" applyAlignment="1"/>
    <xf numFmtId="3" fontId="38" fillId="0" borderId="21" xfId="3" applyNumberFormat="1" applyFont="1" applyBorder="1" applyAlignment="1">
      <alignment horizontal="center" wrapText="1"/>
    </xf>
    <xf numFmtId="3" fontId="37" fillId="0" borderId="30" xfId="3" applyNumberFormat="1" applyFont="1" applyBorder="1" applyAlignment="1">
      <alignment horizontal="right"/>
    </xf>
    <xf numFmtId="3" fontId="37" fillId="0" borderId="92" xfId="3" applyNumberFormat="1" applyFont="1" applyFill="1" applyBorder="1" applyAlignment="1">
      <alignment horizontal="right"/>
    </xf>
    <xf numFmtId="3" fontId="36" fillId="0" borderId="93" xfId="4" applyNumberFormat="1" applyFont="1" applyFill="1" applyBorder="1" applyAlignment="1">
      <alignment horizontal="center" vertical="center" wrapText="1"/>
    </xf>
    <xf numFmtId="3" fontId="42" fillId="0" borderId="94" xfId="4" applyNumberFormat="1" applyFont="1" applyFill="1" applyBorder="1" applyAlignment="1">
      <alignment horizontal="center" vertical="center" wrapText="1"/>
    </xf>
    <xf numFmtId="3" fontId="35" fillId="0" borderId="95" xfId="4" applyNumberFormat="1" applyFont="1" applyBorder="1" applyAlignment="1">
      <alignment horizontal="center" vertical="center" wrapText="1"/>
    </xf>
    <xf numFmtId="3" fontId="42" fillId="0" borderId="96" xfId="4" applyNumberFormat="1" applyFont="1" applyFill="1" applyBorder="1" applyAlignment="1">
      <alignment horizontal="center" vertical="center" wrapText="1"/>
    </xf>
    <xf numFmtId="3" fontId="35" fillId="0" borderId="59" xfId="4" applyNumberFormat="1" applyFont="1" applyFill="1" applyBorder="1" applyAlignment="1">
      <alignment horizontal="center"/>
    </xf>
    <xf numFmtId="3" fontId="40" fillId="0" borderId="97" xfId="4" applyNumberFormat="1" applyFont="1" applyFill="1" applyBorder="1"/>
    <xf numFmtId="3" fontId="40" fillId="0" borderId="98" xfId="4" applyNumberFormat="1" applyFont="1" applyFill="1" applyBorder="1"/>
    <xf numFmtId="3" fontId="40" fillId="0" borderId="26" xfId="4" applyNumberFormat="1" applyFont="1" applyFill="1" applyBorder="1"/>
    <xf numFmtId="3" fontId="35" fillId="0" borderId="61" xfId="4" applyNumberFormat="1" applyFont="1" applyFill="1" applyBorder="1" applyAlignment="1">
      <alignment horizontal="center"/>
    </xf>
    <xf numFmtId="3" fontId="40" fillId="0" borderId="99" xfId="4" applyNumberFormat="1" applyFont="1" applyFill="1" applyBorder="1"/>
    <xf numFmtId="3" fontId="40" fillId="0" borderId="100" xfId="4" applyNumberFormat="1" applyFont="1" applyFill="1" applyBorder="1"/>
    <xf numFmtId="3" fontId="35" fillId="0" borderId="63" xfId="4" applyNumberFormat="1" applyFont="1" applyFill="1" applyBorder="1" applyAlignment="1">
      <alignment horizontal="center"/>
    </xf>
    <xf numFmtId="3" fontId="40" fillId="0" borderId="101" xfId="4" applyNumberFormat="1" applyFont="1" applyFill="1" applyBorder="1"/>
    <xf numFmtId="3" fontId="35" fillId="0" borderId="65" xfId="4" applyNumberFormat="1" applyFont="1" applyFill="1" applyBorder="1" applyAlignment="1">
      <alignment horizontal="center"/>
    </xf>
    <xf numFmtId="3" fontId="35" fillId="0" borderId="102" xfId="4" applyNumberFormat="1" applyFont="1" applyFill="1" applyBorder="1" applyAlignment="1">
      <alignment horizontal="center"/>
    </xf>
    <xf numFmtId="3" fontId="40" fillId="0" borderId="103" xfId="4" applyNumberFormat="1" applyFont="1" applyFill="1" applyBorder="1"/>
    <xf numFmtId="3" fontId="40" fillId="0" borderId="104" xfId="4" applyNumberFormat="1" applyFont="1" applyFill="1" applyBorder="1"/>
    <xf numFmtId="3" fontId="41" fillId="0" borderId="90" xfId="4" quotePrefix="1" applyNumberFormat="1" applyFont="1" applyFill="1" applyBorder="1" applyAlignment="1">
      <alignment horizontal="center"/>
    </xf>
    <xf numFmtId="3" fontId="35" fillId="0" borderId="87" xfId="4" applyNumberFormat="1" applyFont="1" applyFill="1" applyBorder="1" applyAlignment="1">
      <alignment horizontal="center"/>
    </xf>
    <xf numFmtId="3" fontId="40" fillId="0" borderId="28" xfId="4" applyNumberFormat="1" applyFont="1" applyFill="1" applyBorder="1"/>
    <xf numFmtId="3" fontId="41" fillId="0" borderId="106" xfId="4" quotePrefix="1" applyNumberFormat="1" applyFont="1" applyFill="1" applyBorder="1" applyAlignment="1">
      <alignment horizontal="center"/>
    </xf>
    <xf numFmtId="3" fontId="35" fillId="0" borderId="108" xfId="4" applyNumberFormat="1" applyFont="1" applyFill="1" applyBorder="1" applyAlignment="1">
      <alignment horizontal="center"/>
    </xf>
    <xf numFmtId="0" fontId="35" fillId="0" borderId="89" xfId="4" applyFont="1" applyBorder="1" applyAlignment="1">
      <alignment vertical="center"/>
    </xf>
    <xf numFmtId="3" fontId="40" fillId="0" borderId="82" xfId="4" applyNumberFormat="1" applyFont="1" applyFill="1" applyBorder="1"/>
    <xf numFmtId="3" fontId="37" fillId="0" borderId="26" xfId="4" applyNumberFormat="1" applyFont="1" applyFill="1" applyBorder="1"/>
    <xf numFmtId="3" fontId="41" fillId="0" borderId="102" xfId="4" applyNumberFormat="1" applyFont="1" applyFill="1" applyBorder="1" applyAlignment="1">
      <alignment horizontal="center"/>
    </xf>
    <xf numFmtId="3" fontId="42" fillId="0" borderId="111" xfId="4" applyNumberFormat="1" applyFont="1" applyFill="1" applyBorder="1" applyAlignment="1"/>
    <xf numFmtId="3" fontId="37" fillId="0" borderId="30" xfId="4" applyNumberFormat="1" applyFont="1" applyFill="1" applyBorder="1" applyAlignment="1">
      <alignment horizontal="right"/>
    </xf>
    <xf numFmtId="3" fontId="37" fillId="0" borderId="16" xfId="4" applyNumberFormat="1" applyFont="1" applyFill="1" applyBorder="1" applyAlignment="1">
      <alignment horizontal="right"/>
    </xf>
    <xf numFmtId="3" fontId="41" fillId="0" borderId="65" xfId="4" applyNumberFormat="1" applyFont="1" applyFill="1" applyBorder="1" applyAlignment="1">
      <alignment horizontal="center"/>
    </xf>
    <xf numFmtId="3" fontId="42" fillId="0" borderId="66" xfId="4" applyNumberFormat="1" applyFont="1" applyFill="1" applyBorder="1" applyAlignment="1"/>
    <xf numFmtId="3" fontId="41" fillId="0" borderId="42" xfId="4" quotePrefix="1" applyNumberFormat="1" applyFont="1" applyFill="1" applyBorder="1" applyAlignment="1">
      <alignment horizontal="center"/>
    </xf>
    <xf numFmtId="3" fontId="42" fillId="0" borderId="34" xfId="4" applyNumberFormat="1" applyFont="1" applyFill="1" applyBorder="1" applyAlignment="1"/>
    <xf numFmtId="3" fontId="41" fillId="0" borderId="0" xfId="4" quotePrefix="1" applyNumberFormat="1" applyFont="1" applyFill="1" applyBorder="1" applyAlignment="1">
      <alignment horizontal="center"/>
    </xf>
    <xf numFmtId="3" fontId="42" fillId="0" borderId="0" xfId="4" applyNumberFormat="1" applyFont="1" applyFill="1" applyBorder="1" applyAlignment="1"/>
    <xf numFmtId="0" fontId="35" fillId="0" borderId="0" xfId="4" applyFont="1" applyBorder="1" applyAlignment="1"/>
    <xf numFmtId="3" fontId="42" fillId="0" borderId="0" xfId="4" applyNumberFormat="1" applyFont="1" applyFill="1" applyBorder="1"/>
    <xf numFmtId="3" fontId="35" fillId="0" borderId="80" xfId="4" applyNumberFormat="1" applyFont="1" applyFill="1" applyBorder="1" applyAlignment="1">
      <alignment horizontal="center"/>
    </xf>
    <xf numFmtId="3" fontId="35" fillId="0" borderId="69" xfId="4" applyNumberFormat="1" applyFont="1" applyFill="1" applyBorder="1" applyAlignment="1">
      <alignment horizontal="center"/>
    </xf>
    <xf numFmtId="3" fontId="35" fillId="0" borderId="70" xfId="4" applyNumberFormat="1" applyFont="1" applyFill="1" applyBorder="1" applyAlignment="1">
      <alignment horizontal="center"/>
    </xf>
    <xf numFmtId="3" fontId="44" fillId="0" borderId="113" xfId="4" applyNumberFormat="1" applyFont="1" applyFill="1" applyBorder="1" applyAlignment="1">
      <alignment vertical="center"/>
    </xf>
    <xf numFmtId="3" fontId="42" fillId="0" borderId="43" xfId="4" applyNumberFormat="1" applyFont="1" applyFill="1" applyBorder="1" applyAlignment="1"/>
    <xf numFmtId="0" fontId="35" fillId="0" borderId="21" xfId="4" applyFont="1" applyBorder="1" applyAlignment="1"/>
    <xf numFmtId="3" fontId="35" fillId="0" borderId="90" xfId="4" applyNumberFormat="1" applyFont="1" applyFill="1" applyBorder="1" applyAlignment="1">
      <alignment horizontal="center"/>
    </xf>
    <xf numFmtId="3" fontId="42" fillId="0" borderId="115" xfId="4" applyNumberFormat="1" applyFont="1" applyFill="1" applyBorder="1"/>
    <xf numFmtId="3" fontId="35" fillId="0" borderId="0" xfId="4" applyNumberFormat="1" applyFill="1" applyBorder="1" applyAlignment="1">
      <alignment horizontal="center"/>
    </xf>
    <xf numFmtId="3" fontId="35" fillId="0" borderId="0" xfId="4" applyNumberFormat="1" applyFill="1" applyBorder="1"/>
    <xf numFmtId="3" fontId="0" fillId="0" borderId="0" xfId="0" applyNumberFormat="1" applyBorder="1"/>
    <xf numFmtId="0" fontId="0" fillId="0" borderId="121" xfId="0" applyBorder="1"/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0" borderId="21" xfId="0" applyNumberFormat="1" applyFont="1" applyFill="1" applyBorder="1" applyAlignment="1" applyProtection="1">
      <alignment vertical="center" wrapText="1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Fill="1" applyBorder="1" applyAlignment="1" applyProtection="1">
      <alignment vertical="center" wrapText="1"/>
    </xf>
    <xf numFmtId="0" fontId="21" fillId="0" borderId="1" xfId="0" applyFont="1" applyBorder="1" applyAlignment="1" applyProtection="1">
      <alignment horizontal="left" wrapText="1" indent="1"/>
    </xf>
    <xf numFmtId="164" fontId="24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2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4" xfId="5" applyFont="1" applyFill="1" applyBorder="1" applyAlignment="1" applyProtection="1">
      <alignment vertical="center" wrapText="1"/>
    </xf>
    <xf numFmtId="0" fontId="23" fillId="0" borderId="34" xfId="5" applyFont="1" applyFill="1" applyBorder="1" applyAlignment="1" applyProtection="1">
      <alignment horizontal="left" vertical="center" wrapText="1" indent="1"/>
    </xf>
    <xf numFmtId="164" fontId="7" fillId="0" borderId="41" xfId="0" applyNumberFormat="1" applyFont="1" applyFill="1" applyBorder="1" applyAlignment="1" applyProtection="1">
      <alignment horizontal="centerContinuous" vertical="center" wrapText="1"/>
    </xf>
    <xf numFmtId="164" fontId="23" fillId="0" borderId="41" xfId="0" applyNumberFormat="1" applyFont="1" applyFill="1" applyBorder="1" applyAlignment="1" applyProtection="1">
      <alignment horizontal="center" vertical="center" wrapText="1"/>
    </xf>
    <xf numFmtId="164" fontId="7" fillId="0" borderId="43" xfId="0" applyNumberFormat="1" applyFont="1" applyFill="1" applyBorder="1" applyAlignment="1" applyProtection="1">
      <alignment horizontal="centerContinuous" vertical="center" wrapText="1"/>
    </xf>
    <xf numFmtId="164" fontId="23" fillId="0" borderId="43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4" fillId="0" borderId="11" xfId="0" applyFont="1" applyBorder="1" applyAlignment="1" applyProtection="1">
      <alignment horizontal="right" vertical="center" indent="1"/>
    </xf>
    <xf numFmtId="0" fontId="24" fillId="0" borderId="4" xfId="0" applyFont="1" applyBorder="1" applyAlignment="1" applyProtection="1">
      <alignment horizontal="left" vertical="center" indent="1"/>
      <protection locked="0"/>
    </xf>
    <xf numFmtId="0" fontId="24" fillId="0" borderId="8" xfId="0" applyFont="1" applyBorder="1" applyAlignment="1" applyProtection="1">
      <alignment horizontal="right" vertical="center" indent="1"/>
    </xf>
    <xf numFmtId="0" fontId="24" fillId="0" borderId="2" xfId="0" applyFont="1" applyBorder="1" applyAlignment="1" applyProtection="1">
      <alignment horizontal="left" vertical="center" indent="1"/>
      <protection locked="0"/>
    </xf>
    <xf numFmtId="0" fontId="24" fillId="0" borderId="3" xfId="0" applyFont="1" applyBorder="1" applyAlignment="1" applyProtection="1">
      <alignment horizontal="left" vertical="center" indent="1"/>
      <protection locked="0"/>
    </xf>
    <xf numFmtId="0" fontId="2" fillId="0" borderId="0" xfId="5" applyFont="1" applyFill="1"/>
    <xf numFmtId="164" fontId="46" fillId="0" borderId="0" xfId="5" applyNumberFormat="1" applyFont="1" applyFill="1" applyBorder="1" applyAlignment="1" applyProtection="1">
      <alignment horizontal="centerContinuous" vertical="center"/>
    </xf>
    <xf numFmtId="0" fontId="47" fillId="0" borderId="0" xfId="0" applyFont="1" applyFill="1" applyBorder="1" applyAlignment="1" applyProtection="1"/>
    <xf numFmtId="0" fontId="13" fillId="0" borderId="13" xfId="5" applyFont="1" applyFill="1" applyBorder="1" applyAlignment="1">
      <alignment horizontal="center" vertical="center"/>
    </xf>
    <xf numFmtId="0" fontId="13" fillId="0" borderId="14" xfId="5" applyFont="1" applyFill="1" applyBorder="1" applyAlignment="1">
      <alignment horizontal="center" vertical="center"/>
    </xf>
    <xf numFmtId="0" fontId="13" fillId="0" borderId="2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horizontal="center" vertical="center"/>
    </xf>
    <xf numFmtId="0" fontId="13" fillId="0" borderId="3" xfId="5" applyFont="1" applyFill="1" applyBorder="1" applyProtection="1">
      <protection locked="0"/>
    </xf>
    <xf numFmtId="167" fontId="13" fillId="0" borderId="3" xfId="6" applyNumberFormat="1" applyFont="1" applyFill="1" applyBorder="1" applyProtection="1">
      <protection locked="0"/>
    </xf>
    <xf numFmtId="167" fontId="13" fillId="0" borderId="30" xfId="6" applyNumberFormat="1" applyFont="1" applyFill="1" applyBorder="1"/>
    <xf numFmtId="0" fontId="13" fillId="0" borderId="8" xfId="5" applyFont="1" applyFill="1" applyBorder="1" applyAlignment="1">
      <alignment horizontal="center" vertical="center"/>
    </xf>
    <xf numFmtId="0" fontId="13" fillId="0" borderId="2" xfId="5" applyFont="1" applyFill="1" applyBorder="1" applyProtection="1">
      <protection locked="0"/>
    </xf>
    <xf numFmtId="167" fontId="13" fillId="0" borderId="2" xfId="6" applyNumberFormat="1" applyFont="1" applyFill="1" applyBorder="1" applyProtection="1">
      <protection locked="0"/>
    </xf>
    <xf numFmtId="167" fontId="13" fillId="0" borderId="16" xfId="6" applyNumberFormat="1" applyFont="1" applyFill="1" applyBorder="1"/>
    <xf numFmtId="0" fontId="13" fillId="0" borderId="10" xfId="5" applyFont="1" applyFill="1" applyBorder="1" applyAlignment="1">
      <alignment horizontal="center" vertical="center"/>
    </xf>
    <xf numFmtId="0" fontId="13" fillId="0" borderId="6" xfId="5" applyFont="1" applyFill="1" applyBorder="1" applyProtection="1">
      <protection locked="0"/>
    </xf>
    <xf numFmtId="167" fontId="13" fillId="0" borderId="6" xfId="6" applyNumberFormat="1" applyFont="1" applyFill="1" applyBorder="1" applyProtection="1">
      <protection locked="0"/>
    </xf>
    <xf numFmtId="0" fontId="26" fillId="0" borderId="13" xfId="5" applyFont="1" applyFill="1" applyBorder="1" applyAlignment="1">
      <alignment horizontal="center" vertical="center"/>
    </xf>
    <xf numFmtId="0" fontId="26" fillId="0" borderId="14" xfId="5" applyFont="1" applyFill="1" applyBorder="1"/>
    <xf numFmtId="167" fontId="26" fillId="0" borderId="14" xfId="5" applyNumberFormat="1" applyFont="1" applyFill="1" applyBorder="1"/>
    <xf numFmtId="167" fontId="26" fillId="0" borderId="21" xfId="5" applyNumberFormat="1" applyFont="1" applyFill="1" applyBorder="1"/>
    <xf numFmtId="0" fontId="49" fillId="0" borderId="0" xfId="5" applyFont="1" applyFill="1"/>
    <xf numFmtId="0" fontId="50" fillId="0" borderId="0" xfId="0" applyFont="1" applyFill="1" applyBorder="1" applyAlignment="1" applyProtection="1">
      <alignment horizontal="right"/>
    </xf>
    <xf numFmtId="0" fontId="23" fillId="0" borderId="11" xfId="5" applyFont="1" applyFill="1" applyBorder="1" applyAlignment="1" applyProtection="1">
      <alignment horizontal="center" vertical="center" wrapText="1"/>
    </xf>
    <xf numFmtId="0" fontId="23" fillId="0" borderId="4" xfId="5" applyFont="1" applyFill="1" applyBorder="1" applyAlignment="1" applyProtection="1">
      <alignment horizontal="center" vertical="center" wrapText="1"/>
    </xf>
    <xf numFmtId="0" fontId="23" fillId="0" borderId="20" xfId="5" applyFont="1" applyFill="1" applyBorder="1" applyAlignment="1" applyProtection="1">
      <alignment horizontal="center" vertical="center" wrapText="1"/>
    </xf>
    <xf numFmtId="0" fontId="24" fillId="0" borderId="13" xfId="5" applyFont="1" applyFill="1" applyBorder="1" applyAlignment="1" applyProtection="1">
      <alignment horizontal="center" vertical="center"/>
    </xf>
    <xf numFmtId="0" fontId="24" fillId="0" borderId="14" xfId="5" applyFont="1" applyFill="1" applyBorder="1" applyAlignment="1" applyProtection="1">
      <alignment horizontal="center" vertical="center"/>
    </xf>
    <xf numFmtId="0" fontId="24" fillId="0" borderId="21" xfId="5" applyFont="1" applyFill="1" applyBorder="1" applyAlignment="1" applyProtection="1">
      <alignment horizontal="center" vertical="center"/>
    </xf>
    <xf numFmtId="0" fontId="24" fillId="0" borderId="11" xfId="5" applyFont="1" applyFill="1" applyBorder="1" applyAlignment="1" applyProtection="1">
      <alignment horizontal="center" vertical="center"/>
    </xf>
    <xf numFmtId="0" fontId="24" fillId="0" borderId="3" xfId="5" applyFont="1" applyFill="1" applyBorder="1" applyProtection="1"/>
    <xf numFmtId="167" fontId="24" fillId="0" borderId="140" xfId="6" applyNumberFormat="1" applyFont="1" applyFill="1" applyBorder="1" applyProtection="1">
      <protection locked="0"/>
    </xf>
    <xf numFmtId="0" fontId="24" fillId="0" borderId="8" xfId="5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justify" wrapText="1"/>
    </xf>
    <xf numFmtId="167" fontId="24" fillId="0" borderId="44" xfId="6" applyNumberFormat="1" applyFont="1" applyFill="1" applyBorder="1" applyProtection="1">
      <protection locked="0"/>
    </xf>
    <xf numFmtId="0" fontId="31" fillId="0" borderId="2" xfId="0" applyFont="1" applyBorder="1" applyAlignment="1">
      <alignment wrapText="1"/>
    </xf>
    <xf numFmtId="0" fontId="24" fillId="0" borderId="10" xfId="5" applyFont="1" applyFill="1" applyBorder="1" applyAlignment="1" applyProtection="1">
      <alignment horizontal="center" vertical="center"/>
    </xf>
    <xf numFmtId="167" fontId="24" fillId="0" borderId="40" xfId="6" applyNumberFormat="1" applyFont="1" applyFill="1" applyBorder="1" applyProtection="1">
      <protection locked="0"/>
    </xf>
    <xf numFmtId="0" fontId="31" fillId="0" borderId="31" xfId="0" applyFont="1" applyBorder="1" applyAlignment="1">
      <alignment wrapText="1"/>
    </xf>
    <xf numFmtId="167" fontId="23" fillId="0" borderId="21" xfId="6" applyNumberFormat="1" applyFont="1" applyFill="1" applyBorder="1" applyProtection="1"/>
    <xf numFmtId="0" fontId="24" fillId="0" borderId="4" xfId="5" applyFont="1" applyFill="1" applyBorder="1" applyProtection="1">
      <protection locked="0"/>
    </xf>
    <xf numFmtId="167" fontId="24" fillId="0" borderId="20" xfId="6" applyNumberFormat="1" applyFont="1" applyFill="1" applyBorder="1" applyProtection="1">
      <protection locked="0"/>
    </xf>
    <xf numFmtId="0" fontId="24" fillId="0" borderId="2" xfId="5" applyFont="1" applyFill="1" applyBorder="1" applyProtection="1">
      <protection locked="0"/>
    </xf>
    <xf numFmtId="167" fontId="24" fillId="0" borderId="16" xfId="6" applyNumberFormat="1" applyFont="1" applyFill="1" applyBorder="1" applyProtection="1">
      <protection locked="0"/>
    </xf>
    <xf numFmtId="0" fontId="24" fillId="0" borderId="6" xfId="5" applyFont="1" applyFill="1" applyBorder="1" applyProtection="1">
      <protection locked="0"/>
    </xf>
    <xf numFmtId="167" fontId="24" fillId="0" borderId="18" xfId="6" applyNumberFormat="1" applyFont="1" applyFill="1" applyBorder="1" applyProtection="1">
      <protection locked="0"/>
    </xf>
    <xf numFmtId="0" fontId="23" fillId="0" borderId="13" xfId="5" applyFont="1" applyFill="1" applyBorder="1" applyAlignment="1" applyProtection="1">
      <alignment horizontal="center" vertical="center"/>
    </xf>
    <xf numFmtId="0" fontId="23" fillId="0" borderId="14" xfId="5" applyFont="1" applyFill="1" applyBorder="1" applyAlignment="1" applyProtection="1">
      <alignment horizontal="left" vertical="center" wrapText="1"/>
    </xf>
    <xf numFmtId="0" fontId="0" fillId="0" borderId="0" xfId="0" applyFill="1" applyProtection="1"/>
    <xf numFmtId="0" fontId="18" fillId="0" borderId="0" xfId="0" applyFont="1" applyFill="1" applyProtection="1"/>
    <xf numFmtId="0" fontId="25" fillId="0" borderId="15" xfId="0" applyFont="1" applyFill="1" applyBorder="1" applyAlignment="1" applyProtection="1">
      <alignment vertical="center"/>
    </xf>
    <xf numFmtId="0" fontId="25" fillId="0" borderId="19" xfId="0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vertical="center"/>
    </xf>
    <xf numFmtId="3" fontId="24" fillId="0" borderId="4" xfId="0" applyNumberFormat="1" applyFont="1" applyFill="1" applyBorder="1" applyAlignment="1" applyProtection="1">
      <alignment vertical="center"/>
      <protection locked="0"/>
    </xf>
    <xf numFmtId="3" fontId="24" fillId="0" borderId="20" xfId="0" applyNumberFormat="1" applyFont="1" applyFill="1" applyBorder="1" applyAlignment="1" applyProtection="1">
      <alignment vertical="center"/>
    </xf>
    <xf numFmtId="49" fontId="27" fillId="0" borderId="8" xfId="0" quotePrefix="1" applyNumberFormat="1" applyFont="1" applyFill="1" applyBorder="1" applyAlignment="1" applyProtection="1">
      <alignment horizontal="left" vertical="center" indent="1"/>
    </xf>
    <xf numFmtId="3" fontId="27" fillId="0" borderId="2" xfId="0" applyNumberFormat="1" applyFont="1" applyFill="1" applyBorder="1" applyAlignment="1" applyProtection="1">
      <alignment vertical="center"/>
      <protection locked="0"/>
    </xf>
    <xf numFmtId="3" fontId="27" fillId="0" borderId="16" xfId="0" applyNumberFormat="1" applyFont="1" applyFill="1" applyBorder="1" applyAlignment="1" applyProtection="1">
      <alignment vertical="center"/>
    </xf>
    <xf numFmtId="49" fontId="24" fillId="0" borderId="8" xfId="0" applyNumberFormat="1" applyFont="1" applyFill="1" applyBorder="1" applyAlignment="1" applyProtection="1">
      <alignment vertical="center"/>
    </xf>
    <xf numFmtId="3" fontId="24" fillId="0" borderId="2" xfId="0" applyNumberFormat="1" applyFont="1" applyFill="1" applyBorder="1" applyAlignment="1" applyProtection="1">
      <alignment vertical="center"/>
      <protection locked="0"/>
    </xf>
    <xf numFmtId="3" fontId="24" fillId="0" borderId="16" xfId="0" applyNumberFormat="1" applyFont="1" applyFill="1" applyBorder="1" applyAlignment="1" applyProtection="1">
      <alignment vertical="center"/>
    </xf>
    <xf numFmtId="49" fontId="24" fillId="0" borderId="10" xfId="0" applyNumberFormat="1" applyFont="1" applyFill="1" applyBorder="1" applyAlignment="1" applyProtection="1">
      <alignment vertical="center"/>
      <protection locked="0"/>
    </xf>
    <xf numFmtId="3" fontId="24" fillId="0" borderId="6" xfId="0" applyNumberFormat="1" applyFont="1" applyFill="1" applyBorder="1" applyAlignment="1" applyProtection="1">
      <alignment vertical="center"/>
      <protection locked="0"/>
    </xf>
    <xf numFmtId="49" fontId="25" fillId="0" borderId="13" xfId="0" applyNumberFormat="1" applyFont="1" applyFill="1" applyBorder="1" applyAlignment="1" applyProtection="1">
      <alignment vertical="center"/>
    </xf>
    <xf numFmtId="3" fontId="24" fillId="0" borderId="14" xfId="0" applyNumberFormat="1" applyFont="1" applyFill="1" applyBorder="1" applyAlignment="1" applyProtection="1">
      <alignment vertical="center"/>
    </xf>
    <xf numFmtId="3" fontId="24" fillId="0" borderId="21" xfId="0" applyNumberFormat="1" applyFont="1" applyFill="1" applyBorder="1" applyAlignment="1" applyProtection="1">
      <alignment vertical="center"/>
    </xf>
    <xf numFmtId="49" fontId="24" fillId="0" borderId="8" xfId="0" applyNumberFormat="1" applyFont="1" applyFill="1" applyBorder="1" applyAlignment="1" applyProtection="1">
      <alignment horizontal="left" vertical="center"/>
    </xf>
    <xf numFmtId="164" fontId="5" fillId="0" borderId="0" xfId="0" applyNumberFormat="1" applyFont="1" applyFill="1" applyAlignment="1" applyProtection="1">
      <alignment horizontal="right"/>
    </xf>
    <xf numFmtId="164" fontId="46" fillId="0" borderId="0" xfId="0" applyNumberFormat="1" applyFont="1" applyFill="1" applyAlignment="1" applyProtection="1">
      <alignment vertical="center"/>
    </xf>
    <xf numFmtId="164" fontId="7" fillId="0" borderId="45" xfId="0" applyNumberFormat="1" applyFont="1" applyFill="1" applyBorder="1" applyAlignment="1" applyProtection="1">
      <alignment horizontal="center" vertical="center"/>
    </xf>
    <xf numFmtId="164" fontId="7" fillId="0" borderId="32" xfId="0" applyNumberFormat="1" applyFont="1" applyFill="1" applyBorder="1" applyAlignment="1" applyProtection="1">
      <alignment horizontal="center" vertical="center" wrapText="1"/>
    </xf>
    <xf numFmtId="164" fontId="46" fillId="0" borderId="0" xfId="0" applyNumberFormat="1" applyFont="1" applyFill="1" applyAlignment="1" applyProtection="1">
      <alignment horizontal="center" vertical="center"/>
    </xf>
    <xf numFmtId="164" fontId="16" fillId="0" borderId="42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164" fontId="16" fillId="0" borderId="21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46" fillId="0" borderId="0" xfId="0" applyNumberFormat="1" applyFont="1" applyFill="1" applyAlignment="1" applyProtection="1">
      <alignment horizontal="center" vertical="center" wrapText="1"/>
    </xf>
    <xf numFmtId="164" fontId="16" fillId="0" borderId="13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49" fontId="1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17" fillId="0" borderId="13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16" fillId="0" borderId="8" xfId="0" applyNumberFormat="1" applyFont="1" applyFill="1" applyBorder="1" applyAlignment="1" applyProtection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6" xfId="0" applyNumberFormat="1" applyFont="1" applyFill="1" applyBorder="1" applyAlignment="1" applyProtection="1">
      <alignment vertical="center" wrapText="1"/>
      <protection locked="0"/>
    </xf>
    <xf numFmtId="164" fontId="17" fillId="0" borderId="8" xfId="0" applyNumberFormat="1" applyFont="1" applyFill="1" applyBorder="1" applyAlignment="1" applyProtection="1">
      <alignment vertical="center" wrapText="1"/>
      <protection locked="0"/>
    </xf>
    <xf numFmtId="164" fontId="17" fillId="0" borderId="16" xfId="0" applyNumberFormat="1" applyFont="1" applyFill="1" applyBorder="1" applyAlignment="1" applyProtection="1">
      <alignment vertical="center" wrapText="1"/>
      <protection locked="0"/>
    </xf>
    <xf numFmtId="164" fontId="17" fillId="0" borderId="26" xfId="0" applyNumberFormat="1" applyFont="1" applyFill="1" applyBorder="1" applyAlignment="1" applyProtection="1">
      <alignment vertical="center" wrapText="1"/>
    </xf>
    <xf numFmtId="49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0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7" xfId="0" applyNumberFormat="1" applyFont="1" applyFill="1" applyBorder="1" applyAlignment="1" applyProtection="1">
      <alignment vertical="center" wrapText="1"/>
      <protection locked="0"/>
    </xf>
    <xf numFmtId="164" fontId="17" fillId="0" borderId="10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  <protection locked="0"/>
    </xf>
    <xf numFmtId="164" fontId="17" fillId="0" borderId="18" xfId="0" applyNumberFormat="1" applyFont="1" applyFill="1" applyBorder="1" applyAlignment="1" applyProtection="1">
      <alignment vertical="center" wrapText="1"/>
      <protection locked="0"/>
    </xf>
    <xf numFmtId="164" fontId="17" fillId="0" borderId="27" xfId="0" applyNumberFormat="1" applyFont="1" applyFill="1" applyBorder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left" vertical="center" wrapText="1" indent="1"/>
    </xf>
    <xf numFmtId="164" fontId="16" fillId="0" borderId="7" xfId="0" applyNumberFormat="1" applyFont="1" applyFill="1" applyBorder="1" applyAlignment="1" applyProtection="1">
      <alignment horizontal="center" vertical="center" wrapText="1"/>
    </xf>
    <xf numFmtId="164" fontId="17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5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9" xfId="0" applyNumberFormat="1" applyFont="1" applyFill="1" applyBorder="1" applyAlignment="1" applyProtection="1">
      <alignment vertical="center" wrapText="1"/>
      <protection locked="0"/>
    </xf>
    <xf numFmtId="164" fontId="17" fillId="0" borderId="7" xfId="0" applyNumberFormat="1" applyFont="1" applyFill="1" applyBorder="1" applyAlignment="1" applyProtection="1">
      <alignment vertical="center" wrapText="1"/>
      <protection locked="0"/>
    </xf>
    <xf numFmtId="164" fontId="17" fillId="0" borderId="1" xfId="0" applyNumberFormat="1" applyFont="1" applyFill="1" applyBorder="1" applyAlignment="1" applyProtection="1">
      <alignment vertical="center" wrapText="1"/>
      <protection locked="0"/>
    </xf>
    <xf numFmtId="164" fontId="17" fillId="0" borderId="17" xfId="0" applyNumberFormat="1" applyFont="1" applyFill="1" applyBorder="1" applyAlignment="1" applyProtection="1">
      <alignment vertical="center" wrapText="1"/>
      <protection locked="0"/>
    </xf>
    <xf numFmtId="164" fontId="17" fillId="0" borderId="29" xfId="0" applyNumberFormat="1" applyFont="1" applyFill="1" applyBorder="1" applyAlignment="1" applyProtection="1">
      <alignment vertical="center" wrapText="1"/>
    </xf>
    <xf numFmtId="0" fontId="52" fillId="0" borderId="0" xfId="0" applyFont="1" applyAlignment="1">
      <alignment horizontal="center" wrapText="1"/>
    </xf>
    <xf numFmtId="164" fontId="9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" xfId="0" applyFont="1" applyFill="1" applyBorder="1" applyAlignment="1" applyProtection="1">
      <alignment vertical="center" wrapText="1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31" xfId="0" applyFont="1" applyFill="1" applyBorder="1" applyAlignment="1" applyProtection="1">
      <alignment vertical="center" wrapText="1"/>
      <protection locked="0"/>
    </xf>
    <xf numFmtId="164" fontId="24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3" xfId="0" applyFont="1" applyFill="1" applyBorder="1" applyAlignment="1" applyProtection="1">
      <alignment vertical="center" wrapText="1"/>
    </xf>
    <xf numFmtId="164" fontId="23" fillId="0" borderId="23" xfId="0" applyNumberFormat="1" applyFont="1" applyFill="1" applyBorder="1" applyAlignment="1" applyProtection="1">
      <alignment vertical="center" wrapText="1"/>
    </xf>
    <xf numFmtId="164" fontId="23" fillId="0" borderId="24" xfId="0" applyNumberFormat="1" applyFont="1" applyFill="1" applyBorder="1" applyAlignment="1" applyProtection="1">
      <alignment vertical="center" wrapText="1"/>
    </xf>
    <xf numFmtId="0" fontId="0" fillId="0" borderId="0" xfId="0" applyFill="1" applyBorder="1"/>
    <xf numFmtId="164" fontId="16" fillId="0" borderId="0" xfId="5" applyNumberFormat="1" applyFont="1" applyFill="1" applyBorder="1" applyAlignment="1" applyProtection="1">
      <alignment horizontal="right" vertical="center" wrapText="1" indent="1"/>
    </xf>
    <xf numFmtId="164" fontId="20" fillId="0" borderId="0" xfId="0" quotePrefix="1" applyNumberFormat="1" applyFont="1" applyBorder="1" applyAlignment="1" applyProtection="1">
      <alignment horizontal="right" vertical="center" wrapText="1" indent="1"/>
    </xf>
    <xf numFmtId="0" fontId="7" fillId="0" borderId="37" xfId="0" applyFont="1" applyFill="1" applyBorder="1" applyAlignment="1" applyProtection="1">
      <alignment vertical="center" wrapText="1"/>
    </xf>
    <xf numFmtId="0" fontId="23" fillId="0" borderId="23" xfId="5" applyFont="1" applyFill="1" applyBorder="1" applyAlignment="1" applyProtection="1">
      <alignment horizontal="left" vertical="center" wrapText="1" indent="1"/>
    </xf>
    <xf numFmtId="0" fontId="21" fillId="0" borderId="2" xfId="0" quotePrefix="1" applyFont="1" applyBorder="1" applyAlignment="1" applyProtection="1">
      <alignment horizontal="left" wrapText="1" indent="1"/>
    </xf>
    <xf numFmtId="0" fontId="7" fillId="0" borderId="0" xfId="5" applyFont="1" applyFill="1" applyBorder="1" applyAlignment="1" applyProtection="1">
      <alignment horizontal="center" vertical="center" wrapText="1"/>
    </xf>
    <xf numFmtId="0" fontId="16" fillId="0" borderId="0" xfId="5" applyFont="1" applyFill="1" applyBorder="1" applyAlignment="1" applyProtection="1">
      <alignment horizontal="center" vertical="center" wrapText="1"/>
    </xf>
    <xf numFmtId="164" fontId="17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0" xfId="5" applyNumberFormat="1" applyFont="1" applyFill="1" applyBorder="1" applyAlignment="1" applyProtection="1">
      <alignment horizontal="right" vertical="center" wrapText="1" indent="1"/>
    </xf>
    <xf numFmtId="164" fontId="17" fillId="0" borderId="0" xfId="5" applyNumberFormat="1" applyFont="1" applyFill="1" applyBorder="1" applyAlignment="1" applyProtection="1">
      <alignment horizontal="right" vertical="center" wrapText="1" indent="1"/>
    </xf>
    <xf numFmtId="164" fontId="24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0" xfId="0" applyNumberFormat="1" applyFont="1" applyBorder="1" applyAlignment="1" applyProtection="1">
      <alignment horizontal="right" vertical="center" wrapText="1" indent="1"/>
    </xf>
    <xf numFmtId="0" fontId="7" fillId="0" borderId="48" xfId="5" applyFont="1" applyFill="1" applyBorder="1" applyAlignment="1" applyProtection="1">
      <alignment horizontal="center" vertical="center" wrapText="1"/>
    </xf>
    <xf numFmtId="0" fontId="16" fillId="0" borderId="48" xfId="5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vertical="center" wrapText="1"/>
      <protection locked="0"/>
    </xf>
    <xf numFmtId="164" fontId="3" fillId="0" borderId="4" xfId="0" applyNumberFormat="1" applyFont="1" applyFill="1" applyBorder="1" applyAlignment="1" applyProtection="1">
      <alignment vertical="center" wrapText="1"/>
      <protection locked="0"/>
    </xf>
    <xf numFmtId="164" fontId="3" fillId="0" borderId="31" xfId="0" applyNumberFormat="1" applyFont="1" applyFill="1" applyBorder="1" applyAlignment="1" applyProtection="1">
      <alignment vertical="center" wrapText="1"/>
      <protection locked="0"/>
    </xf>
    <xf numFmtId="164" fontId="18" fillId="0" borderId="14" xfId="0" applyNumberFormat="1" applyFont="1" applyFill="1" applyBorder="1" applyAlignment="1" applyProtection="1">
      <alignment vertical="center" wrapText="1"/>
      <protection locked="0"/>
    </xf>
    <xf numFmtId="164" fontId="17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6" xfId="0" applyFont="1" applyFill="1" applyBorder="1" applyAlignment="1" applyProtection="1">
      <alignment horizontal="right"/>
    </xf>
    <xf numFmtId="164" fontId="17" fillId="0" borderId="140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44" xfId="5" applyNumberFormat="1" applyFont="1" applyFill="1" applyBorder="1" applyAlignment="1" applyProtection="1">
      <alignment horizontal="right" vertical="center" wrapText="1" indent="1"/>
    </xf>
    <xf numFmtId="0" fontId="54" fillId="0" borderId="51" xfId="0" applyFont="1" applyFill="1" applyBorder="1"/>
    <xf numFmtId="3" fontId="54" fillId="0" borderId="0" xfId="0" applyNumberFormat="1" applyFont="1" applyFill="1" applyBorder="1"/>
    <xf numFmtId="0" fontId="54" fillId="0" borderId="0" xfId="0" applyFont="1" applyBorder="1"/>
    <xf numFmtId="0" fontId="24" fillId="0" borderId="0" xfId="0" applyFont="1" applyFill="1" applyBorder="1" applyAlignment="1" applyProtection="1">
      <alignment vertical="center"/>
    </xf>
    <xf numFmtId="0" fontId="24" fillId="0" borderId="9" xfId="0" applyFont="1" applyBorder="1" applyAlignment="1" applyProtection="1">
      <alignment horizontal="right" vertical="center" indent="1"/>
    </xf>
    <xf numFmtId="0" fontId="24" fillId="0" borderId="31" xfId="0" applyFont="1" applyBorder="1" applyAlignment="1" applyProtection="1">
      <alignment horizontal="left" vertical="center" indent="1"/>
      <protection locked="0"/>
    </xf>
    <xf numFmtId="0" fontId="24" fillId="0" borderId="23" xfId="0" applyFont="1" applyBorder="1" applyAlignment="1" applyProtection="1">
      <alignment horizontal="left" vertical="center" indent="1"/>
      <protection locked="0"/>
    </xf>
    <xf numFmtId="3" fontId="24" fillId="0" borderId="2" xfId="0" applyNumberFormat="1" applyFont="1" applyBorder="1" applyAlignment="1" applyProtection="1">
      <alignment horizontal="right" vertical="center" indent="1"/>
      <protection locked="0"/>
    </xf>
    <xf numFmtId="3" fontId="24" fillId="0" borderId="140" xfId="0" applyNumberFormat="1" applyFont="1" applyBorder="1" applyAlignment="1" applyProtection="1">
      <alignment horizontal="right" vertical="center" indent="1"/>
      <protection locked="0"/>
    </xf>
    <xf numFmtId="3" fontId="24" fillId="0" borderId="44" xfId="0" applyNumberFormat="1" applyFont="1" applyBorder="1" applyAlignment="1" applyProtection="1">
      <alignment horizontal="right" vertical="center" indent="1"/>
      <protection locked="0"/>
    </xf>
    <xf numFmtId="3" fontId="24" fillId="0" borderId="53" xfId="0" applyNumberFormat="1" applyFont="1" applyBorder="1" applyAlignment="1" applyProtection="1">
      <alignment horizontal="right" vertical="center" indent="1"/>
      <protection locked="0"/>
    </xf>
    <xf numFmtId="3" fontId="24" fillId="0" borderId="49" xfId="0" applyNumberFormat="1" applyFont="1" applyBorder="1" applyAlignment="1" applyProtection="1">
      <alignment horizontal="right" vertical="center" indent="1"/>
      <protection locked="0"/>
    </xf>
    <xf numFmtId="3" fontId="26" fillId="0" borderId="48" xfId="0" applyNumberFormat="1" applyFont="1" applyFill="1" applyBorder="1" applyAlignment="1" applyProtection="1">
      <alignment horizontal="right" vertical="center" indent="1"/>
    </xf>
    <xf numFmtId="3" fontId="24" fillId="0" borderId="3" xfId="0" applyNumberFormat="1" applyFont="1" applyBorder="1" applyAlignment="1" applyProtection="1">
      <alignment horizontal="right" vertical="center" indent="1"/>
      <protection locked="0"/>
    </xf>
    <xf numFmtId="0" fontId="26" fillId="0" borderId="13" xfId="0" applyFont="1" applyBorder="1" applyAlignment="1" applyProtection="1">
      <alignment horizontal="center" vertical="center" wrapText="1"/>
    </xf>
    <xf numFmtId="0" fontId="26" fillId="0" borderId="14" xfId="0" applyFont="1" applyBorder="1" applyAlignment="1" applyProtection="1">
      <alignment horizontal="center" vertical="center"/>
    </xf>
    <xf numFmtId="0" fontId="26" fillId="0" borderId="14" xfId="0" applyFont="1" applyBorder="1" applyAlignment="1" applyProtection="1">
      <alignment horizontal="center" vertical="center" wrapText="1"/>
    </xf>
    <xf numFmtId="0" fontId="26" fillId="0" borderId="48" xfId="0" applyFont="1" applyBorder="1" applyAlignment="1" applyProtection="1">
      <alignment horizontal="center" vertical="center" wrapText="1"/>
    </xf>
    <xf numFmtId="3" fontId="26" fillId="0" borderId="14" xfId="0" applyNumberFormat="1" applyFont="1" applyFill="1" applyBorder="1" applyAlignment="1" applyProtection="1">
      <alignment horizontal="right" vertical="center" indent="1"/>
    </xf>
    <xf numFmtId="3" fontId="24" fillId="0" borderId="4" xfId="0" applyNumberFormat="1" applyFont="1" applyBorder="1" applyAlignment="1" applyProtection="1">
      <alignment horizontal="right" vertical="center" indent="1"/>
      <protection locked="0"/>
    </xf>
    <xf numFmtId="0" fontId="26" fillId="0" borderId="25" xfId="0" applyFont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vertical="center" wrapText="1"/>
      <protection locked="0"/>
    </xf>
    <xf numFmtId="164" fontId="3" fillId="0" borderId="14" xfId="0" applyNumberFormat="1" applyFont="1" applyFill="1" applyBorder="1" applyAlignment="1" applyProtection="1">
      <alignment vertical="center" wrapText="1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1" xfId="0" applyNumberFormat="1" applyFont="1" applyFill="1" applyBorder="1" applyAlignment="1" applyProtection="1">
      <alignment vertical="center" wrapText="1"/>
    </xf>
    <xf numFmtId="3" fontId="35" fillId="0" borderId="47" xfId="3" applyNumberFormat="1" applyFont="1" applyFill="1" applyBorder="1" applyAlignment="1">
      <alignment horizontal="center"/>
    </xf>
    <xf numFmtId="3" fontId="41" fillId="0" borderId="102" xfId="3" applyNumberFormat="1" applyFont="1" applyFill="1" applyBorder="1" applyAlignment="1">
      <alignment horizontal="center"/>
    </xf>
    <xf numFmtId="3" fontId="42" fillId="0" borderId="111" xfId="3" applyNumberFormat="1" applyFont="1" applyFill="1" applyBorder="1" applyAlignment="1"/>
    <xf numFmtId="3" fontId="35" fillId="0" borderId="146" xfId="4" applyNumberFormat="1" applyFont="1" applyFill="1" applyBorder="1" applyAlignment="1">
      <alignment horizontal="center"/>
    </xf>
    <xf numFmtId="3" fontId="40" fillId="0" borderId="147" xfId="4" applyNumberFormat="1" applyFont="1" applyFill="1" applyBorder="1"/>
    <xf numFmtId="3" fontId="40" fillId="0" borderId="29" xfId="4" applyNumberFormat="1" applyFont="1" applyFill="1" applyBorder="1"/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0" xfId="0" quotePrefix="1" applyFont="1" applyFill="1" applyBorder="1" applyAlignment="1" applyProtection="1">
      <alignment horizontal="right" vertical="center" indent="1"/>
    </xf>
    <xf numFmtId="0" fontId="7" fillId="0" borderId="47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5" fillId="0" borderId="148" xfId="0" applyFont="1" applyFill="1" applyBorder="1" applyAlignment="1" applyProtection="1">
      <alignment horizontal="right"/>
    </xf>
    <xf numFmtId="164" fontId="17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0" xfId="0" applyFont="1"/>
    <xf numFmtId="0" fontId="54" fillId="0" borderId="0" xfId="0" applyFont="1" applyAlignment="1">
      <alignment horizontal="right"/>
    </xf>
    <xf numFmtId="0" fontId="22" fillId="0" borderId="96" xfId="0" applyFont="1" applyBorder="1" applyAlignment="1">
      <alignment horizontal="center"/>
    </xf>
    <xf numFmtId="0" fontId="22" fillId="0" borderId="144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148" xfId="0" applyFont="1" applyBorder="1" applyAlignment="1">
      <alignment horizontal="center"/>
    </xf>
    <xf numFmtId="0" fontId="55" fillId="0" borderId="96" xfId="0" applyFont="1" applyBorder="1"/>
    <xf numFmtId="3" fontId="55" fillId="0" borderId="96" xfId="0" applyNumberFormat="1" applyFont="1" applyBorder="1"/>
    <xf numFmtId="0" fontId="55" fillId="0" borderId="29" xfId="0" applyFont="1" applyBorder="1"/>
    <xf numFmtId="3" fontId="55" fillId="0" borderId="29" xfId="0" applyNumberFormat="1" applyFont="1" applyBorder="1"/>
    <xf numFmtId="0" fontId="54" fillId="0" borderId="29" xfId="0" applyFont="1" applyBorder="1"/>
    <xf numFmtId="3" fontId="54" fillId="0" borderId="29" xfId="0" applyNumberFormat="1" applyFont="1" applyBorder="1"/>
    <xf numFmtId="0" fontId="54" fillId="0" borderId="91" xfId="0" applyFont="1" applyBorder="1"/>
    <xf numFmtId="3" fontId="54" fillId="0" borderId="91" xfId="0" applyNumberFormat="1" applyFont="1" applyBorder="1"/>
    <xf numFmtId="0" fontId="55" fillId="0" borderId="119" xfId="0" applyFont="1" applyBorder="1"/>
    <xf numFmtId="3" fontId="55" fillId="0" borderId="144" xfId="0" applyNumberFormat="1" applyFont="1" applyBorder="1"/>
    <xf numFmtId="0" fontId="54" fillId="0" borderId="47" xfId="0" applyFont="1" applyBorder="1"/>
    <xf numFmtId="3" fontId="54" fillId="0" borderId="148" xfId="0" applyNumberFormat="1" applyFont="1" applyBorder="1"/>
    <xf numFmtId="0" fontId="54" fillId="2" borderId="47" xfId="0" applyFont="1" applyFill="1" applyBorder="1"/>
    <xf numFmtId="3" fontId="54" fillId="2" borderId="29" xfId="0" applyNumberFormat="1" applyFont="1" applyFill="1" applyBorder="1"/>
    <xf numFmtId="3" fontId="54" fillId="2" borderId="148" xfId="0" applyNumberFormat="1" applyFont="1" applyFill="1" applyBorder="1"/>
    <xf numFmtId="0" fontId="55" fillId="0" borderId="36" xfId="0" applyFont="1" applyBorder="1"/>
    <xf numFmtId="3" fontId="55" fillId="0" borderId="91" xfId="0" applyNumberFormat="1" applyFont="1" applyBorder="1"/>
    <xf numFmtId="0" fontId="0" fillId="0" borderId="91" xfId="0" applyBorder="1"/>
    <xf numFmtId="0" fontId="0" fillId="0" borderId="49" xfId="0" applyBorder="1"/>
    <xf numFmtId="0" fontId="55" fillId="0" borderId="0" xfId="0" applyFont="1" applyBorder="1"/>
    <xf numFmtId="0" fontId="56" fillId="0" borderId="25" xfId="0" applyFont="1" applyBorder="1"/>
    <xf numFmtId="3" fontId="56" fillId="0" borderId="25" xfId="0" applyNumberFormat="1" applyFont="1" applyBorder="1"/>
    <xf numFmtId="3" fontId="56" fillId="0" borderId="48" xfId="0" applyNumberFormat="1" applyFont="1" applyBorder="1"/>
    <xf numFmtId="0" fontId="56" fillId="0" borderId="42" xfId="0" applyFont="1" applyBorder="1"/>
    <xf numFmtId="0" fontId="56" fillId="0" borderId="0" xfId="0" applyFont="1" applyBorder="1"/>
    <xf numFmtId="3" fontId="56" fillId="0" borderId="0" xfId="0" applyNumberFormat="1" applyFont="1" applyBorder="1"/>
    <xf numFmtId="3" fontId="22" fillId="0" borderId="96" xfId="0" applyNumberFormat="1" applyFont="1" applyBorder="1" applyAlignment="1">
      <alignment horizontal="center"/>
    </xf>
    <xf numFmtId="3" fontId="22" fillId="0" borderId="29" xfId="0" applyNumberFormat="1" applyFont="1" applyBorder="1" applyAlignment="1">
      <alignment horizontal="center"/>
    </xf>
    <xf numFmtId="3" fontId="55" fillId="0" borderId="119" xfId="0" applyNumberFormat="1" applyFont="1" applyBorder="1"/>
    <xf numFmtId="3" fontId="54" fillId="0" borderId="47" xfId="0" applyNumberFormat="1" applyFont="1" applyBorder="1"/>
    <xf numFmtId="0" fontId="54" fillId="3" borderId="47" xfId="0" applyFont="1" applyFill="1" applyBorder="1"/>
    <xf numFmtId="3" fontId="54" fillId="3" borderId="47" xfId="0" applyNumberFormat="1" applyFont="1" applyFill="1" applyBorder="1"/>
    <xf numFmtId="3" fontId="54" fillId="3" borderId="47" xfId="0" quotePrefix="1" applyNumberFormat="1" applyFont="1" applyFill="1" applyBorder="1" applyAlignment="1">
      <alignment horizontal="right"/>
    </xf>
    <xf numFmtId="3" fontId="54" fillId="0" borderId="47" xfId="0" quotePrefix="1" applyNumberFormat="1" applyFont="1" applyBorder="1" applyAlignment="1">
      <alignment horizontal="right"/>
    </xf>
    <xf numFmtId="0" fontId="54" fillId="4" borderId="29" xfId="0" applyFont="1" applyFill="1" applyBorder="1"/>
    <xf numFmtId="3" fontId="54" fillId="4" borderId="29" xfId="0" applyNumberFormat="1" applyFont="1" applyFill="1" applyBorder="1"/>
    <xf numFmtId="3" fontId="54" fillId="0" borderId="121" xfId="0" applyNumberFormat="1" applyFont="1" applyBorder="1"/>
    <xf numFmtId="0" fontId="55" fillId="4" borderId="96" xfId="0" applyFont="1" applyFill="1" applyBorder="1"/>
    <xf numFmtId="3" fontId="55" fillId="4" borderId="29" xfId="0" applyNumberFormat="1" applyFont="1" applyFill="1" applyBorder="1"/>
    <xf numFmtId="0" fontId="54" fillId="4" borderId="91" xfId="0" applyFont="1" applyFill="1" applyBorder="1"/>
    <xf numFmtId="3" fontId="54" fillId="4" borderId="91" xfId="0" applyNumberFormat="1" applyFont="1" applyFill="1" applyBorder="1"/>
    <xf numFmtId="3" fontId="54" fillId="0" borderId="0" xfId="0" applyNumberFormat="1" applyFont="1" applyBorder="1"/>
    <xf numFmtId="0" fontId="54" fillId="0" borderId="49" xfId="0" applyFont="1" applyBorder="1"/>
    <xf numFmtId="3" fontId="54" fillId="0" borderId="96" xfId="0" applyNumberFormat="1" applyFont="1" applyBorder="1"/>
    <xf numFmtId="0" fontId="55" fillId="0" borderId="25" xfId="0" applyFont="1" applyBorder="1" applyAlignment="1">
      <alignment horizontal="left" wrapText="1"/>
    </xf>
    <xf numFmtId="3" fontId="55" fillId="0" borderId="25" xfId="0" applyNumberFormat="1" applyFont="1" applyBorder="1"/>
    <xf numFmtId="0" fontId="55" fillId="0" borderId="25" xfId="0" applyFont="1" applyBorder="1"/>
    <xf numFmtId="0" fontId="55" fillId="0" borderId="91" xfId="0" applyFont="1" applyBorder="1"/>
    <xf numFmtId="3" fontId="55" fillId="0" borderId="0" xfId="0" applyNumberFormat="1" applyFont="1" applyBorder="1"/>
    <xf numFmtId="0" fontId="55" fillId="0" borderId="0" xfId="0" applyFont="1" applyAlignment="1">
      <alignment horizontal="center" wrapText="1"/>
    </xf>
    <xf numFmtId="0" fontId="57" fillId="0" borderId="0" xfId="7" applyFont="1"/>
    <xf numFmtId="0" fontId="57" fillId="0" borderId="0" xfId="7" applyFont="1" applyAlignment="1">
      <alignment horizontal="right"/>
    </xf>
    <xf numFmtId="0" fontId="26" fillId="0" borderId="25" xfId="0" applyFont="1" applyBorder="1" applyAlignment="1">
      <alignment horizontal="center"/>
    </xf>
    <xf numFmtId="0" fontId="58" fillId="0" borderId="48" xfId="7" applyFont="1" applyBorder="1" applyAlignment="1">
      <alignment horizontal="center"/>
    </xf>
    <xf numFmtId="0" fontId="0" fillId="0" borderId="25" xfId="0" applyBorder="1"/>
    <xf numFmtId="0" fontId="57" fillId="0" borderId="48" xfId="7" applyFont="1" applyBorder="1" applyAlignment="1">
      <alignment horizontal="left"/>
    </xf>
    <xf numFmtId="0" fontId="26" fillId="0" borderId="25" xfId="0" applyFont="1" applyBorder="1"/>
    <xf numFmtId="0" fontId="58" fillId="0" borderId="48" xfId="7" applyFont="1" applyBorder="1" applyAlignment="1">
      <alignment horizontal="left"/>
    </xf>
    <xf numFmtId="0" fontId="55" fillId="0" borderId="48" xfId="7" applyFont="1" applyBorder="1" applyAlignment="1">
      <alignment horizontal="left"/>
    </xf>
    <xf numFmtId="0" fontId="58" fillId="0" borderId="148" xfId="7" applyFont="1" applyBorder="1" applyAlignment="1">
      <alignment horizontal="left"/>
    </xf>
    <xf numFmtId="0" fontId="57" fillId="0" borderId="0" xfId="0" applyFont="1" applyBorder="1"/>
    <xf numFmtId="0" fontId="57" fillId="0" borderId="96" xfId="0" applyFont="1" applyBorder="1"/>
    <xf numFmtId="0" fontId="58" fillId="0" borderId="96" xfId="0" applyFont="1" applyBorder="1" applyAlignment="1">
      <alignment horizontal="center"/>
    </xf>
    <xf numFmtId="0" fontId="57" fillId="0" borderId="29" xfId="0" applyFont="1" applyBorder="1"/>
    <xf numFmtId="0" fontId="58" fillId="0" borderId="29" xfId="0" applyFont="1" applyBorder="1" applyAlignment="1">
      <alignment horizontal="center"/>
    </xf>
    <xf numFmtId="0" fontId="58" fillId="0" borderId="29" xfId="0" applyFont="1" applyBorder="1"/>
    <xf numFmtId="0" fontId="57" fillId="0" borderId="91" xfId="0" applyFont="1" applyBorder="1"/>
    <xf numFmtId="0" fontId="58" fillId="0" borderId="91" xfId="0" applyFont="1" applyBorder="1" applyAlignment="1">
      <alignment horizontal="center"/>
    </xf>
    <xf numFmtId="0" fontId="57" fillId="0" borderId="25" xfId="0" applyFont="1" applyBorder="1"/>
    <xf numFmtId="3" fontId="57" fillId="0" borderId="25" xfId="0" applyNumberFormat="1" applyFont="1" applyBorder="1"/>
    <xf numFmtId="0" fontId="58" fillId="0" borderId="25" xfId="0" applyFont="1" applyBorder="1"/>
    <xf numFmtId="3" fontId="58" fillId="0" borderId="25" xfId="0" applyNumberFormat="1" applyFont="1" applyBorder="1"/>
    <xf numFmtId="3" fontId="55" fillId="0" borderId="25" xfId="0" quotePrefix="1" applyNumberFormat="1" applyFont="1" applyBorder="1"/>
    <xf numFmtId="0" fontId="57" fillId="0" borderId="25" xfId="0" quotePrefix="1" applyFont="1" applyBorder="1"/>
    <xf numFmtId="14" fontId="36" fillId="0" borderId="0" xfId="8" applyNumberFormat="1" applyFont="1" applyAlignment="1">
      <alignment horizontal="right"/>
    </xf>
    <xf numFmtId="14" fontId="36" fillId="0" borderId="0" xfId="8" applyNumberFormat="1" applyFont="1" applyAlignment="1">
      <alignment horizontal="left"/>
    </xf>
    <xf numFmtId="0" fontId="36" fillId="0" borderId="0" xfId="8" applyFont="1" applyAlignment="1">
      <alignment horizontal="left"/>
    </xf>
    <xf numFmtId="0" fontId="36" fillId="0" borderId="0" xfId="8" applyFont="1" applyAlignment="1" applyProtection="1">
      <alignment horizontal="center" vertical="center" wrapText="1"/>
      <protection locked="0"/>
    </xf>
    <xf numFmtId="0" fontId="36" fillId="0" borderId="0" xfId="9" applyFont="1" applyAlignment="1"/>
    <xf numFmtId="0" fontId="36" fillId="0" borderId="0" xfId="9" applyFont="1" applyAlignment="1">
      <alignment horizontal="center"/>
    </xf>
    <xf numFmtId="0" fontId="37" fillId="0" borderId="2" xfId="9" applyBorder="1"/>
    <xf numFmtId="3" fontId="37" fillId="0" borderId="2" xfId="9" applyNumberFormat="1" applyBorder="1" applyAlignment="1">
      <alignment horizontal="center"/>
    </xf>
    <xf numFmtId="0" fontId="37" fillId="0" borderId="0" xfId="9" applyBorder="1"/>
    <xf numFmtId="0" fontId="36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37" fillId="0" borderId="25" xfId="0" applyNumberFormat="1" applyFont="1" applyBorder="1"/>
    <xf numFmtId="3" fontId="37" fillId="0" borderId="82" xfId="0" applyNumberFormat="1" applyFont="1" applyBorder="1" applyAlignment="1">
      <alignment horizontal="right" vertical="center"/>
    </xf>
    <xf numFmtId="3" fontId="37" fillId="0" borderId="28" xfId="0" applyNumberFormat="1" applyFont="1" applyBorder="1" applyAlignment="1">
      <alignment horizontal="right" vertical="center"/>
    </xf>
    <xf numFmtId="3" fontId="37" fillId="0" borderId="26" xfId="0" applyNumberFormat="1" applyFont="1" applyBorder="1" applyAlignment="1">
      <alignment horizontal="right" vertical="center"/>
    </xf>
    <xf numFmtId="3" fontId="37" fillId="0" borderId="91" xfId="0" applyNumberFormat="1" applyFont="1" applyBorder="1" applyAlignment="1">
      <alignment horizontal="right" vertical="center"/>
    </xf>
    <xf numFmtId="3" fontId="60" fillId="0" borderId="25" xfId="0" applyNumberFormat="1" applyFont="1" applyBorder="1" applyAlignment="1">
      <alignment horizontal="center" wrapText="1"/>
    </xf>
    <xf numFmtId="3" fontId="37" fillId="0" borderId="82" xfId="0" applyNumberFormat="1" applyFont="1" applyBorder="1"/>
    <xf numFmtId="3" fontId="37" fillId="0" borderId="27" xfId="0" applyNumberFormat="1" applyFont="1" applyBorder="1"/>
    <xf numFmtId="3" fontId="37" fillId="0" borderId="28" xfId="0" applyNumberFormat="1" applyFont="1" applyBorder="1"/>
    <xf numFmtId="3" fontId="37" fillId="0" borderId="91" xfId="0" applyNumberFormat="1" applyFont="1" applyBorder="1"/>
    <xf numFmtId="3" fontId="36" fillId="0" borderId="42" xfId="0" applyNumberFormat="1" applyFont="1" applyBorder="1"/>
    <xf numFmtId="3" fontId="36" fillId="0" borderId="42" xfId="0" applyNumberFormat="1" applyFont="1" applyFill="1" applyBorder="1" applyAlignment="1"/>
    <xf numFmtId="3" fontId="37" fillId="0" borderId="43" xfId="0" applyNumberFormat="1" applyFont="1" applyBorder="1" applyAlignment="1"/>
    <xf numFmtId="3" fontId="37" fillId="0" borderId="26" xfId="0" applyNumberFormat="1" applyFont="1" applyBorder="1"/>
    <xf numFmtId="3" fontId="37" fillId="0" borderId="11" xfId="0" applyNumberFormat="1" applyFont="1" applyFill="1" applyBorder="1" applyAlignment="1">
      <alignment horizontal="left" vertical="center"/>
    </xf>
    <xf numFmtId="3" fontId="37" fillId="0" borderId="4" xfId="0" applyNumberFormat="1" applyFont="1" applyBorder="1" applyAlignment="1">
      <alignment horizontal="left"/>
    </xf>
    <xf numFmtId="3" fontId="37" fillId="0" borderId="55" xfId="0" applyNumberFormat="1" applyFont="1" applyBorder="1" applyAlignment="1">
      <alignment horizontal="left"/>
    </xf>
    <xf numFmtId="3" fontId="37" fillId="0" borderId="9" xfId="0" applyNumberFormat="1" applyFont="1" applyFill="1" applyBorder="1" applyAlignment="1">
      <alignment horizontal="left" vertical="center"/>
    </xf>
    <xf numFmtId="3" fontId="37" fillId="0" borderId="3" xfId="0" applyNumberFormat="1" applyFont="1" applyBorder="1" applyAlignment="1">
      <alignment horizontal="left"/>
    </xf>
    <xf numFmtId="3" fontId="37" fillId="0" borderId="57" xfId="0" applyNumberFormat="1" applyFont="1" applyBorder="1" applyAlignment="1">
      <alignment horizontal="left"/>
    </xf>
    <xf numFmtId="3" fontId="37" fillId="0" borderId="29" xfId="0" applyNumberFormat="1" applyFont="1" applyBorder="1"/>
    <xf numFmtId="3" fontId="37" fillId="0" borderId="114" xfId="0" applyNumberFormat="1" applyFont="1" applyBorder="1"/>
    <xf numFmtId="3" fontId="36" fillId="0" borderId="43" xfId="0" applyNumberFormat="1" applyFont="1" applyBorder="1"/>
    <xf numFmtId="3" fontId="36" fillId="0" borderId="43" xfId="0" applyNumberFormat="1" applyFont="1" applyBorder="1" applyAlignment="1"/>
    <xf numFmtId="3" fontId="36" fillId="0" borderId="48" xfId="0" applyNumberFormat="1" applyFont="1" applyBorder="1" applyAlignment="1"/>
    <xf numFmtId="0" fontId="55" fillId="0" borderId="50" xfId="0" applyFont="1" applyBorder="1" applyAlignment="1">
      <alignment horizontal="left" wrapText="1"/>
    </xf>
    <xf numFmtId="0" fontId="55" fillId="0" borderId="96" xfId="0" applyFont="1" applyBorder="1" applyAlignment="1">
      <alignment horizontal="left" wrapText="1"/>
    </xf>
    <xf numFmtId="0" fontId="22" fillId="0" borderId="91" xfId="0" applyFont="1" applyBorder="1" applyAlignment="1">
      <alignment horizontal="center"/>
    </xf>
    <xf numFmtId="0" fontId="54" fillId="0" borderId="0" xfId="0" applyFont="1" applyFill="1" applyBorder="1"/>
    <xf numFmtId="4" fontId="54" fillId="0" borderId="0" xfId="0" applyNumberFormat="1" applyFont="1" applyBorder="1"/>
    <xf numFmtId="0" fontId="55" fillId="0" borderId="0" xfId="0" quotePrefix="1" applyNumberFormat="1" applyFont="1" applyBorder="1"/>
    <xf numFmtId="3" fontId="54" fillId="0" borderId="51" xfId="0" applyNumberFormat="1" applyFont="1" applyBorder="1"/>
    <xf numFmtId="166" fontId="54" fillId="0" borderId="0" xfId="0" applyNumberFormat="1" applyFont="1" applyBorder="1"/>
    <xf numFmtId="2" fontId="54" fillId="0" borderId="0" xfId="0" applyNumberFormat="1" applyFont="1" applyBorder="1"/>
    <xf numFmtId="0" fontId="54" fillId="0" borderId="51" xfId="0" applyFont="1" applyBorder="1" applyAlignment="1">
      <alignment horizontal="right" vertical="center" wrapText="1"/>
    </xf>
    <xf numFmtId="165" fontId="54" fillId="0" borderId="51" xfId="0" applyNumberFormat="1" applyFont="1" applyBorder="1"/>
    <xf numFmtId="165" fontId="54" fillId="0" borderId="0" xfId="0" applyNumberFormat="1" applyFont="1" applyBorder="1"/>
    <xf numFmtId="1" fontId="54" fillId="0" borderId="51" xfId="0" applyNumberFormat="1" applyFont="1" applyBorder="1"/>
    <xf numFmtId="1" fontId="54" fillId="0" borderId="0" xfId="0" applyNumberFormat="1" applyFont="1" applyBorder="1"/>
    <xf numFmtId="3" fontId="55" fillId="0" borderId="43" xfId="0" applyNumberFormat="1" applyFont="1" applyFill="1" applyBorder="1"/>
    <xf numFmtId="3" fontId="54" fillId="0" borderId="117" xfId="0" applyNumberFormat="1" applyFont="1" applyBorder="1"/>
    <xf numFmtId="3" fontId="54" fillId="0" borderId="117" xfId="0" applyNumberFormat="1" applyFont="1" applyFill="1" applyBorder="1"/>
    <xf numFmtId="3" fontId="55" fillId="0" borderId="41" xfId="0" applyNumberFormat="1" applyFont="1" applyFill="1" applyBorder="1"/>
    <xf numFmtId="0" fontId="54" fillId="0" borderId="0" xfId="0" applyFont="1" applyFill="1" applyBorder="1" applyAlignment="1"/>
    <xf numFmtId="0" fontId="52" fillId="0" borderId="0" xfId="0" applyFont="1" applyAlignment="1">
      <alignment horizontal="center" wrapText="1"/>
    </xf>
    <xf numFmtId="0" fontId="0" fillId="0" borderId="0" xfId="0" applyBorder="1"/>
    <xf numFmtId="0" fontId="3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53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5" fillId="0" borderId="25" xfId="0" applyFont="1" applyBorder="1" applyAlignment="1">
      <alignment horizontal="left" vertical="top" wrapText="1"/>
    </xf>
    <xf numFmtId="3" fontId="26" fillId="0" borderId="25" xfId="0" applyNumberFormat="1" applyFont="1" applyBorder="1"/>
    <xf numFmtId="0" fontId="62" fillId="0" borderId="0" xfId="0" applyFont="1"/>
    <xf numFmtId="0" fontId="63" fillId="0" borderId="0" xfId="0" applyFont="1" applyAlignment="1">
      <alignment horizontal="right"/>
    </xf>
    <xf numFmtId="0" fontId="64" fillId="0" borderId="31" xfId="0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wrapText="1"/>
    </xf>
    <xf numFmtId="0" fontId="65" fillId="0" borderId="4" xfId="0" applyFont="1" applyBorder="1" applyAlignment="1">
      <alignment horizontal="center" wrapText="1"/>
    </xf>
    <xf numFmtId="0" fontId="65" fillId="0" borderId="8" xfId="0" applyFont="1" applyBorder="1" applyAlignment="1">
      <alignment horizontal="left" vertical="center" wrapText="1"/>
    </xf>
    <xf numFmtId="49" fontId="65" fillId="0" borderId="2" xfId="0" applyNumberFormat="1" applyFont="1" applyBorder="1" applyAlignment="1">
      <alignment horizontal="center" wrapText="1"/>
    </xf>
    <xf numFmtId="167" fontId="65" fillId="0" borderId="2" xfId="6" applyNumberFormat="1" applyFont="1" applyBorder="1" applyAlignment="1" applyProtection="1">
      <alignment horizontal="right" vertical="center" wrapText="1"/>
      <protection locked="0"/>
    </xf>
    <xf numFmtId="167" fontId="65" fillId="0" borderId="26" xfId="6" applyNumberFormat="1" applyFont="1" applyBorder="1" applyAlignment="1">
      <alignment horizontal="right" vertical="center" wrapText="1"/>
    </xf>
    <xf numFmtId="0" fontId="65" fillId="0" borderId="10" xfId="0" applyFont="1" applyBorder="1" applyAlignment="1">
      <alignment horizontal="left" vertical="center" wrapText="1"/>
    </xf>
    <xf numFmtId="49" fontId="65" fillId="0" borderId="6" xfId="0" applyNumberFormat="1" applyFont="1" applyBorder="1" applyAlignment="1">
      <alignment horizontal="center" wrapText="1"/>
    </xf>
    <xf numFmtId="167" fontId="65" fillId="0" borderId="6" xfId="6" applyNumberFormat="1" applyFont="1" applyBorder="1" applyAlignment="1" applyProtection="1">
      <alignment horizontal="right" vertical="center" wrapText="1"/>
      <protection locked="0"/>
    </xf>
    <xf numFmtId="167" fontId="65" fillId="0" borderId="27" xfId="6" applyNumberFormat="1" applyFont="1" applyBorder="1" applyAlignment="1">
      <alignment horizontal="right" vertical="center" wrapText="1"/>
    </xf>
    <xf numFmtId="0" fontId="64" fillId="0" borderId="13" xfId="0" applyFont="1" applyBorder="1" applyAlignment="1">
      <alignment horizontal="left" vertical="center" wrapText="1"/>
    </xf>
    <xf numFmtId="49" fontId="64" fillId="0" borderId="14" xfId="0" applyNumberFormat="1" applyFont="1" applyBorder="1" applyAlignment="1">
      <alignment horizontal="center" wrapText="1"/>
    </xf>
    <xf numFmtId="167" fontId="64" fillId="0" borderId="14" xfId="6" applyNumberFormat="1" applyFont="1" applyBorder="1" applyAlignment="1">
      <alignment horizontal="right" vertical="center" wrapText="1"/>
    </xf>
    <xf numFmtId="167" fontId="65" fillId="0" borderId="25" xfId="6" applyNumberFormat="1" applyFont="1" applyBorder="1" applyAlignment="1">
      <alignment horizontal="right" vertical="center" wrapText="1"/>
    </xf>
    <xf numFmtId="0" fontId="64" fillId="0" borderId="14" xfId="0" applyFont="1" applyBorder="1" applyAlignment="1">
      <alignment horizontal="center" wrapText="1"/>
    </xf>
    <xf numFmtId="0" fontId="65" fillId="0" borderId="9" xfId="0" applyFont="1" applyBorder="1" applyAlignment="1">
      <alignment horizontal="left" vertical="center" wrapText="1"/>
    </xf>
    <xf numFmtId="0" fontId="65" fillId="0" borderId="3" xfId="0" applyFont="1" applyBorder="1" applyAlignment="1">
      <alignment horizontal="center" wrapText="1"/>
    </xf>
    <xf numFmtId="167" fontId="65" fillId="0" borderId="3" xfId="6" applyNumberFormat="1" applyFont="1" applyBorder="1" applyAlignment="1" applyProtection="1">
      <alignment horizontal="right" vertical="center" wrapText="1"/>
      <protection locked="0"/>
    </xf>
    <xf numFmtId="167" fontId="65" fillId="0" borderId="28" xfId="6" applyNumberFormat="1" applyFont="1" applyBorder="1" applyAlignment="1">
      <alignment horizontal="right" vertical="center" wrapText="1"/>
    </xf>
    <xf numFmtId="0" fontId="65" fillId="0" borderId="2" xfId="0" applyFont="1" applyBorder="1" applyAlignment="1">
      <alignment horizontal="center" wrapText="1"/>
    </xf>
    <xf numFmtId="0" fontId="65" fillId="0" borderId="6" xfId="0" applyFont="1" applyBorder="1" applyAlignment="1">
      <alignment horizontal="center" wrapText="1"/>
    </xf>
    <xf numFmtId="164" fontId="20" fillId="0" borderId="48" xfId="0" quotePrefix="1" applyNumberFormat="1" applyFont="1" applyBorder="1" applyAlignment="1" applyProtection="1">
      <alignment horizontal="right" vertical="center" wrapText="1" indent="1"/>
    </xf>
    <xf numFmtId="164" fontId="16" fillId="0" borderId="48" xfId="5" applyNumberFormat="1" applyFont="1" applyFill="1" applyBorder="1" applyAlignment="1" applyProtection="1">
      <alignment horizontal="right" vertical="center" wrapText="1" indent="1"/>
    </xf>
    <xf numFmtId="164" fontId="17" fillId="0" borderId="8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4" xfId="5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23" fillId="0" borderId="48" xfId="0" applyNumberFormat="1" applyFont="1" applyFill="1" applyBorder="1" applyAlignment="1" applyProtection="1">
      <alignment horizontal="center" vertical="center" wrapText="1"/>
    </xf>
    <xf numFmtId="4" fontId="54" fillId="0" borderId="51" xfId="0" applyNumberFormat="1" applyFont="1" applyBorder="1"/>
    <xf numFmtId="3" fontId="55" fillId="0" borderId="34" xfId="0" applyNumberFormat="1" applyFont="1" applyFill="1" applyBorder="1"/>
    <xf numFmtId="0" fontId="0" fillId="0" borderId="0" xfId="0" applyAlignment="1">
      <alignment wrapText="1"/>
    </xf>
    <xf numFmtId="0" fontId="37" fillId="0" borderId="0" xfId="10"/>
    <xf numFmtId="0" fontId="36" fillId="0" borderId="0" xfId="10" applyFont="1" applyAlignment="1">
      <alignment horizontal="center"/>
    </xf>
    <xf numFmtId="0" fontId="37" fillId="0" borderId="0" xfId="10" applyAlignment="1"/>
    <xf numFmtId="0" fontId="37" fillId="0" borderId="121" xfId="10" applyBorder="1"/>
    <xf numFmtId="0" fontId="37" fillId="0" borderId="36" xfId="10" applyBorder="1"/>
    <xf numFmtId="3" fontId="37" fillId="0" borderId="121" xfId="10" applyNumberFormat="1" applyBorder="1"/>
    <xf numFmtId="3" fontId="37" fillId="0" borderId="49" xfId="10" applyNumberFormat="1" applyBorder="1"/>
    <xf numFmtId="0" fontId="37" fillId="0" borderId="0" xfId="10" applyFont="1" applyAlignment="1"/>
    <xf numFmtId="0" fontId="0" fillId="0" borderId="16" xfId="0" applyBorder="1"/>
    <xf numFmtId="0" fontId="0" fillId="0" borderId="8" xfId="0" applyBorder="1"/>
    <xf numFmtId="0" fontId="26" fillId="0" borderId="13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43" xfId="0" applyFont="1" applyBorder="1" applyAlignment="1">
      <alignment vertical="center"/>
    </xf>
    <xf numFmtId="3" fontId="0" fillId="0" borderId="58" xfId="0" applyNumberFormat="1" applyBorder="1"/>
    <xf numFmtId="0" fontId="0" fillId="0" borderId="58" xfId="0" applyBorder="1"/>
    <xf numFmtId="0" fontId="26" fillId="0" borderId="25" xfId="0" applyFont="1" applyBorder="1" applyAlignment="1">
      <alignment horizontal="left" vertical="center" wrapText="1"/>
    </xf>
    <xf numFmtId="3" fontId="0" fillId="0" borderId="26" xfId="0" applyNumberFormat="1" applyBorder="1"/>
    <xf numFmtId="0" fontId="0" fillId="0" borderId="26" xfId="0" applyBorder="1"/>
    <xf numFmtId="0" fontId="26" fillId="0" borderId="48" xfId="0" applyFont="1" applyBorder="1" applyAlignment="1">
      <alignment vertical="center"/>
    </xf>
    <xf numFmtId="3" fontId="0" fillId="0" borderId="44" xfId="0" applyNumberFormat="1" applyBorder="1"/>
    <xf numFmtId="0" fontId="0" fillId="0" borderId="44" xfId="0" applyBorder="1"/>
    <xf numFmtId="0" fontId="26" fillId="0" borderId="25" xfId="0" applyFont="1" applyBorder="1" applyAlignment="1">
      <alignment vertical="center" wrapText="1"/>
    </xf>
    <xf numFmtId="0" fontId="0" fillId="0" borderId="8" xfId="0" quotePrefix="1" applyBorder="1"/>
    <xf numFmtId="0" fontId="26" fillId="0" borderId="13" xfId="0" applyFont="1" applyBorder="1"/>
    <xf numFmtId="0" fontId="26" fillId="0" borderId="21" xfId="0" applyFont="1" applyBorder="1"/>
    <xf numFmtId="3" fontId="26" fillId="0" borderId="43" xfId="0" applyNumberFormat="1" applyFont="1" applyBorder="1"/>
    <xf numFmtId="0" fontId="26" fillId="0" borderId="43" xfId="0" applyFont="1" applyBorder="1"/>
    <xf numFmtId="3" fontId="26" fillId="0" borderId="48" xfId="0" applyNumberFormat="1" applyFont="1" applyBorder="1"/>
    <xf numFmtId="0" fontId="5" fillId="0" borderId="36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left" vertical="center" wrapText="1"/>
    </xf>
    <xf numFmtId="164" fontId="28" fillId="0" borderId="36" xfId="5" applyNumberFormat="1" applyFont="1" applyFill="1" applyBorder="1" applyAlignment="1" applyProtection="1">
      <alignment horizontal="left" vertical="center"/>
    </xf>
    <xf numFmtId="164" fontId="28" fillId="0" borderId="36" xfId="5" applyNumberFormat="1" applyFont="1" applyFill="1" applyBorder="1" applyAlignment="1" applyProtection="1">
      <alignment horizontal="left"/>
    </xf>
    <xf numFmtId="0" fontId="26" fillId="0" borderId="6" xfId="5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Fill="1" applyAlignment="1">
      <alignment horizontal="center"/>
    </xf>
    <xf numFmtId="0" fontId="54" fillId="0" borderId="0" xfId="0" applyFont="1" applyBorder="1" applyAlignment="1"/>
    <xf numFmtId="0" fontId="54" fillId="0" borderId="0" xfId="0" applyFont="1" applyBorder="1" applyAlignment="1">
      <alignment horizontal="left"/>
    </xf>
    <xf numFmtId="4" fontId="54" fillId="0" borderId="0" xfId="0" applyNumberFormat="1" applyFont="1" applyBorder="1" applyAlignment="1">
      <alignment horizontal="right" vertical="center"/>
    </xf>
    <xf numFmtId="3" fontId="54" fillId="0" borderId="117" xfId="0" applyNumberFormat="1" applyFont="1" applyBorder="1" applyAlignment="1">
      <alignment horizontal="right" vertical="center" wrapText="1"/>
    </xf>
    <xf numFmtId="0" fontId="54" fillId="0" borderId="117" xfId="0" applyFont="1" applyBorder="1" applyAlignment="1">
      <alignment horizontal="right" vertical="center" wrapText="1"/>
    </xf>
    <xf numFmtId="4" fontId="54" fillId="0" borderId="51" xfId="0" applyNumberFormat="1" applyFont="1" applyBorder="1" applyAlignment="1">
      <alignment horizontal="right" vertical="center"/>
    </xf>
    <xf numFmtId="3" fontId="54" fillId="0" borderId="0" xfId="0" applyNumberFormat="1" applyFont="1" applyBorder="1" applyAlignment="1">
      <alignment horizontal="right" vertical="center" wrapText="1"/>
    </xf>
    <xf numFmtId="0" fontId="54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center" wrapText="1"/>
    </xf>
    <xf numFmtId="0" fontId="28" fillId="0" borderId="0" xfId="0" applyFont="1" applyAlignment="1" applyProtection="1">
      <alignment horizontal="right"/>
    </xf>
    <xf numFmtId="0" fontId="26" fillId="0" borderId="91" xfId="0" applyFont="1" applyBorder="1" applyAlignment="1">
      <alignment horizontal="center" vertical="center"/>
    </xf>
    <xf numFmtId="3" fontId="36" fillId="0" borderId="58" xfId="3" applyNumberFormat="1" applyFont="1" applyFill="1" applyBorder="1" applyAlignment="1"/>
    <xf numFmtId="3" fontId="40" fillId="0" borderId="74" xfId="4" applyNumberFormat="1" applyFont="1" applyFill="1" applyBorder="1" applyAlignment="1">
      <alignment vertical="center" wrapText="1"/>
    </xf>
    <xf numFmtId="3" fontId="42" fillId="0" borderId="105" xfId="4" applyNumberFormat="1" applyFont="1" applyFill="1" applyBorder="1" applyAlignment="1"/>
    <xf numFmtId="3" fontId="40" fillId="0" borderId="89" xfId="4" applyNumberFormat="1" applyFont="1" applyFill="1" applyBorder="1" applyAlignment="1">
      <alignment vertical="center"/>
    </xf>
    <xf numFmtId="3" fontId="40" fillId="0" borderId="109" xfId="4" applyNumberFormat="1" applyFont="1" applyFill="1" applyBorder="1" applyAlignment="1">
      <alignment vertical="center"/>
    </xf>
    <xf numFmtId="3" fontId="40" fillId="0" borderId="67" xfId="4" applyNumberFormat="1" applyFont="1" applyFill="1" applyBorder="1" applyAlignment="1">
      <alignment vertical="center"/>
    </xf>
    <xf numFmtId="0" fontId="21" fillId="0" borderId="31" xfId="0" applyFont="1" applyBorder="1" applyAlignment="1" applyProtection="1">
      <alignment horizontal="left" wrapText="1" indent="1"/>
    </xf>
    <xf numFmtId="164" fontId="17" fillId="5" borderId="16" xfId="5" applyNumberFormat="1" applyFont="1" applyFill="1" applyBorder="1" applyAlignment="1" applyProtection="1">
      <alignment horizontal="right" vertical="center" wrapText="1" indent="1"/>
      <protection locked="0"/>
    </xf>
    <xf numFmtId="49" fontId="17" fillId="5" borderId="9" xfId="5" applyNumberFormat="1" applyFont="1" applyFill="1" applyBorder="1" applyAlignment="1" applyProtection="1">
      <alignment horizontal="left" vertical="center" wrapText="1" indent="1"/>
    </xf>
    <xf numFmtId="0" fontId="17" fillId="0" borderId="23" xfId="5" applyFont="1" applyFill="1" applyBorder="1" applyAlignment="1" applyProtection="1">
      <alignment horizontal="left" vertical="center" wrapText="1" indent="6"/>
    </xf>
    <xf numFmtId="164" fontId="17" fillId="0" borderId="14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5" applyNumberFormat="1" applyFont="1" applyFill="1" applyBorder="1" applyAlignment="1" applyProtection="1">
      <alignment horizontal="right" vertical="center" wrapText="1" indent="1"/>
    </xf>
    <xf numFmtId="164" fontId="22" fillId="0" borderId="48" xfId="0" applyNumberFormat="1" applyFont="1" applyBorder="1" applyAlignment="1" applyProtection="1">
      <alignment horizontal="right" vertical="center" wrapText="1" indent="1"/>
    </xf>
    <xf numFmtId="164" fontId="23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5" applyNumberFormat="1" applyFont="1" applyFill="1" applyBorder="1" applyAlignment="1" applyProtection="1">
      <alignment horizontal="right" vertical="center" wrapText="1" indent="1"/>
    </xf>
    <xf numFmtId="164" fontId="23" fillId="0" borderId="25" xfId="5" applyNumberFormat="1" applyFont="1" applyFill="1" applyBorder="1" applyAlignment="1" applyProtection="1">
      <alignment horizontal="right" vertical="center" wrapText="1" indent="1"/>
    </xf>
    <xf numFmtId="164" fontId="16" fillId="0" borderId="25" xfId="5" applyNumberFormat="1" applyFont="1" applyFill="1" applyBorder="1" applyAlignment="1" applyProtection="1">
      <alignment horizontal="right" vertical="center" wrapText="1" indent="1"/>
    </xf>
    <xf numFmtId="164" fontId="16" fillId="0" borderId="96" xfId="5" applyNumberFormat="1" applyFont="1" applyFill="1" applyBorder="1" applyAlignment="1" applyProtection="1">
      <alignment horizontal="right" vertical="center" wrapText="1" indent="1"/>
    </xf>
    <xf numFmtId="164" fontId="16" fillId="0" borderId="27" xfId="5" applyNumberFormat="1" applyFont="1" applyFill="1" applyBorder="1" applyAlignment="1" applyProtection="1">
      <alignment horizontal="right" vertical="center" wrapText="1" indent="1"/>
    </xf>
    <xf numFmtId="164" fontId="16" fillId="0" borderId="26" xfId="5" applyNumberFormat="1" applyFont="1" applyFill="1" applyBorder="1" applyAlignment="1" applyProtection="1">
      <alignment horizontal="right" vertical="center" wrapText="1" indent="1"/>
    </xf>
    <xf numFmtId="164" fontId="16" fillId="0" borderId="29" xfId="5" applyNumberFormat="1" applyFont="1" applyFill="1" applyBorder="1" applyAlignment="1" applyProtection="1">
      <alignment horizontal="right" vertical="center" wrapText="1" indent="1"/>
    </xf>
    <xf numFmtId="164" fontId="16" fillId="0" borderId="28" xfId="5" applyNumberFormat="1" applyFont="1" applyFill="1" applyBorder="1" applyAlignment="1" applyProtection="1">
      <alignment horizontal="right" vertical="center" wrapText="1" indent="1"/>
    </xf>
    <xf numFmtId="0" fontId="16" fillId="0" borderId="0" xfId="5" applyFont="1" applyFill="1" applyBorder="1" applyAlignment="1" applyProtection="1">
      <alignment horizontal="left" vertical="center" wrapText="1" indent="1"/>
    </xf>
    <xf numFmtId="0" fontId="16" fillId="0" borderId="0" xfId="5" applyFont="1" applyFill="1" applyBorder="1" applyAlignment="1" applyProtection="1">
      <alignment vertical="center" wrapText="1"/>
    </xf>
    <xf numFmtId="164" fontId="7" fillId="0" borderId="43" xfId="0" applyNumberFormat="1" applyFont="1" applyFill="1" applyBorder="1" applyAlignment="1" applyProtection="1">
      <alignment horizontal="center" vertical="center" wrapText="1"/>
    </xf>
    <xf numFmtId="164" fontId="7" fillId="0" borderId="34" xfId="0" applyNumberFormat="1" applyFont="1" applyFill="1" applyBorder="1" applyAlignment="1" applyProtection="1">
      <alignment horizontal="center" vertical="center" wrapText="1"/>
    </xf>
    <xf numFmtId="164" fontId="23" fillId="0" borderId="34" xfId="0" applyNumberFormat="1" applyFont="1" applyFill="1" applyBorder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7" fillId="0" borderId="86" xfId="0" applyNumberFormat="1" applyFont="1" applyFill="1" applyBorder="1" applyAlignment="1" applyProtection="1">
      <alignment horizontal="left" vertical="center" wrapText="1" indent="1"/>
    </xf>
    <xf numFmtId="16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9" xfId="0" applyNumberFormat="1" applyFont="1" applyFill="1" applyBorder="1" applyAlignment="1" applyProtection="1">
      <alignment horizontal="left" vertical="center" wrapText="1" indent="1"/>
    </xf>
    <xf numFmtId="164" fontId="17" fillId="0" borderId="11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7" fillId="0" borderId="78" xfId="0" applyNumberFormat="1" applyFont="1" applyFill="1" applyBorder="1" applyAlignment="1" applyProtection="1">
      <alignment horizontal="left" vertical="center" wrapText="1" indent="1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applyNumberFormat="1" applyFont="1" applyFill="1" applyBorder="1" applyAlignment="1" applyProtection="1">
      <alignment horizontal="left" vertical="center" wrapText="1" indent="1"/>
    </xf>
    <xf numFmtId="164" fontId="17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7" xfId="0" applyNumberFormat="1" applyFont="1" applyFill="1" applyBorder="1" applyAlignment="1" applyProtection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78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41" xfId="0" applyNumberFormat="1" applyFont="1" applyFill="1" applyBorder="1" applyAlignment="1" applyProtection="1">
      <alignment horizontal="right" vertical="center" wrapText="1" indent="1"/>
    </xf>
    <xf numFmtId="164" fontId="23" fillId="0" borderId="34" xfId="0" applyNumberFormat="1" applyFont="1" applyFill="1" applyBorder="1" applyAlignment="1" applyProtection="1">
      <alignment horizontal="right" vertical="center" wrapText="1" indent="1"/>
    </xf>
    <xf numFmtId="164" fontId="23" fillId="0" borderId="43" xfId="0" applyNumberFormat="1" applyFont="1" applyFill="1" applyBorder="1" applyAlignment="1" applyProtection="1">
      <alignment horizontal="righ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117" xfId="0" applyNumberFormat="1" applyFont="1" applyFill="1" applyBorder="1" applyAlignment="1" applyProtection="1">
      <alignment horizontal="right" vertical="center" wrapText="1" indent="1"/>
    </xf>
    <xf numFmtId="164" fontId="27" fillId="0" borderId="0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righ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164" fontId="2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4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" xfId="0" applyNumberFormat="1" applyFont="1" applyFill="1" applyBorder="1" applyAlignment="1" applyProtection="1">
      <alignment horizontal="right" vertical="center" wrapText="1" indent="1"/>
    </xf>
    <xf numFmtId="164" fontId="27" fillId="0" borderId="58" xfId="0" applyNumberFormat="1" applyFont="1" applyFill="1" applyBorder="1" applyAlignment="1" applyProtection="1">
      <alignment horizontal="right" vertical="center" wrapText="1" indent="1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6" xfId="0" applyNumberFormat="1" applyFont="1" applyFill="1" applyBorder="1" applyAlignment="1" applyProtection="1">
      <alignment horizontal="right" vertical="center" wrapText="1" indent="1"/>
    </xf>
    <xf numFmtId="164" fontId="24" fillId="0" borderId="117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6" fillId="0" borderId="41" xfId="0" applyNumberFormat="1" applyFont="1" applyFill="1" applyBorder="1" applyAlignment="1" applyProtection="1">
      <alignment horizontal="right" vertical="center" wrapText="1" indent="1"/>
    </xf>
    <xf numFmtId="164" fontId="26" fillId="0" borderId="43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/>
    </xf>
    <xf numFmtId="164" fontId="26" fillId="0" borderId="0" xfId="0" applyNumberFormat="1" applyFont="1" applyFill="1" applyBorder="1" applyAlignment="1" applyProtection="1">
      <alignment horizontal="right" vertical="center" wrapText="1"/>
    </xf>
    <xf numFmtId="164" fontId="14" fillId="0" borderId="0" xfId="0" applyNumberFormat="1" applyFont="1" applyFill="1" applyBorder="1" applyAlignment="1" applyProtection="1">
      <alignment horizontal="center" textRotation="180" wrapText="1"/>
    </xf>
    <xf numFmtId="164" fontId="0" fillId="0" borderId="0" xfId="0" applyNumberFormat="1" applyFill="1" applyBorder="1" applyAlignment="1" applyProtection="1">
      <alignment vertical="center" wrapText="1"/>
    </xf>
    <xf numFmtId="164" fontId="17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8" xfId="0" applyNumberFormat="1" applyFont="1" applyFill="1" applyBorder="1" applyAlignment="1" applyProtection="1">
      <alignment horizontal="left" vertical="center" wrapText="1" indent="2"/>
    </xf>
    <xf numFmtId="164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9" xfId="0" applyNumberFormat="1" applyFont="1" applyFill="1" applyBorder="1" applyAlignment="1" applyProtection="1">
      <alignment horizontal="left" vertical="center" wrapText="1" indent="2"/>
    </xf>
    <xf numFmtId="164" fontId="17" fillId="0" borderId="10" xfId="0" applyNumberFormat="1" applyFont="1" applyFill="1" applyBorder="1" applyAlignment="1" applyProtection="1">
      <alignment horizontal="left" vertical="center" wrapText="1" indent="2"/>
    </xf>
    <xf numFmtId="164" fontId="26" fillId="0" borderId="48" xfId="0" applyNumberFormat="1" applyFont="1" applyFill="1" applyBorder="1" applyAlignment="1" applyProtection="1">
      <alignment horizontal="right" vertical="center" wrapText="1" inden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Border="1" applyAlignment="1" applyProtection="1">
      <alignment horizontal="center" vertical="center" wrapText="1"/>
    </xf>
    <xf numFmtId="164" fontId="7" fillId="0" borderId="22" xfId="0" applyNumberFormat="1" applyFont="1" applyFill="1" applyBorder="1" applyAlignment="1" applyProtection="1">
      <alignment horizontal="center" vertical="center" wrapText="1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7" fillId="0" borderId="123" xfId="0" applyNumberFormat="1" applyFont="1" applyFill="1" applyBorder="1" applyAlignment="1" applyProtection="1">
      <alignment horizontal="center" vertical="center" wrapText="1"/>
    </xf>
    <xf numFmtId="164" fontId="7" fillId="0" borderId="24" xfId="0" applyNumberFormat="1" applyFont="1" applyFill="1" applyBorder="1" applyAlignment="1" applyProtection="1">
      <alignment horizontal="center" vertical="center" wrapText="1"/>
    </xf>
    <xf numFmtId="164" fontId="15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4" xfId="0" applyNumberFormat="1" applyFont="1" applyFill="1" applyBorder="1" applyAlignment="1" applyProtection="1">
      <alignment vertical="center" wrapText="1"/>
      <protection locked="0"/>
    </xf>
    <xf numFmtId="49" fontId="15" fillId="0" borderId="4" xfId="0" applyNumberFormat="1" applyFont="1" applyFill="1" applyBorder="1" applyAlignment="1" applyProtection="1">
      <alignment vertical="center" wrapText="1"/>
      <protection locked="0"/>
    </xf>
    <xf numFmtId="164" fontId="15" fillId="0" borderId="55" xfId="0" applyNumberFormat="1" applyFont="1" applyFill="1" applyBorder="1" applyAlignment="1" applyProtection="1">
      <alignment vertical="center" wrapText="1"/>
      <protection locked="0"/>
    </xf>
    <xf numFmtId="164" fontId="15" fillId="0" borderId="20" xfId="0" applyNumberFormat="1" applyFont="1" applyFill="1" applyBorder="1" applyAlignment="1" applyProtection="1">
      <alignment vertical="center" wrapText="1"/>
    </xf>
    <xf numFmtId="164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3" xfId="0" applyNumberFormat="1" applyFont="1" applyFill="1" applyBorder="1" applyAlignment="1" applyProtection="1">
      <alignment vertical="center" wrapText="1"/>
      <protection locked="0"/>
    </xf>
    <xf numFmtId="49" fontId="15" fillId="0" borderId="3" xfId="0" applyNumberFormat="1" applyFont="1" applyFill="1" applyBorder="1" applyAlignment="1" applyProtection="1">
      <alignment vertical="center" wrapText="1"/>
      <protection locked="0"/>
    </xf>
    <xf numFmtId="164" fontId="15" fillId="0" borderId="57" xfId="0" applyNumberFormat="1" applyFont="1" applyFill="1" applyBorder="1" applyAlignment="1" applyProtection="1">
      <alignment vertical="center" wrapText="1"/>
      <protection locked="0"/>
    </xf>
    <xf numFmtId="164" fontId="15" fillId="0" borderId="30" xfId="0" applyNumberFormat="1" applyFont="1" applyFill="1" applyBorder="1" applyAlignment="1" applyProtection="1">
      <alignment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49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46" xfId="0" applyNumberFormat="1" applyFont="1" applyFill="1" applyBorder="1" applyAlignment="1" applyProtection="1">
      <alignment vertical="center" wrapText="1"/>
      <protection locked="0"/>
    </xf>
    <xf numFmtId="164" fontId="15" fillId="0" borderId="16" xfId="0" applyNumberFormat="1" applyFont="1" applyFill="1" applyBorder="1" applyAlignment="1" applyProtection="1">
      <alignment vertical="center" wrapText="1"/>
    </xf>
    <xf numFmtId="49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51" xfId="0" applyNumberFormat="1" applyFont="1" applyFill="1" applyBorder="1" applyAlignment="1" applyProtection="1">
      <alignment vertical="center" wrapText="1"/>
      <protection locked="0"/>
    </xf>
    <xf numFmtId="164" fontId="15" fillId="0" borderId="17" xfId="0" applyNumberFormat="1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49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56" xfId="0" applyNumberFormat="1" applyFont="1" applyFill="1" applyBorder="1" applyAlignment="1" applyProtection="1">
      <alignment vertical="center" wrapText="1"/>
      <protection locked="0"/>
    </xf>
    <xf numFmtId="164" fontId="15" fillId="0" borderId="18" xfId="0" applyNumberFormat="1" applyFont="1" applyFill="1" applyBorder="1" applyAlignment="1" applyProtection="1">
      <alignment vertical="center" wrapText="1"/>
    </xf>
    <xf numFmtId="164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23" xfId="0" applyNumberFormat="1" applyFont="1" applyFill="1" applyBorder="1" applyAlignment="1" applyProtection="1">
      <alignment vertical="center" wrapText="1"/>
      <protection locked="0"/>
    </xf>
    <xf numFmtId="49" fontId="15" fillId="0" borderId="31" xfId="0" applyNumberFormat="1" applyFont="1" applyFill="1" applyBorder="1" applyAlignment="1" applyProtection="1">
      <alignment vertical="center" wrapText="1"/>
      <protection locked="0"/>
    </xf>
    <xf numFmtId="164" fontId="15" fillId="0" borderId="31" xfId="0" applyNumberFormat="1" applyFont="1" applyFill="1" applyBorder="1" applyAlignment="1" applyProtection="1">
      <alignment vertical="center" wrapText="1"/>
      <protection locked="0"/>
    </xf>
    <xf numFmtId="164" fontId="15" fillId="0" borderId="45" xfId="0" applyNumberFormat="1" applyFont="1" applyFill="1" applyBorder="1" applyAlignment="1" applyProtection="1">
      <alignment vertical="center" wrapText="1"/>
      <protection locked="0"/>
    </xf>
    <xf numFmtId="164" fontId="15" fillId="0" borderId="32" xfId="0" applyNumberFormat="1" applyFont="1" applyFill="1" applyBorder="1" applyAlignment="1" applyProtection="1">
      <alignment vertical="center" wrapText="1"/>
    </xf>
    <xf numFmtId="164" fontId="25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14" xfId="0" applyNumberFormat="1" applyFont="1" applyFill="1" applyBorder="1" applyAlignment="1" applyProtection="1">
      <alignment vertical="center" wrapText="1"/>
      <protection locked="0"/>
    </xf>
    <xf numFmtId="49" fontId="25" fillId="0" borderId="14" xfId="0" applyNumberFormat="1" applyFont="1" applyFill="1" applyBorder="1" applyAlignment="1" applyProtection="1">
      <alignment vertical="center" wrapText="1"/>
      <protection locked="0"/>
    </xf>
    <xf numFmtId="164" fontId="25" fillId="0" borderId="34" xfId="0" applyNumberFormat="1" applyFont="1" applyFill="1" applyBorder="1" applyAlignment="1" applyProtection="1">
      <alignment vertical="center" wrapText="1"/>
      <protection locked="0"/>
    </xf>
    <xf numFmtId="164" fontId="25" fillId="0" borderId="21" xfId="0" applyNumberFormat="1" applyFont="1" applyFill="1" applyBorder="1" applyAlignment="1" applyProtection="1">
      <alignment vertical="center" wrapText="1"/>
    </xf>
    <xf numFmtId="164" fontId="15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3" xfId="0" applyNumberFormat="1" applyFont="1" applyFill="1" applyBorder="1" applyAlignment="1" applyProtection="1">
      <alignment vertical="center" wrapText="1"/>
      <protection locked="0"/>
    </xf>
    <xf numFmtId="164" fontId="15" fillId="0" borderId="123" xfId="0" applyNumberFormat="1" applyFont="1" applyFill="1" applyBorder="1" applyAlignment="1" applyProtection="1">
      <alignment vertical="center" wrapText="1"/>
      <protection locked="0"/>
    </xf>
    <xf numFmtId="164" fontId="15" fillId="0" borderId="24" xfId="0" applyNumberFormat="1" applyFont="1" applyFill="1" applyBorder="1" applyAlignment="1" applyProtection="1">
      <alignment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164" fontId="7" fillId="0" borderId="34" xfId="0" applyNumberFormat="1" applyFont="1" applyFill="1" applyBorder="1" applyAlignment="1" applyProtection="1">
      <alignment vertical="center" wrapText="1"/>
    </xf>
    <xf numFmtId="164" fontId="7" fillId="0" borderId="21" xfId="0" applyNumberFormat="1" applyFont="1" applyFill="1" applyBorder="1" applyAlignment="1" applyProtection="1">
      <alignment vertical="center" wrapText="1"/>
    </xf>
    <xf numFmtId="164" fontId="16" fillId="0" borderId="123" xfId="0" applyNumberFormat="1" applyFont="1" applyFill="1" applyBorder="1" applyAlignment="1" applyProtection="1">
      <alignment horizontal="center" vertical="center" wrapText="1"/>
    </xf>
    <xf numFmtId="164" fontId="16" fillId="0" borderId="24" xfId="0" applyNumberFormat="1" applyFont="1" applyFill="1" applyBorder="1" applyAlignment="1" applyProtection="1">
      <alignment horizontal="center" vertical="center" wrapText="1"/>
    </xf>
    <xf numFmtId="164" fontId="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56" xfId="0" applyNumberFormat="1" applyFont="1" applyFill="1" applyBorder="1" applyAlignment="1" applyProtection="1">
      <alignment vertical="center" wrapText="1"/>
      <protection locked="0"/>
    </xf>
    <xf numFmtId="164" fontId="3" fillId="0" borderId="51" xfId="0" applyNumberFormat="1" applyFont="1" applyFill="1" applyBorder="1" applyAlignment="1" applyProtection="1">
      <alignment vertical="center" wrapText="1"/>
      <protection locked="0"/>
    </xf>
    <xf numFmtId="164" fontId="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2" xfId="0" applyNumberFormat="1" applyFont="1" applyFill="1" applyBorder="1" applyAlignment="1" applyProtection="1">
      <alignment vertical="center" wrapText="1"/>
    </xf>
    <xf numFmtId="164" fontId="1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34" xfId="0" applyNumberFormat="1" applyFont="1" applyFill="1" applyBorder="1" applyAlignment="1" applyProtection="1">
      <alignment vertical="center" wrapText="1"/>
      <protection locked="0"/>
    </xf>
    <xf numFmtId="164" fontId="3" fillId="0" borderId="17" xfId="0" applyNumberFormat="1" applyFont="1" applyFill="1" applyBorder="1" applyAlignment="1" applyProtection="1">
      <alignment vertical="center" wrapText="1"/>
    </xf>
    <xf numFmtId="164" fontId="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7" xfId="0" applyNumberFormat="1" applyFont="1" applyFill="1" applyBorder="1" applyAlignment="1" applyProtection="1">
      <alignment vertical="center" wrapText="1"/>
      <protection locked="0"/>
    </xf>
    <xf numFmtId="164" fontId="3" fillId="0" borderId="30" xfId="0" applyNumberFormat="1" applyFont="1" applyFill="1" applyBorder="1" applyAlignment="1" applyProtection="1">
      <alignment vertical="center" wrapText="1"/>
    </xf>
    <xf numFmtId="164" fontId="3" fillId="0" borderId="46" xfId="0" applyNumberFormat="1" applyFont="1" applyFill="1" applyBorder="1" applyAlignment="1" applyProtection="1">
      <alignment vertical="center" wrapText="1"/>
      <protection locked="0"/>
    </xf>
    <xf numFmtId="164" fontId="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34" xfId="0" applyNumberFormat="1" applyFont="1" applyFill="1" applyBorder="1" applyAlignment="1" applyProtection="1">
      <alignment vertical="center" wrapText="1"/>
    </xf>
    <xf numFmtId="0" fontId="31" fillId="0" borderId="0" xfId="0" applyFont="1" applyAlignment="1" applyProtection="1">
      <alignment horizontal="left" vertical="top"/>
      <protection locked="0"/>
    </xf>
    <xf numFmtId="0" fontId="7" fillId="0" borderId="55" xfId="0" applyFont="1" applyFill="1" applyBorder="1" applyAlignment="1" applyProtection="1">
      <alignment horizontal="center" vertical="center"/>
    </xf>
    <xf numFmtId="49" fontId="7" fillId="0" borderId="20" xfId="0" applyNumberFormat="1" applyFont="1" applyFill="1" applyBorder="1" applyAlignment="1" applyProtection="1">
      <alignment horizontal="right" vertical="center" indent="1"/>
    </xf>
    <xf numFmtId="0" fontId="7" fillId="0" borderId="37" xfId="0" applyFont="1" applyFill="1" applyBorder="1" applyAlignment="1" applyProtection="1">
      <alignment vertical="center"/>
    </xf>
    <xf numFmtId="11" fontId="7" fillId="0" borderId="33" xfId="0" applyNumberFormat="1" applyFont="1" applyFill="1" applyBorder="1" applyAlignment="1" applyProtection="1">
      <alignment horizontal="right" vertical="center" wrapText="1" indent="1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0" fontId="21" fillId="0" borderId="2" xfId="0" applyFont="1" applyFill="1" applyBorder="1" applyAlignment="1" applyProtection="1">
      <alignment horizontal="left" wrapText="1" indent="1"/>
    </xf>
    <xf numFmtId="0" fontId="21" fillId="0" borderId="1" xfId="0" applyFont="1" applyFill="1" applyBorder="1" applyAlignment="1" applyProtection="1">
      <alignment horizontal="left" wrapText="1" indent="1"/>
    </xf>
    <xf numFmtId="0" fontId="21" fillId="0" borderId="3" xfId="0" applyFont="1" applyFill="1" applyBorder="1" applyAlignment="1" applyProtection="1">
      <alignment horizontal="left" wrapText="1" indent="1"/>
    </xf>
    <xf numFmtId="0" fontId="21" fillId="0" borderId="6" xfId="0" applyFont="1" applyFill="1" applyBorder="1" applyAlignment="1" applyProtection="1">
      <alignment horizontal="left" vertical="center" wrapText="1" indent="1"/>
    </xf>
    <xf numFmtId="0" fontId="21" fillId="0" borderId="2" xfId="0" applyFont="1" applyFill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0" fontId="21" fillId="5" borderId="2" xfId="0" applyFont="1" applyFill="1" applyBorder="1" applyAlignment="1" applyProtection="1">
      <alignment horizontal="left" wrapText="1" indent="1"/>
    </xf>
    <xf numFmtId="0" fontId="31" fillId="0" borderId="0" xfId="0" applyFont="1" applyAlignment="1" applyProtection="1">
      <alignment vertical="top"/>
      <protection locked="0"/>
    </xf>
    <xf numFmtId="0" fontId="7" fillId="0" borderId="141" xfId="0" quotePrefix="1" applyFont="1" applyFill="1" applyBorder="1" applyAlignment="1" applyProtection="1">
      <alignment horizontal="right" vertical="center" indent="1"/>
    </xf>
    <xf numFmtId="0" fontId="7" fillId="0" borderId="36" xfId="0" applyFont="1" applyFill="1" applyBorder="1" applyAlignment="1" applyProtection="1">
      <alignment horizontal="right" vertical="center" indent="1"/>
    </xf>
    <xf numFmtId="0" fontId="5" fillId="0" borderId="54" xfId="0" applyFont="1" applyFill="1" applyBorder="1" applyAlignment="1" applyProtection="1">
      <alignment horizontal="right"/>
    </xf>
    <xf numFmtId="0" fontId="5" fillId="0" borderId="120" xfId="0" applyFont="1" applyFill="1" applyBorder="1" applyAlignment="1" applyProtection="1">
      <alignment horizontal="right"/>
    </xf>
    <xf numFmtId="0" fontId="7" fillId="0" borderId="54" xfId="0" applyFont="1" applyFill="1" applyBorder="1" applyAlignment="1" applyProtection="1">
      <alignment horizontal="right" vertical="center" wrapText="1" indent="1"/>
    </xf>
    <xf numFmtId="0" fontId="7" fillId="0" borderId="19" xfId="0" applyFont="1" applyFill="1" applyBorder="1" applyAlignment="1" applyProtection="1">
      <alignment horizontal="right" vertical="center" wrapText="1" indent="1"/>
    </xf>
    <xf numFmtId="0" fontId="7" fillId="0" borderId="144" xfId="0" applyFont="1" applyFill="1" applyBorder="1" applyAlignment="1" applyProtection="1">
      <alignment horizontal="right" vertical="center" wrapText="1" indent="1"/>
    </xf>
    <xf numFmtId="0" fontId="16" fillId="0" borderId="34" xfId="0" applyFont="1" applyFill="1" applyBorder="1" applyAlignment="1" applyProtection="1">
      <alignment horizontal="center" vertical="center" wrapText="1"/>
    </xf>
    <xf numFmtId="0" fontId="16" fillId="0" borderId="48" xfId="0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right" vertical="center" wrapText="1" indent="1"/>
    </xf>
    <xf numFmtId="164" fontId="7" fillId="0" borderId="18" xfId="0" applyNumberFormat="1" applyFont="1" applyFill="1" applyBorder="1" applyAlignment="1" applyProtection="1">
      <alignment horizontal="right" vertical="center" wrapText="1" indent="1"/>
    </xf>
    <xf numFmtId="164" fontId="7" fillId="0" borderId="143" xfId="0" applyNumberFormat="1" applyFont="1" applyFill="1" applyBorder="1" applyAlignment="1" applyProtection="1">
      <alignment horizontal="right" vertical="center" wrapText="1" indent="1"/>
    </xf>
    <xf numFmtId="164" fontId="16" fillId="0" borderId="34" xfId="5" applyNumberFormat="1" applyFont="1" applyFill="1" applyBorder="1" applyAlignment="1" applyProtection="1">
      <alignment horizontal="right" vertical="center" wrapText="1" indent="1"/>
    </xf>
    <xf numFmtId="164" fontId="16" fillId="0" borderId="14" xfId="5" applyNumberFormat="1" applyFont="1" applyFill="1" applyBorder="1" applyAlignment="1" applyProtection="1">
      <alignment horizontal="right" vertical="center" wrapText="1" indent="1"/>
    </xf>
    <xf numFmtId="164" fontId="17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4" xfId="5" applyNumberFormat="1" applyFont="1" applyFill="1" applyBorder="1" applyAlignment="1" applyProtection="1">
      <alignment horizontal="right" vertical="center" wrapText="1" indent="1"/>
    </xf>
    <xf numFmtId="164" fontId="23" fillId="0" borderId="14" xfId="5" applyNumberFormat="1" applyFont="1" applyFill="1" applyBorder="1" applyAlignment="1" applyProtection="1">
      <alignment horizontal="right" vertical="center" wrapText="1" indent="1"/>
    </xf>
    <xf numFmtId="164" fontId="17" fillId="0" borderId="57" xfId="5" applyNumberFormat="1" applyFont="1" applyFill="1" applyBorder="1" applyAlignment="1" applyProtection="1">
      <alignment horizontal="right" vertical="center" wrapText="1" indent="1"/>
    </xf>
    <xf numFmtId="164" fontId="17" fillId="0" borderId="3" xfId="5" applyNumberFormat="1" applyFont="1" applyFill="1" applyBorder="1" applyAlignment="1" applyProtection="1">
      <alignment horizontal="right" vertical="center" wrapText="1" indent="1"/>
    </xf>
    <xf numFmtId="164" fontId="17" fillId="0" borderId="53" xfId="5" applyNumberFormat="1" applyFont="1" applyFill="1" applyBorder="1" applyAlignment="1" applyProtection="1">
      <alignment horizontal="right" vertical="center" wrapText="1" indent="1"/>
    </xf>
    <xf numFmtId="164" fontId="24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3" xfId="0" applyNumberFormat="1" applyFont="1" applyFill="1" applyBorder="1" applyAlignment="1" applyProtection="1">
      <alignment horizontal="right" vertical="center" wrapText="1" indent="1"/>
    </xf>
    <xf numFmtId="164" fontId="16" fillId="0" borderId="54" xfId="5" applyNumberFormat="1" applyFont="1" applyFill="1" applyBorder="1" applyAlignment="1" applyProtection="1">
      <alignment horizontal="right" vertical="center" wrapText="1" indent="1"/>
    </xf>
    <xf numFmtId="164" fontId="16" fillId="0" borderId="19" xfId="5" applyNumberFormat="1" applyFont="1" applyFill="1" applyBorder="1" applyAlignment="1" applyProtection="1">
      <alignment horizontal="right" vertical="center" wrapText="1" indent="1"/>
    </xf>
    <xf numFmtId="164" fontId="17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3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4" xfId="0" applyNumberFormat="1" applyFont="1" applyBorder="1" applyAlignment="1" applyProtection="1">
      <alignment horizontal="right" vertical="center" wrapText="1" indent="1"/>
    </xf>
    <xf numFmtId="164" fontId="22" fillId="0" borderId="14" xfId="0" applyNumberFormat="1" applyFont="1" applyBorder="1" applyAlignment="1" applyProtection="1">
      <alignment horizontal="right" vertical="center" wrapText="1" indent="1"/>
    </xf>
    <xf numFmtId="164" fontId="20" fillId="0" borderId="34" xfId="0" quotePrefix="1" applyNumberFormat="1" applyFont="1" applyBorder="1" applyAlignment="1" applyProtection="1">
      <alignment horizontal="right" vertical="center" wrapText="1" indent="1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0" fontId="1" fillId="0" borderId="43" xfId="0" applyFont="1" applyFill="1" applyBorder="1" applyAlignment="1" applyProtection="1">
      <alignment horizontal="right" vertical="center" wrapText="1" indent="1"/>
    </xf>
    <xf numFmtId="0" fontId="1" fillId="0" borderId="36" xfId="0" applyFont="1" applyFill="1" applyBorder="1" applyAlignment="1" applyProtection="1">
      <alignment horizontal="right" vertical="center" wrapText="1" indent="1"/>
    </xf>
    <xf numFmtId="0" fontId="1" fillId="0" borderId="41" xfId="0" applyFont="1" applyFill="1" applyBorder="1" applyAlignment="1" applyProtection="1">
      <alignment horizontal="right" vertical="center" wrapText="1" indent="1"/>
    </xf>
    <xf numFmtId="3" fontId="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right"/>
    </xf>
    <xf numFmtId="0" fontId="23" fillId="0" borderId="34" xfId="0" applyFont="1" applyFill="1" applyBorder="1" applyAlignment="1" applyProtection="1">
      <alignment horizontal="lef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9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9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43" xfId="0" applyFont="1" applyBorder="1" applyAlignment="1" applyProtection="1">
      <alignment horizontal="left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2" xfId="0" applyFont="1" applyFill="1" applyBorder="1" applyAlignment="1" applyProtection="1">
      <alignment horizontal="center" vertical="center" wrapTex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49" fontId="7" fillId="0" borderId="4" xfId="0" applyNumberFormat="1" applyFont="1" applyFill="1" applyBorder="1" applyAlignment="1" applyProtection="1">
      <alignment horizontal="right" vertical="center"/>
    </xf>
    <xf numFmtId="49" fontId="7" fillId="0" borderId="140" xfId="0" applyNumberFormat="1" applyFont="1" applyFill="1" applyBorder="1" applyAlignment="1" applyProtection="1">
      <alignment horizontal="right" vertical="center"/>
    </xf>
    <xf numFmtId="49" fontId="7" fillId="0" borderId="122" xfId="0" applyNumberFormat="1" applyFont="1" applyFill="1" applyBorder="1" applyAlignment="1" applyProtection="1">
      <alignment horizontal="right" vertical="center"/>
    </xf>
    <xf numFmtId="0" fontId="5" fillId="0" borderId="117" xfId="0" applyFont="1" applyFill="1" applyBorder="1" applyAlignment="1" applyProtection="1">
      <alignment horizontal="right"/>
    </xf>
    <xf numFmtId="16" fontId="7" fillId="0" borderId="144" xfId="0" applyNumberFormat="1" applyFont="1" applyFill="1" applyBorder="1" applyAlignment="1" applyProtection="1">
      <alignment horizontal="center" vertical="center" wrapText="1"/>
    </xf>
    <xf numFmtId="49" fontId="16" fillId="0" borderId="48" xfId="0" applyNumberFormat="1" applyFont="1" applyFill="1" applyBorder="1" applyAlignment="1" applyProtection="1">
      <alignment horizontal="center" vertical="center" wrapText="1"/>
    </xf>
    <xf numFmtId="164" fontId="7" fillId="0" borderId="143" xfId="0" applyNumberFormat="1" applyFont="1" applyFill="1" applyBorder="1" applyAlignment="1" applyProtection="1">
      <alignment horizontal="center" vertical="center" wrapText="1"/>
    </xf>
    <xf numFmtId="0" fontId="2" fillId="0" borderId="117" xfId="0" applyFont="1" applyFill="1" applyBorder="1" applyAlignment="1" applyProtection="1">
      <alignment vertical="center" wrapText="1"/>
    </xf>
    <xf numFmtId="0" fontId="2" fillId="0" borderId="148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44" xfId="0" applyFont="1" applyFill="1" applyBorder="1" applyAlignment="1" applyProtection="1">
      <alignment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1" xfId="0" applyNumberFormat="1" applyFont="1" applyFill="1" applyBorder="1" applyAlignment="1" applyProtection="1">
      <alignment horizontal="right" vertical="center" wrapText="1" indent="1"/>
    </xf>
    <xf numFmtId="164" fontId="16" fillId="0" borderId="14" xfId="0" applyNumberFormat="1" applyFont="1" applyFill="1" applyBorder="1" applyAlignment="1" applyProtection="1">
      <alignment horizontal="right" vertical="center" wrapText="1" indent="1"/>
    </xf>
    <xf numFmtId="49" fontId="7" fillId="0" borderId="141" xfId="0" applyNumberFormat="1" applyFont="1" applyFill="1" applyBorder="1" applyAlignment="1" applyProtection="1">
      <alignment horizontal="right" vertical="center"/>
    </xf>
    <xf numFmtId="49" fontId="7" fillId="0" borderId="23" xfId="0" applyNumberFormat="1" applyFont="1" applyFill="1" applyBorder="1" applyAlignment="1" applyProtection="1">
      <alignment horizontal="right" vertical="center"/>
    </xf>
    <xf numFmtId="49" fontId="7" fillId="0" borderId="36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right"/>
    </xf>
    <xf numFmtId="0" fontId="7" fillId="0" borderId="144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16" fillId="0" borderId="43" xfId="0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17" fillId="0" borderId="14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" xfId="0" applyNumberFormat="1" applyFont="1" applyFill="1" applyBorder="1" applyAlignment="1" applyProtection="1">
      <alignment horizontal="right" vertical="center" wrapText="1" indent="1"/>
    </xf>
    <xf numFmtId="0" fontId="17" fillId="0" borderId="1" xfId="0" applyFont="1" applyFill="1" applyBorder="1" applyAlignment="1" applyProtection="1">
      <alignment horizontal="right" vertical="center" wrapText="1" indent="1"/>
    </xf>
    <xf numFmtId="0" fontId="7" fillId="0" borderId="4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right" vertical="center" wrapText="1" indent="1"/>
    </xf>
    <xf numFmtId="3" fontId="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55" xfId="0" applyNumberFormat="1" applyFont="1" applyFill="1" applyBorder="1" applyAlignment="1" applyProtection="1">
      <alignment horizontal="right" vertical="center"/>
    </xf>
    <xf numFmtId="0" fontId="7" fillId="0" borderId="96" xfId="0" applyFont="1" applyFill="1" applyBorder="1" applyAlignment="1" applyProtection="1">
      <alignment horizontal="center" vertical="center" wrapText="1"/>
    </xf>
    <xf numFmtId="0" fontId="16" fillId="0" borderId="25" xfId="0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23" fillId="0" borderId="13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61" fillId="0" borderId="0" xfId="0" applyFont="1" applyAlignment="1" applyProtection="1">
      <alignment horizontal="right" vertical="center" wrapText="1"/>
      <protection locked="0"/>
    </xf>
    <xf numFmtId="0" fontId="64" fillId="0" borderId="45" xfId="0" applyFont="1" applyBorder="1" applyAlignment="1">
      <alignment horizontal="center" vertical="center" wrapText="1"/>
    </xf>
    <xf numFmtId="0" fontId="65" fillId="0" borderId="55" xfId="0" applyFont="1" applyBorder="1" applyAlignment="1">
      <alignment horizontal="center" wrapText="1"/>
    </xf>
    <xf numFmtId="0" fontId="65" fillId="0" borderId="96" xfId="0" applyFont="1" applyBorder="1" applyAlignment="1">
      <alignment horizontal="center" wrapText="1"/>
    </xf>
    <xf numFmtId="167" fontId="65" fillId="0" borderId="46" xfId="6" applyNumberFormat="1" applyFont="1" applyBorder="1" applyAlignment="1" applyProtection="1">
      <alignment horizontal="right" vertical="center" wrapText="1"/>
      <protection locked="0"/>
    </xf>
    <xf numFmtId="167" fontId="65" fillId="0" borderId="56" xfId="6" applyNumberFormat="1" applyFont="1" applyBorder="1" applyAlignment="1" applyProtection="1">
      <alignment horizontal="right" vertical="center" wrapText="1"/>
      <protection locked="0"/>
    </xf>
    <xf numFmtId="167" fontId="64" fillId="0" borderId="34" xfId="6" applyNumberFormat="1" applyFont="1" applyBorder="1" applyAlignment="1">
      <alignment horizontal="right" vertical="center" wrapText="1"/>
    </xf>
    <xf numFmtId="0" fontId="64" fillId="0" borderId="22" xfId="0" applyFont="1" applyBorder="1" applyAlignment="1">
      <alignment horizontal="left" vertical="center" wrapText="1"/>
    </xf>
    <xf numFmtId="49" fontId="64" fillId="0" borderId="23" xfId="0" applyNumberFormat="1" applyFont="1" applyBorder="1" applyAlignment="1">
      <alignment horizontal="center" wrapText="1"/>
    </xf>
    <xf numFmtId="167" fontId="64" fillId="0" borderId="23" xfId="6" applyNumberFormat="1" applyFont="1" applyBorder="1" applyAlignment="1">
      <alignment horizontal="right" vertical="center" wrapText="1"/>
    </xf>
    <xf numFmtId="167" fontId="64" fillId="0" borderId="123" xfId="6" applyNumberFormat="1" applyFont="1" applyBorder="1" applyAlignment="1">
      <alignment horizontal="right" vertical="center" wrapText="1"/>
    </xf>
    <xf numFmtId="167" fontId="65" fillId="0" borderId="57" xfId="6" applyNumberFormat="1" applyFont="1" applyBorder="1" applyAlignment="1" applyProtection="1">
      <alignment horizontal="right" vertical="center" wrapText="1"/>
      <protection locked="0"/>
    </xf>
    <xf numFmtId="0" fontId="64" fillId="0" borderId="23" xfId="0" applyFont="1" applyBorder="1" applyAlignment="1">
      <alignment horizontal="center" wrapText="1"/>
    </xf>
    <xf numFmtId="167" fontId="65" fillId="0" borderId="91" xfId="6" applyNumberFormat="1" applyFont="1" applyBorder="1" applyAlignment="1">
      <alignment horizontal="right" vertical="center" wrapText="1"/>
    </xf>
    <xf numFmtId="0" fontId="36" fillId="0" borderId="0" xfId="0" applyFont="1" applyBorder="1"/>
    <xf numFmtId="165" fontId="36" fillId="0" borderId="51" xfId="0" applyNumberFormat="1" applyFont="1" applyBorder="1"/>
    <xf numFmtId="3" fontId="36" fillId="0" borderId="0" xfId="0" applyNumberFormat="1" applyFont="1" applyBorder="1"/>
    <xf numFmtId="3" fontId="0" fillId="0" borderId="0" xfId="0" applyNumberFormat="1" applyBorder="1" applyAlignment="1">
      <alignment horizontal="right"/>
    </xf>
    <xf numFmtId="165" fontId="36" fillId="0" borderId="0" xfId="0" applyNumberFormat="1" applyFont="1" applyBorder="1"/>
    <xf numFmtId="165" fontId="36" fillId="0" borderId="51" xfId="0" applyNumberFormat="1" applyFont="1" applyBorder="1" applyAlignment="1">
      <alignment horizontal="center"/>
    </xf>
    <xf numFmtId="3" fontId="36" fillId="0" borderId="0" xfId="0" applyNumberFormat="1" applyFont="1" applyBorder="1" applyAlignment="1">
      <alignment horizontal="center"/>
    </xf>
    <xf numFmtId="3" fontId="36" fillId="0" borderId="117" xfId="0" applyNumberFormat="1" applyFont="1" applyBorder="1"/>
    <xf numFmtId="165" fontId="36" fillId="0" borderId="0" xfId="0" applyNumberFormat="1" applyFont="1" applyBorder="1" applyAlignment="1">
      <alignment horizontal="center"/>
    </xf>
    <xf numFmtId="0" fontId="0" fillId="0" borderId="118" xfId="0" applyBorder="1"/>
    <xf numFmtId="165" fontId="36" fillId="0" borderId="57" xfId="0" applyNumberFormat="1" applyFont="1" applyBorder="1"/>
    <xf numFmtId="3" fontId="36" fillId="0" borderId="118" xfId="0" applyNumberFormat="1" applyFont="1" applyBorder="1"/>
    <xf numFmtId="3" fontId="36" fillId="0" borderId="35" xfId="0" applyNumberFormat="1" applyFont="1" applyBorder="1"/>
    <xf numFmtId="165" fontId="36" fillId="0" borderId="118" xfId="0" applyNumberFormat="1" applyFont="1" applyBorder="1"/>
    <xf numFmtId="3" fontId="54" fillId="0" borderId="39" xfId="0" applyNumberFormat="1" applyFont="1" applyBorder="1"/>
    <xf numFmtId="0" fontId="55" fillId="6" borderId="0" xfId="0" quotePrefix="1" applyNumberFormat="1" applyFont="1" applyFill="1" applyBorder="1"/>
    <xf numFmtId="0" fontId="55" fillId="6" borderId="117" xfId="0" quotePrefix="1" applyNumberFormat="1" applyFont="1" applyFill="1" applyBorder="1"/>
    <xf numFmtId="3" fontId="54" fillId="6" borderId="0" xfId="0" applyNumberFormat="1" applyFont="1" applyFill="1" applyBorder="1"/>
    <xf numFmtId="3" fontId="54" fillId="6" borderId="117" xfId="0" applyNumberFormat="1" applyFont="1" applyFill="1" applyBorder="1"/>
    <xf numFmtId="0" fontId="55" fillId="6" borderId="0" xfId="0" quotePrefix="1" applyNumberFormat="1" applyFont="1" applyFill="1" applyBorder="1" applyAlignment="1">
      <alignment horizontal="right"/>
    </xf>
    <xf numFmtId="1" fontId="54" fillId="0" borderId="117" xfId="0" applyNumberFormat="1" applyFont="1" applyBorder="1"/>
    <xf numFmtId="3" fontId="54" fillId="5" borderId="0" xfId="0" applyNumberFormat="1" applyFont="1" applyFill="1" applyBorder="1"/>
    <xf numFmtId="3" fontId="54" fillId="5" borderId="117" xfId="0" applyNumberFormat="1" applyFont="1" applyFill="1" applyBorder="1"/>
    <xf numFmtId="3" fontId="54" fillId="5" borderId="0" xfId="0" applyNumberFormat="1" applyFont="1" applyFill="1" applyBorder="1" applyAlignment="1">
      <alignment wrapText="1"/>
    </xf>
    <xf numFmtId="0" fontId="54" fillId="5" borderId="0" xfId="0" applyFont="1" applyFill="1" applyBorder="1" applyAlignment="1">
      <alignment horizontal="right" vertical="center" wrapText="1"/>
    </xf>
    <xf numFmtId="0" fontId="54" fillId="5" borderId="117" xfId="0" applyFont="1" applyFill="1" applyBorder="1" applyAlignment="1">
      <alignment horizontal="right" vertical="center" wrapText="1"/>
    </xf>
    <xf numFmtId="164" fontId="13" fillId="0" borderId="34" xfId="0" applyNumberFormat="1" applyFont="1" applyFill="1" applyBorder="1" applyAlignment="1" applyProtection="1">
      <alignment horizontal="left" vertical="center" wrapText="1" indent="2"/>
    </xf>
    <xf numFmtId="164" fontId="13" fillId="0" borderId="25" xfId="0" applyNumberFormat="1" applyFont="1" applyFill="1" applyBorder="1" applyAlignment="1" applyProtection="1">
      <alignment horizontal="left" vertical="center" wrapText="1" indent="2"/>
    </xf>
    <xf numFmtId="0" fontId="24" fillId="0" borderId="22" xfId="0" applyFont="1" applyBorder="1" applyAlignment="1" applyProtection="1">
      <alignment horizontal="right" vertical="center" indent="1"/>
    </xf>
    <xf numFmtId="3" fontId="24" fillId="0" borderId="23" xfId="0" applyNumberFormat="1" applyFont="1" applyBorder="1" applyAlignment="1" applyProtection="1">
      <alignment horizontal="right" vertical="center" indent="1"/>
      <protection locked="0"/>
    </xf>
    <xf numFmtId="0" fontId="24" fillId="0" borderId="13" xfId="0" applyFont="1" applyBorder="1" applyAlignment="1" applyProtection="1">
      <alignment horizontal="right" vertical="center" indent="1"/>
    </xf>
    <xf numFmtId="0" fontId="24" fillId="0" borderId="14" xfId="0" applyFont="1" applyBorder="1" applyAlignment="1" applyProtection="1">
      <alignment horizontal="left" vertical="center" indent="1"/>
      <protection locked="0"/>
    </xf>
    <xf numFmtId="3" fontId="24" fillId="0" borderId="14" xfId="0" applyNumberFormat="1" applyFont="1" applyBorder="1" applyAlignment="1" applyProtection="1">
      <alignment horizontal="right" vertical="center" indent="1"/>
      <protection locked="0"/>
    </xf>
    <xf numFmtId="3" fontId="24" fillId="0" borderId="48" xfId="0" applyNumberFormat="1" applyFont="1" applyBorder="1" applyAlignment="1" applyProtection="1">
      <alignment horizontal="right" vertical="center" indent="1"/>
      <protection locked="0"/>
    </xf>
    <xf numFmtId="3" fontId="26" fillId="0" borderId="25" xfId="0" applyNumberFormat="1" applyFont="1" applyBorder="1" applyAlignment="1">
      <alignment horizontal="center" vertical="center"/>
    </xf>
    <xf numFmtId="0" fontId="24" fillId="0" borderId="0" xfId="0" applyFont="1" applyBorder="1" applyAlignment="1" applyProtection="1">
      <alignment horizontal="right" vertical="center" indent="1"/>
    </xf>
    <xf numFmtId="0" fontId="24" fillId="0" borderId="0" xfId="0" applyFont="1" applyBorder="1" applyAlignment="1" applyProtection="1">
      <alignment horizontal="left" vertical="center" indent="1"/>
      <protection locked="0"/>
    </xf>
    <xf numFmtId="3" fontId="24" fillId="0" borderId="0" xfId="0" applyNumberFormat="1" applyFont="1" applyBorder="1" applyAlignment="1" applyProtection="1">
      <alignment horizontal="right" vertical="center" indent="1"/>
      <protection locked="0"/>
    </xf>
    <xf numFmtId="3" fontId="24" fillId="0" borderId="0" xfId="0" applyNumberFormat="1" applyFont="1" applyFill="1" applyBorder="1" applyAlignment="1" applyProtection="1">
      <alignment horizontal="right" vertical="center" indent="1"/>
      <protection locked="0"/>
    </xf>
    <xf numFmtId="0" fontId="21" fillId="0" borderId="11" xfId="0" applyFont="1" applyFill="1" applyBorder="1" applyAlignment="1" applyProtection="1">
      <alignment horizontal="left" vertical="center" wrapText="1" indent="1"/>
    </xf>
    <xf numFmtId="0" fontId="21" fillId="0" borderId="8" xfId="0" applyFont="1" applyFill="1" applyBorder="1" applyAlignment="1" applyProtection="1">
      <alignment horizontal="left" vertical="center" wrapText="1" indent="1"/>
    </xf>
    <xf numFmtId="0" fontId="21" fillId="0" borderId="8" xfId="0" applyFont="1" applyFill="1" applyBorder="1" applyAlignment="1" applyProtection="1">
      <alignment horizontal="left" vertical="center" wrapText="1" indent="8"/>
    </xf>
    <xf numFmtId="4" fontId="40" fillId="0" borderId="26" xfId="4" applyNumberFormat="1" applyFont="1" applyFill="1" applyBorder="1"/>
    <xf numFmtId="3" fontId="42" fillId="7" borderId="83" xfId="4" applyNumberFormat="1" applyFont="1" applyFill="1" applyBorder="1"/>
    <xf numFmtId="4" fontId="40" fillId="8" borderId="26" xfId="4" applyNumberFormat="1" applyFont="1" applyFill="1" applyBorder="1"/>
    <xf numFmtId="4" fontId="40" fillId="0" borderId="27" xfId="4" applyNumberFormat="1" applyFont="1" applyFill="1" applyBorder="1"/>
    <xf numFmtId="3" fontId="42" fillId="7" borderId="25" xfId="4" applyNumberFormat="1" applyFont="1" applyFill="1" applyBorder="1"/>
    <xf numFmtId="4" fontId="40" fillId="8" borderId="25" xfId="4" applyNumberFormat="1" applyFont="1" applyFill="1" applyBorder="1"/>
    <xf numFmtId="3" fontId="40" fillId="0" borderId="150" xfId="4" applyNumberFormat="1" applyFont="1" applyFill="1" applyBorder="1"/>
    <xf numFmtId="3" fontId="40" fillId="0" borderId="151" xfId="4" applyNumberFormat="1" applyFont="1" applyFill="1" applyBorder="1"/>
    <xf numFmtId="3" fontId="40" fillId="0" borderId="44" xfId="4" applyNumberFormat="1" applyFont="1" applyFill="1" applyBorder="1"/>
    <xf numFmtId="4" fontId="40" fillId="0" borderId="28" xfId="4" applyNumberFormat="1" applyFont="1" applyFill="1" applyBorder="1"/>
    <xf numFmtId="3" fontId="40" fillId="0" borderId="152" xfId="4" applyNumberFormat="1" applyFont="1" applyFill="1" applyBorder="1"/>
    <xf numFmtId="3" fontId="40" fillId="0" borderId="153" xfId="4" applyNumberFormat="1" applyFont="1" applyFill="1" applyBorder="1"/>
    <xf numFmtId="3" fontId="40" fillId="0" borderId="154" xfId="4" applyNumberFormat="1" applyFont="1" applyFill="1" applyBorder="1"/>
    <xf numFmtId="3" fontId="40" fillId="0" borderId="53" xfId="4" applyNumberFormat="1" applyFont="1" applyFill="1" applyBorder="1"/>
    <xf numFmtId="0" fontId="35" fillId="0" borderId="116" xfId="4" applyFont="1" applyBorder="1" applyAlignment="1">
      <alignment vertical="center"/>
    </xf>
    <xf numFmtId="0" fontId="35" fillId="0" borderId="155" xfId="4" applyFont="1" applyBorder="1" applyAlignment="1">
      <alignment vertical="center"/>
    </xf>
    <xf numFmtId="3" fontId="40" fillId="0" borderId="148" xfId="4" applyNumberFormat="1" applyFont="1" applyFill="1" applyBorder="1"/>
    <xf numFmtId="3" fontId="42" fillId="7" borderId="157" xfId="4" applyNumberFormat="1" applyFont="1" applyFill="1" applyBorder="1"/>
    <xf numFmtId="3" fontId="42" fillId="7" borderId="107" xfId="4" applyNumberFormat="1" applyFont="1" applyFill="1" applyBorder="1"/>
    <xf numFmtId="3" fontId="40" fillId="0" borderId="158" xfId="4" applyNumberFormat="1" applyFont="1" applyFill="1" applyBorder="1"/>
    <xf numFmtId="3" fontId="42" fillId="7" borderId="44" xfId="4" applyNumberFormat="1" applyFont="1" applyFill="1" applyBorder="1"/>
    <xf numFmtId="3" fontId="42" fillId="7" borderId="26" xfId="4" applyNumberFormat="1" applyFont="1" applyFill="1" applyBorder="1"/>
    <xf numFmtId="3" fontId="40" fillId="0" borderId="160" xfId="4" applyNumberFormat="1" applyFont="1" applyFill="1" applyBorder="1"/>
    <xf numFmtId="3" fontId="42" fillId="7" borderId="114" xfId="4" applyNumberFormat="1" applyFont="1" applyFill="1" applyBorder="1"/>
    <xf numFmtId="3" fontId="42" fillId="7" borderId="145" xfId="4" applyNumberFormat="1" applyFont="1" applyFill="1" applyBorder="1"/>
    <xf numFmtId="4" fontId="40" fillId="8" borderId="27" xfId="4" applyNumberFormat="1" applyFont="1" applyFill="1" applyBorder="1"/>
    <xf numFmtId="3" fontId="42" fillId="7" borderId="48" xfId="4" applyNumberFormat="1" applyFont="1" applyFill="1" applyBorder="1"/>
    <xf numFmtId="3" fontId="40" fillId="0" borderId="140" xfId="4" applyNumberFormat="1" applyFont="1" applyFill="1" applyBorder="1"/>
    <xf numFmtId="3" fontId="35" fillId="0" borderId="153" xfId="4" applyNumberFormat="1" applyFont="1" applyFill="1" applyBorder="1"/>
    <xf numFmtId="3" fontId="37" fillId="0" borderId="44" xfId="4" applyNumberFormat="1" applyFont="1" applyFill="1" applyBorder="1"/>
    <xf numFmtId="3" fontId="40" fillId="0" borderId="67" xfId="4" applyNumberFormat="1" applyFont="1" applyFill="1" applyBorder="1" applyAlignment="1">
      <alignment vertical="center" wrapText="1"/>
    </xf>
    <xf numFmtId="3" fontId="37" fillId="0" borderId="53" xfId="4" applyNumberFormat="1" applyFont="1" applyFill="1" applyBorder="1"/>
    <xf numFmtId="3" fontId="40" fillId="0" borderId="110" xfId="4" applyNumberFormat="1" applyFont="1" applyFill="1" applyBorder="1" applyAlignment="1">
      <alignment vertical="center" wrapText="1"/>
    </xf>
    <xf numFmtId="3" fontId="35" fillId="0" borderId="148" xfId="4" applyNumberFormat="1" applyFont="1" applyFill="1" applyBorder="1"/>
    <xf numFmtId="3" fontId="42" fillId="0" borderId="164" xfId="4" applyNumberFormat="1" applyFont="1" applyFill="1" applyBorder="1" applyAlignment="1"/>
    <xf numFmtId="3" fontId="42" fillId="7" borderId="164" xfId="4" applyNumberFormat="1" applyFont="1" applyFill="1" applyBorder="1"/>
    <xf numFmtId="0" fontId="35" fillId="0" borderId="48" xfId="4" applyFont="1" applyBorder="1" applyAlignment="1"/>
    <xf numFmtId="4" fontId="40" fillId="0" borderId="0" xfId="4" applyNumberFormat="1" applyFont="1" applyFill="1" applyBorder="1"/>
    <xf numFmtId="4" fontId="40" fillId="0" borderId="82" xfId="4" applyNumberFormat="1" applyFont="1" applyFill="1" applyBorder="1"/>
    <xf numFmtId="3" fontId="42" fillId="7" borderId="84" xfId="4" applyNumberFormat="1" applyFont="1" applyFill="1" applyBorder="1"/>
    <xf numFmtId="3" fontId="37" fillId="0" borderId="53" xfId="4" applyNumberFormat="1" applyFont="1" applyFill="1" applyBorder="1" applyAlignment="1">
      <alignment horizontal="right"/>
    </xf>
    <xf numFmtId="3" fontId="37" fillId="0" borderId="44" xfId="4" applyNumberFormat="1" applyFont="1" applyFill="1" applyBorder="1" applyAlignment="1">
      <alignment horizontal="right"/>
    </xf>
    <xf numFmtId="3" fontId="42" fillId="0" borderId="165" xfId="4" applyNumberFormat="1" applyFont="1" applyFill="1" applyBorder="1" applyAlignment="1"/>
    <xf numFmtId="3" fontId="42" fillId="7" borderId="165" xfId="4" applyNumberFormat="1" applyFont="1" applyFill="1" applyBorder="1"/>
    <xf numFmtId="3" fontId="42" fillId="7" borderId="112" xfId="4" applyNumberFormat="1" applyFont="1" applyFill="1" applyBorder="1"/>
    <xf numFmtId="3" fontId="40" fillId="0" borderId="166" xfId="4" applyNumberFormat="1" applyFont="1" applyFill="1" applyBorder="1"/>
    <xf numFmtId="3" fontId="35" fillId="0" borderId="167" xfId="4" applyNumberFormat="1" applyFont="1" applyFill="1" applyBorder="1" applyAlignment="1">
      <alignment horizontal="center"/>
    </xf>
    <xf numFmtId="3" fontId="40" fillId="0" borderId="168" xfId="4" applyNumberFormat="1" applyFont="1" applyFill="1" applyBorder="1"/>
    <xf numFmtId="3" fontId="37" fillId="0" borderId="148" xfId="4" applyNumberFormat="1" applyFont="1" applyFill="1" applyBorder="1" applyAlignment="1">
      <alignment horizontal="right"/>
    </xf>
    <xf numFmtId="3" fontId="37" fillId="0" borderId="17" xfId="4" applyNumberFormat="1" applyFont="1" applyFill="1" applyBorder="1" applyAlignment="1">
      <alignment horizontal="right"/>
    </xf>
    <xf numFmtId="3" fontId="40" fillId="0" borderId="159" xfId="4" applyNumberFormat="1" applyFont="1" applyFill="1" applyBorder="1"/>
    <xf numFmtId="3" fontId="44" fillId="8" borderId="53" xfId="4" applyNumberFormat="1" applyFont="1" applyFill="1" applyBorder="1"/>
    <xf numFmtId="3" fontId="44" fillId="8" borderId="28" xfId="4" applyNumberFormat="1" applyFont="1" applyFill="1" applyBorder="1"/>
    <xf numFmtId="3" fontId="35" fillId="0" borderId="78" xfId="4" applyNumberFormat="1" applyFont="1" applyFill="1" applyBorder="1" applyAlignment="1">
      <alignment horizontal="center"/>
    </xf>
    <xf numFmtId="3" fontId="43" fillId="0" borderId="58" xfId="4" applyNumberFormat="1" applyFont="1" applyFill="1" applyBorder="1" applyAlignment="1">
      <alignment vertical="center" wrapText="1"/>
    </xf>
    <xf numFmtId="3" fontId="40" fillId="0" borderId="169" xfId="4" applyNumberFormat="1" applyFont="1" applyFill="1" applyBorder="1"/>
    <xf numFmtId="3" fontId="43" fillId="5" borderId="44" xfId="4" applyNumberFormat="1" applyFont="1" applyFill="1" applyBorder="1"/>
    <xf numFmtId="3" fontId="35" fillId="0" borderId="121" xfId="4" applyNumberFormat="1" applyFont="1" applyFill="1" applyBorder="1" applyAlignment="1">
      <alignment horizontal="center"/>
    </xf>
    <xf numFmtId="3" fontId="42" fillId="0" borderId="36" xfId="4" applyNumberFormat="1" applyFont="1" applyFill="1" applyBorder="1" applyAlignment="1">
      <alignment vertical="center" wrapText="1"/>
    </xf>
    <xf numFmtId="0" fontId="41" fillId="0" borderId="49" xfId="4" applyFont="1" applyBorder="1" applyAlignment="1"/>
    <xf numFmtId="3" fontId="44" fillId="8" borderId="49" xfId="4" applyNumberFormat="1" applyFont="1" applyFill="1" applyBorder="1"/>
    <xf numFmtId="3" fontId="42" fillId="0" borderId="21" xfId="4" applyNumberFormat="1" applyFont="1" applyFill="1" applyBorder="1" applyAlignment="1"/>
    <xf numFmtId="3" fontId="40" fillId="7" borderId="140" xfId="4" applyNumberFormat="1" applyFont="1" applyFill="1" applyBorder="1"/>
    <xf numFmtId="3" fontId="40" fillId="7" borderId="82" xfId="4" applyNumberFormat="1" applyFont="1" applyFill="1" applyBorder="1"/>
    <xf numFmtId="4" fontId="40" fillId="8" borderId="28" xfId="4" applyNumberFormat="1" applyFont="1" applyFill="1" applyBorder="1"/>
    <xf numFmtId="3" fontId="40" fillId="7" borderId="44" xfId="4" applyNumberFormat="1" applyFont="1" applyFill="1" applyBorder="1"/>
    <xf numFmtId="3" fontId="40" fillId="7" borderId="26" xfId="4" applyNumberFormat="1" applyFont="1" applyFill="1" applyBorder="1"/>
    <xf numFmtId="3" fontId="40" fillId="7" borderId="40" xfId="4" applyNumberFormat="1" applyFont="1" applyFill="1" applyBorder="1"/>
    <xf numFmtId="3" fontId="40" fillId="7" borderId="27" xfId="4" applyNumberFormat="1" applyFont="1" applyFill="1" applyBorder="1"/>
    <xf numFmtId="3" fontId="42" fillId="0" borderId="163" xfId="4" applyNumberFormat="1" applyFont="1" applyFill="1" applyBorder="1"/>
    <xf numFmtId="3" fontId="36" fillId="0" borderId="0" xfId="3" applyNumberFormat="1" applyFont="1" applyFill="1" applyBorder="1"/>
    <xf numFmtId="3" fontId="37" fillId="0" borderId="0" xfId="3" applyNumberFormat="1" applyFont="1" applyFill="1" applyBorder="1"/>
    <xf numFmtId="3" fontId="36" fillId="0" borderId="170" xfId="3" applyNumberFormat="1" applyFont="1" applyFill="1" applyBorder="1" applyAlignment="1">
      <alignment horizontal="center" vertical="center"/>
    </xf>
    <xf numFmtId="3" fontId="38" fillId="0" borderId="20" xfId="3" applyNumberFormat="1" applyFont="1" applyFill="1" applyBorder="1" applyAlignment="1">
      <alignment horizontal="center" wrapText="1"/>
    </xf>
    <xf numFmtId="2" fontId="38" fillId="0" borderId="20" xfId="3" applyNumberFormat="1" applyFont="1" applyFill="1" applyBorder="1" applyAlignment="1">
      <alignment horizontal="center" wrapText="1"/>
    </xf>
    <xf numFmtId="2" fontId="37" fillId="0" borderId="30" xfId="3" applyNumberFormat="1" applyFont="1" applyFill="1" applyBorder="1"/>
    <xf numFmtId="3" fontId="36" fillId="7" borderId="16" xfId="3" applyNumberFormat="1" applyFont="1" applyFill="1" applyBorder="1" applyAlignment="1">
      <alignment horizontal="right"/>
    </xf>
    <xf numFmtId="2" fontId="37" fillId="8" borderId="30" xfId="3" applyNumberFormat="1" applyFont="1" applyFill="1" applyBorder="1"/>
    <xf numFmtId="3" fontId="37" fillId="8" borderId="16" xfId="3" applyNumberFormat="1" applyFont="1" applyFill="1" applyBorder="1"/>
    <xf numFmtId="2" fontId="37" fillId="0" borderId="17" xfId="3" applyNumberFormat="1" applyFont="1" applyFill="1" applyBorder="1"/>
    <xf numFmtId="3" fontId="36" fillId="7" borderId="21" xfId="3" applyNumberFormat="1" applyFont="1" applyFill="1" applyBorder="1" applyAlignment="1">
      <alignment horizontal="right"/>
    </xf>
    <xf numFmtId="2" fontId="37" fillId="8" borderId="25" xfId="3" applyNumberFormat="1" applyFont="1" applyFill="1" applyBorder="1"/>
    <xf numFmtId="2" fontId="35" fillId="0" borderId="0" xfId="3" applyNumberFormat="1"/>
    <xf numFmtId="3" fontId="36" fillId="0" borderId="42" xfId="3" applyNumberFormat="1" applyFont="1" applyFill="1" applyBorder="1" applyAlignment="1">
      <alignment horizontal="center" vertical="center"/>
    </xf>
    <xf numFmtId="2" fontId="38" fillId="0" borderId="21" xfId="3" applyNumberFormat="1" applyFont="1" applyBorder="1" applyAlignment="1">
      <alignment horizontal="center" wrapText="1"/>
    </xf>
    <xf numFmtId="2" fontId="37" fillId="0" borderId="82" xfId="3" applyNumberFormat="1" applyFont="1" applyFill="1" applyBorder="1"/>
    <xf numFmtId="2" fontId="37" fillId="0" borderId="28" xfId="3" applyNumberFormat="1" applyFont="1" applyFill="1" applyBorder="1"/>
    <xf numFmtId="2" fontId="37" fillId="0" borderId="26" xfId="3" applyNumberFormat="1" applyFont="1" applyFill="1" applyBorder="1"/>
    <xf numFmtId="3" fontId="35" fillId="0" borderId="146" xfId="3" applyNumberFormat="1" applyFont="1" applyFill="1" applyBorder="1" applyAlignment="1">
      <alignment horizontal="center"/>
    </xf>
    <xf numFmtId="3" fontId="40" fillId="0" borderId="110" xfId="3" applyNumberFormat="1" applyFont="1" applyFill="1" applyBorder="1" applyAlignment="1">
      <alignment vertical="center" wrapText="1"/>
    </xf>
    <xf numFmtId="3" fontId="40" fillId="0" borderId="0" xfId="3" applyNumberFormat="1" applyFont="1" applyFill="1" applyBorder="1"/>
    <xf numFmtId="3" fontId="40" fillId="0" borderId="29" xfId="3" applyNumberFormat="1" applyFont="1" applyFill="1" applyBorder="1"/>
    <xf numFmtId="3" fontId="42" fillId="0" borderId="164" xfId="3" applyNumberFormat="1" applyFont="1" applyFill="1" applyBorder="1" applyAlignment="1"/>
    <xf numFmtId="3" fontId="42" fillId="7" borderId="83" xfId="3" applyNumberFormat="1" applyFont="1" applyFill="1" applyBorder="1"/>
    <xf numFmtId="2" fontId="37" fillId="8" borderId="26" xfId="3" applyNumberFormat="1" applyFont="1" applyFill="1" applyBorder="1"/>
    <xf numFmtId="3" fontId="42" fillId="0" borderId="44" xfId="3" applyNumberFormat="1" applyFont="1" applyFill="1" applyBorder="1" applyAlignment="1"/>
    <xf numFmtId="3" fontId="42" fillId="7" borderId="26" xfId="3" applyNumberFormat="1" applyFont="1" applyFill="1" applyBorder="1"/>
    <xf numFmtId="3" fontId="40" fillId="0" borderId="28" xfId="3" applyNumberFormat="1" applyFont="1" applyFill="1" applyBorder="1"/>
    <xf numFmtId="2" fontId="37" fillId="0" borderId="16" xfId="3" applyNumberFormat="1" applyFont="1" applyFill="1" applyBorder="1"/>
    <xf numFmtId="3" fontId="35" fillId="0" borderId="63" xfId="3" applyNumberFormat="1" applyFont="1" applyFill="1" applyBorder="1" applyAlignment="1">
      <alignment horizontal="center"/>
    </xf>
    <xf numFmtId="3" fontId="40" fillId="0" borderId="114" xfId="3" applyNumberFormat="1" applyFont="1" applyFill="1" applyBorder="1"/>
    <xf numFmtId="2" fontId="37" fillId="0" borderId="32" xfId="3" applyNumberFormat="1" applyFont="1" applyFill="1" applyBorder="1"/>
    <xf numFmtId="3" fontId="42" fillId="7" borderId="48" xfId="3" applyNumberFormat="1" applyFont="1" applyFill="1" applyBorder="1"/>
    <xf numFmtId="3" fontId="37" fillId="0" borderId="172" xfId="3" applyNumberFormat="1" applyFont="1" applyFill="1" applyBorder="1" applyAlignment="1">
      <alignment horizontal="right"/>
    </xf>
    <xf numFmtId="3" fontId="37" fillId="0" borderId="165" xfId="3" applyNumberFormat="1" applyFont="1" applyFill="1" applyBorder="1" applyAlignment="1">
      <alignment horizontal="right"/>
    </xf>
    <xf numFmtId="2" fontId="37" fillId="0" borderId="114" xfId="3" applyNumberFormat="1" applyFont="1" applyFill="1" applyBorder="1"/>
    <xf numFmtId="3" fontId="36" fillId="8" borderId="25" xfId="3" applyNumberFormat="1" applyFont="1" applyFill="1" applyBorder="1" applyAlignment="1">
      <alignment horizontal="right"/>
    </xf>
    <xf numFmtId="164" fontId="15" fillId="0" borderId="3" xfId="0" applyNumberFormat="1" applyFont="1" applyFill="1" applyBorder="1" applyAlignment="1" applyProtection="1">
      <alignment vertical="center" wrapText="1"/>
      <protection locked="0"/>
    </xf>
    <xf numFmtId="0" fontId="26" fillId="0" borderId="0" xfId="0" applyFont="1" applyAlignment="1">
      <alignment horizontal="center"/>
    </xf>
    <xf numFmtId="0" fontId="55" fillId="0" borderId="0" xfId="0" applyFont="1" applyAlignment="1">
      <alignment horizontal="center" wrapText="1"/>
    </xf>
    <xf numFmtId="0" fontId="5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17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2" xfId="5" applyNumberFormat="1" applyFont="1" applyFill="1" applyBorder="1" applyAlignment="1" applyProtection="1">
      <alignment horizontal="right" vertical="center" wrapText="1" indent="1"/>
    </xf>
    <xf numFmtId="164" fontId="15" fillId="0" borderId="54" xfId="0" applyNumberFormat="1" applyFont="1" applyFill="1" applyBorder="1" applyAlignment="1" applyProtection="1">
      <alignment vertical="center" wrapText="1"/>
      <protection locked="0"/>
    </xf>
    <xf numFmtId="164" fontId="16" fillId="0" borderId="114" xfId="5" applyNumberFormat="1" applyFont="1" applyFill="1" applyBorder="1" applyAlignment="1" applyProtection="1">
      <alignment horizontal="right" vertical="center" wrapText="1" indent="1"/>
    </xf>
    <xf numFmtId="164" fontId="16" fillId="0" borderId="50" xfId="5" applyNumberFormat="1" applyFont="1" applyFill="1" applyBorder="1" applyAlignment="1" applyProtection="1">
      <alignment horizontal="right" vertical="center" wrapText="1" indent="1"/>
    </xf>
    <xf numFmtId="164" fontId="16" fillId="0" borderId="36" xfId="5" applyNumberFormat="1" applyFont="1" applyFill="1" applyBorder="1" applyAlignment="1" applyProtection="1">
      <alignment horizontal="right" vertical="center" wrapText="1" indent="1"/>
    </xf>
    <xf numFmtId="0" fontId="0" fillId="0" borderId="0" xfId="0" applyAlignment="1"/>
    <xf numFmtId="0" fontId="54" fillId="9" borderId="47" xfId="0" applyFont="1" applyFill="1" applyBorder="1"/>
    <xf numFmtId="3" fontId="54" fillId="9" borderId="29" xfId="0" applyNumberFormat="1" applyFont="1" applyFill="1" applyBorder="1"/>
    <xf numFmtId="3" fontId="54" fillId="9" borderId="148" xfId="0" applyNumberFormat="1" applyFont="1" applyFill="1" applyBorder="1"/>
    <xf numFmtId="0" fontId="26" fillId="9" borderId="43" xfId="0" applyFont="1" applyFill="1" applyBorder="1"/>
    <xf numFmtId="3" fontId="26" fillId="9" borderId="25" xfId="0" applyNumberFormat="1" applyFont="1" applyFill="1" applyBorder="1"/>
    <xf numFmtId="0" fontId="0" fillId="9" borderId="0" xfId="0" applyFill="1"/>
    <xf numFmtId="3" fontId="54" fillId="9" borderId="47" xfId="0" applyNumberFormat="1" applyFont="1" applyFill="1" applyBorder="1"/>
    <xf numFmtId="3" fontId="54" fillId="9" borderId="47" xfId="0" quotePrefix="1" applyNumberFormat="1" applyFont="1" applyFill="1" applyBorder="1" applyAlignment="1">
      <alignment horizontal="right"/>
    </xf>
    <xf numFmtId="0" fontId="54" fillId="9" borderId="29" xfId="0" applyFont="1" applyFill="1" applyBorder="1"/>
    <xf numFmtId="0" fontId="0" fillId="9" borderId="47" xfId="0" applyFill="1" applyBorder="1"/>
    <xf numFmtId="3" fontId="54" fillId="9" borderId="29" xfId="0" quotePrefix="1" applyNumberFormat="1" applyFont="1" applyFill="1" applyBorder="1"/>
    <xf numFmtId="0" fontId="57" fillId="0" borderId="148" xfId="7" applyFont="1" applyBorder="1" applyAlignment="1">
      <alignment horizontal="left"/>
    </xf>
    <xf numFmtId="0" fontId="57" fillId="0" borderId="144" xfId="7" applyFont="1" applyBorder="1" applyAlignment="1">
      <alignment horizontal="left"/>
    </xf>
    <xf numFmtId="0" fontId="55" fillId="0" borderId="148" xfId="7" applyFont="1" applyBorder="1" applyAlignment="1">
      <alignment horizontal="left"/>
    </xf>
    <xf numFmtId="0" fontId="55" fillId="0" borderId="144" xfId="7" applyFont="1" applyBorder="1" applyAlignment="1">
      <alignment horizontal="left"/>
    </xf>
    <xf numFmtId="0" fontId="58" fillId="0" borderId="25" xfId="7" applyFont="1" applyBorder="1" applyAlignment="1">
      <alignment horizontal="left"/>
    </xf>
    <xf numFmtId="3" fontId="58" fillId="0" borderId="25" xfId="7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54" fillId="0" borderId="0" xfId="0" applyFont="1" applyBorder="1" applyAlignment="1"/>
    <xf numFmtId="3" fontId="37" fillId="0" borderId="2" xfId="9" applyNumberFormat="1" applyBorder="1" applyAlignment="1">
      <alignment horizontal="center"/>
    </xf>
    <xf numFmtId="3" fontId="37" fillId="0" borderId="0" xfId="9" applyNumberFormat="1" applyBorder="1" applyAlignment="1">
      <alignment horizontal="center"/>
    </xf>
    <xf numFmtId="3" fontId="54" fillId="0" borderId="25" xfId="7" applyNumberFormat="1" applyFont="1" applyBorder="1" applyAlignment="1">
      <alignment horizontal="right"/>
    </xf>
    <xf numFmtId="0" fontId="69" fillId="0" borderId="96" xfId="0" applyFont="1" applyBorder="1" applyAlignment="1">
      <alignment horizontal="center"/>
    </xf>
    <xf numFmtId="0" fontId="69" fillId="0" borderId="29" xfId="0" applyFont="1" applyBorder="1" applyAlignment="1">
      <alignment horizontal="center"/>
    </xf>
    <xf numFmtId="0" fontId="69" fillId="0" borderId="91" xfId="0" applyFont="1" applyBorder="1" applyAlignment="1">
      <alignment horizontal="center"/>
    </xf>
    <xf numFmtId="3" fontId="70" fillId="0" borderId="25" xfId="0" applyNumberFormat="1" applyFont="1" applyBorder="1"/>
    <xf numFmtId="0" fontId="36" fillId="0" borderId="42" xfId="8" applyFont="1" applyBorder="1" applyAlignment="1">
      <alignment horizontal="center" vertical="center" wrapText="1"/>
    </xf>
    <xf numFmtId="0" fontId="37" fillId="0" borderId="42" xfId="8" applyFont="1" applyBorder="1" applyAlignment="1">
      <alignment horizontal="center" vertical="center"/>
    </xf>
    <xf numFmtId="0" fontId="36" fillId="0" borderId="42" xfId="8" applyFont="1" applyBorder="1" applyAlignment="1">
      <alignment horizontal="center" vertical="center"/>
    </xf>
    <xf numFmtId="0" fontId="39" fillId="0" borderId="25" xfId="8" applyFont="1" applyBorder="1" applyAlignment="1">
      <alignment horizontal="center" vertical="center"/>
    </xf>
    <xf numFmtId="0" fontId="37" fillId="0" borderId="25" xfId="8" applyFont="1" applyBorder="1" applyAlignment="1" applyProtection="1">
      <alignment horizontal="left" vertical="center" wrapText="1" indent="1"/>
      <protection locked="0"/>
    </xf>
    <xf numFmtId="0" fontId="36" fillId="0" borderId="25" xfId="8" applyFont="1" applyBorder="1" applyAlignment="1">
      <alignment vertical="center"/>
    </xf>
    <xf numFmtId="0" fontId="37" fillId="0" borderId="25" xfId="8" applyFont="1" applyBorder="1" applyAlignment="1">
      <alignment horizontal="left" vertical="center" indent="1"/>
    </xf>
    <xf numFmtId="0" fontId="37" fillId="0" borderId="25" xfId="8" quotePrefix="1" applyFont="1" applyBorder="1" applyAlignment="1">
      <alignment horizontal="left" vertical="center" indent="1"/>
    </xf>
    <xf numFmtId="0" fontId="37" fillId="0" borderId="25" xfId="8" applyFont="1" applyBorder="1" applyAlignment="1">
      <alignment vertical="center"/>
    </xf>
    <xf numFmtId="0" fontId="58" fillId="0" borderId="50" xfId="7" applyFont="1" applyBorder="1" applyAlignment="1">
      <alignment horizontal="left"/>
    </xf>
    <xf numFmtId="3" fontId="54" fillId="0" borderId="50" xfId="7" applyNumberFormat="1" applyFont="1" applyBorder="1" applyAlignment="1">
      <alignment horizontal="right"/>
    </xf>
    <xf numFmtId="3" fontId="36" fillId="0" borderId="47" xfId="0" applyNumberFormat="1" applyFont="1" applyBorder="1" applyAlignment="1">
      <alignment horizontal="center"/>
    </xf>
    <xf numFmtId="3" fontId="36" fillId="0" borderId="148" xfId="0" applyNumberFormat="1" applyFont="1" applyBorder="1" applyAlignment="1">
      <alignment horizontal="center"/>
    </xf>
    <xf numFmtId="165" fontId="36" fillId="0" borderId="86" xfId="0" applyNumberFormat="1" applyFont="1" applyBorder="1"/>
    <xf numFmtId="3" fontId="36" fillId="0" borderId="53" xfId="0" applyNumberFormat="1" applyFont="1" applyBorder="1"/>
    <xf numFmtId="0" fontId="0" fillId="0" borderId="148" xfId="0" applyFill="1" applyBorder="1"/>
    <xf numFmtId="1" fontId="54" fillId="0" borderId="47" xfId="0" applyNumberFormat="1" applyFont="1" applyBorder="1"/>
    <xf numFmtId="0" fontId="0" fillId="0" borderId="148" xfId="0" applyFill="1" applyBorder="1" applyAlignment="1" applyProtection="1">
      <alignment vertical="center"/>
    </xf>
    <xf numFmtId="0" fontId="0" fillId="0" borderId="36" xfId="0" applyFill="1" applyBorder="1"/>
    <xf numFmtId="0" fontId="0" fillId="0" borderId="49" xfId="0" applyFill="1" applyBorder="1"/>
    <xf numFmtId="3" fontId="26" fillId="0" borderId="0" xfId="0" applyNumberFormat="1" applyFont="1" applyBorder="1" applyAlignment="1">
      <alignment horizontal="right"/>
    </xf>
    <xf numFmtId="0" fontId="26" fillId="0" borderId="0" xfId="0" applyFont="1" applyFill="1"/>
    <xf numFmtId="0" fontId="55" fillId="0" borderId="175" xfId="0" applyFont="1" applyBorder="1" applyAlignment="1">
      <alignment wrapText="1"/>
    </xf>
    <xf numFmtId="0" fontId="55" fillId="0" borderId="173" xfId="0" applyFont="1" applyBorder="1" applyAlignment="1">
      <alignment wrapText="1"/>
    </xf>
    <xf numFmtId="3" fontId="55" fillId="0" borderId="176" xfId="0" applyNumberFormat="1" applyFont="1" applyBorder="1"/>
    <xf numFmtId="2" fontId="55" fillId="0" borderId="173" xfId="0" applyNumberFormat="1" applyFont="1" applyBorder="1"/>
    <xf numFmtId="3" fontId="55" fillId="5" borderId="173" xfId="0" applyNumberFormat="1" applyFont="1" applyFill="1" applyBorder="1"/>
    <xf numFmtId="3" fontId="55" fillId="5" borderId="177" xfId="0" applyNumberFormat="1" applyFont="1" applyFill="1" applyBorder="1"/>
    <xf numFmtId="3" fontId="55" fillId="0" borderId="173" xfId="0" applyNumberFormat="1" applyFont="1" applyBorder="1"/>
    <xf numFmtId="3" fontId="55" fillId="5" borderId="173" xfId="0" applyNumberFormat="1" applyFont="1" applyFill="1" applyBorder="1" applyAlignment="1">
      <alignment wrapText="1"/>
    </xf>
    <xf numFmtId="3" fontId="55" fillId="5" borderId="175" xfId="0" applyNumberFormat="1" applyFont="1" applyFill="1" applyBorder="1" applyAlignment="1">
      <alignment wrapText="1"/>
    </xf>
    <xf numFmtId="3" fontId="54" fillId="0" borderId="40" xfId="0" applyNumberFormat="1" applyFont="1" applyBorder="1"/>
    <xf numFmtId="0" fontId="55" fillId="0" borderId="148" xfId="0" quotePrefix="1" applyNumberFormat="1" applyFont="1" applyBorder="1"/>
    <xf numFmtId="3" fontId="54" fillId="6" borderId="148" xfId="0" applyNumberFormat="1" applyFont="1" applyFill="1" applyBorder="1"/>
    <xf numFmtId="0" fontId="55" fillId="6" borderId="148" xfId="0" quotePrefix="1" applyNumberFormat="1" applyFont="1" applyFill="1" applyBorder="1" applyAlignment="1">
      <alignment horizontal="right"/>
    </xf>
    <xf numFmtId="1" fontId="54" fillId="0" borderId="148" xfId="0" applyNumberFormat="1" applyFont="1" applyBorder="1"/>
    <xf numFmtId="3" fontId="54" fillId="5" borderId="148" xfId="0" applyNumberFormat="1" applyFont="1" applyFill="1" applyBorder="1" applyAlignment="1">
      <alignment wrapText="1"/>
    </xf>
    <xf numFmtId="3" fontId="55" fillId="5" borderId="178" xfId="0" applyNumberFormat="1" applyFont="1" applyFill="1" applyBorder="1" applyAlignment="1">
      <alignment wrapText="1"/>
    </xf>
    <xf numFmtId="2" fontId="54" fillId="0" borderId="38" xfId="0" applyNumberFormat="1" applyFont="1" applyBorder="1"/>
    <xf numFmtId="2" fontId="54" fillId="0" borderId="47" xfId="0" applyNumberFormat="1" applyFont="1" applyBorder="1"/>
    <xf numFmtId="2" fontId="55" fillId="5" borderId="175" xfId="0" applyNumberFormat="1" applyFont="1" applyFill="1" applyBorder="1" applyAlignment="1">
      <alignment wrapText="1"/>
    </xf>
    <xf numFmtId="2" fontId="54" fillId="0" borderId="47" xfId="0" applyNumberFormat="1" applyFont="1" applyBorder="1" applyAlignment="1">
      <alignment horizontal="right" vertical="center" wrapText="1"/>
    </xf>
    <xf numFmtId="2" fontId="54" fillId="5" borderId="47" xfId="0" applyNumberFormat="1" applyFont="1" applyFill="1" applyBorder="1" applyAlignment="1">
      <alignment horizontal="right" vertical="center" wrapText="1"/>
    </xf>
    <xf numFmtId="2" fontId="54" fillId="5" borderId="121" xfId="0" applyNumberFormat="1" applyFont="1" applyFill="1" applyBorder="1"/>
    <xf numFmtId="166" fontId="54" fillId="0" borderId="47" xfId="0" applyNumberFormat="1" applyFont="1" applyBorder="1"/>
    <xf numFmtId="3" fontId="0" fillId="0" borderId="148" xfId="0" applyNumberFormat="1" applyFill="1" applyBorder="1"/>
    <xf numFmtId="4" fontId="0" fillId="0" borderId="0" xfId="0" applyNumberFormat="1" applyFill="1" applyBorder="1"/>
    <xf numFmtId="3" fontId="0" fillId="0" borderId="148" xfId="0" applyNumberFormat="1" applyFill="1" applyBorder="1" applyAlignment="1" applyProtection="1">
      <alignment vertical="center"/>
    </xf>
    <xf numFmtId="3" fontId="0" fillId="0" borderId="0" xfId="0" applyNumberFormat="1" applyFill="1" applyBorder="1" applyAlignment="1" applyProtection="1">
      <alignment vertical="center"/>
    </xf>
    <xf numFmtId="3" fontId="0" fillId="0" borderId="0" xfId="0" applyNumberFormat="1" applyFill="1" applyBorder="1"/>
    <xf numFmtId="3" fontId="55" fillId="0" borderId="175" xfId="0" applyNumberFormat="1" applyFont="1" applyFill="1" applyBorder="1"/>
    <xf numFmtId="3" fontId="55" fillId="0" borderId="173" xfId="0" applyNumberFormat="1" applyFont="1" applyFill="1" applyBorder="1"/>
    <xf numFmtId="3" fontId="55" fillId="0" borderId="178" xfId="0" applyNumberFormat="1" applyFont="1" applyFill="1" applyBorder="1"/>
    <xf numFmtId="166" fontId="54" fillId="0" borderId="47" xfId="0" applyNumberFormat="1" applyFont="1" applyFill="1" applyBorder="1"/>
    <xf numFmtId="0" fontId="0" fillId="0" borderId="29" xfId="0" applyFill="1" applyBorder="1" applyAlignment="1"/>
    <xf numFmtId="3" fontId="0" fillId="0" borderId="174" xfId="0" applyNumberFormat="1" applyFill="1" applyBorder="1"/>
    <xf numFmtId="0" fontId="0" fillId="0" borderId="91" xfId="0" applyFill="1" applyBorder="1"/>
    <xf numFmtId="0" fontId="51" fillId="0" borderId="28" xfId="0" applyFont="1" applyFill="1" applyBorder="1" applyAlignment="1">
      <alignment vertical="center"/>
    </xf>
    <xf numFmtId="0" fontId="14" fillId="0" borderId="0" xfId="0" applyFont="1"/>
    <xf numFmtId="0" fontId="71" fillId="0" borderId="2" xfId="9" applyFont="1" applyBorder="1"/>
    <xf numFmtId="3" fontId="71" fillId="0" borderId="2" xfId="9" applyNumberFormat="1" applyFont="1" applyBorder="1" applyAlignment="1">
      <alignment horizontal="center"/>
    </xf>
    <xf numFmtId="0" fontId="51" fillId="0" borderId="0" xfId="0" applyFont="1"/>
    <xf numFmtId="0" fontId="36" fillId="0" borderId="2" xfId="9" applyFont="1" applyBorder="1" applyAlignment="1">
      <alignment wrapText="1"/>
    </xf>
    <xf numFmtId="3" fontId="36" fillId="0" borderId="2" xfId="9" applyNumberFormat="1" applyFont="1" applyBorder="1" applyAlignment="1">
      <alignment horizontal="center" wrapText="1"/>
    </xf>
    <xf numFmtId="0" fontId="36" fillId="0" borderId="0" xfId="9" applyFont="1" applyBorder="1"/>
    <xf numFmtId="3" fontId="36" fillId="0" borderId="0" xfId="9" applyNumberFormat="1" applyFont="1" applyBorder="1" applyAlignment="1">
      <alignment horizontal="center"/>
    </xf>
    <xf numFmtId="0" fontId="37" fillId="0" borderId="0" xfId="9" applyBorder="1" applyAlignment="1">
      <alignment horizontal="center"/>
    </xf>
    <xf numFmtId="0" fontId="36" fillId="0" borderId="0" xfId="9" applyFont="1" applyBorder="1" applyAlignment="1">
      <alignment horizontal="center"/>
    </xf>
    <xf numFmtId="3" fontId="37" fillId="0" borderId="6" xfId="9" applyNumberFormat="1" applyBorder="1" applyAlignment="1">
      <alignment horizontal="center"/>
    </xf>
    <xf numFmtId="3" fontId="71" fillId="0" borderId="6" xfId="9" applyNumberFormat="1" applyFont="1" applyBorder="1" applyAlignment="1">
      <alignment horizontal="center"/>
    </xf>
    <xf numFmtId="0" fontId="36" fillId="0" borderId="2" xfId="9" applyFont="1" applyBorder="1" applyAlignment="1">
      <alignment horizontal="center" wrapText="1"/>
    </xf>
    <xf numFmtId="0" fontId="24" fillId="0" borderId="1" xfId="0" applyFont="1" applyBorder="1" applyAlignment="1" applyProtection="1">
      <alignment horizontal="left" vertical="center" indent="1"/>
      <protection locked="0"/>
    </xf>
    <xf numFmtId="0" fontId="24" fillId="0" borderId="6" xfId="0" applyFont="1" applyBorder="1" applyAlignment="1" applyProtection="1">
      <alignment horizontal="left" vertical="center" indent="1"/>
      <protection locked="0"/>
    </xf>
    <xf numFmtId="3" fontId="24" fillId="0" borderId="1" xfId="0" applyNumberFormat="1" applyFont="1" applyBorder="1" applyAlignment="1" applyProtection="1">
      <alignment horizontal="right" vertical="center" indent="1"/>
      <protection locked="0"/>
    </xf>
    <xf numFmtId="3" fontId="24" fillId="0" borderId="40" xfId="0" applyNumberFormat="1" applyFont="1" applyBorder="1" applyAlignment="1" applyProtection="1">
      <alignment horizontal="right" vertical="center" indent="1"/>
      <protection locked="0"/>
    </xf>
    <xf numFmtId="3" fontId="24" fillId="0" borderId="31" xfId="0" applyNumberFormat="1" applyFont="1" applyBorder="1" applyAlignment="1" applyProtection="1">
      <alignment horizontal="right" vertical="center" indent="1"/>
      <protection locked="0"/>
    </xf>
    <xf numFmtId="3" fontId="24" fillId="0" borderId="6" xfId="0" applyNumberFormat="1" applyFont="1" applyBorder="1" applyAlignment="1" applyProtection="1">
      <alignment horizontal="right" vertical="center" indent="1"/>
      <protection locked="0"/>
    </xf>
    <xf numFmtId="3" fontId="24" fillId="0" borderId="32" xfId="0" applyNumberFormat="1" applyFont="1" applyBorder="1" applyAlignment="1" applyProtection="1">
      <alignment horizontal="right" vertical="center" indent="1"/>
      <protection locked="0"/>
    </xf>
    <xf numFmtId="0" fontId="0" fillId="0" borderId="7" xfId="0" applyBorder="1"/>
    <xf numFmtId="0" fontId="0" fillId="0" borderId="17" xfId="0" applyBorder="1"/>
    <xf numFmtId="0" fontId="0" fillId="0" borderId="29" xfId="0" applyBorder="1"/>
    <xf numFmtId="0" fontId="0" fillId="0" borderId="148" xfId="0" applyBorder="1"/>
    <xf numFmtId="3" fontId="26" fillId="0" borderId="174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8" xfId="0" applyBorder="1"/>
    <xf numFmtId="0" fontId="0" fillId="0" borderId="178" xfId="0" applyBorder="1"/>
    <xf numFmtId="3" fontId="0" fillId="0" borderId="174" xfId="0" applyNumberFormat="1" applyBorder="1"/>
    <xf numFmtId="0" fontId="0" fillId="0" borderId="0" xfId="0" applyFill="1" applyAlignment="1" applyProtection="1">
      <alignment horizontal="left" vertical="center" wrapText="1"/>
    </xf>
    <xf numFmtId="0" fontId="0" fillId="0" borderId="78" xfId="0" applyBorder="1"/>
    <xf numFmtId="3" fontId="0" fillId="0" borderId="39" xfId="0" applyNumberFormat="1" applyBorder="1"/>
    <xf numFmtId="3" fontId="0" fillId="0" borderId="27" xfId="0" applyNumberFormat="1" applyBorder="1"/>
    <xf numFmtId="3" fontId="0" fillId="0" borderId="40" xfId="0" applyNumberFormat="1" applyBorder="1"/>
    <xf numFmtId="3" fontId="58" fillId="0" borderId="48" xfId="7" applyNumberFormat="1" applyFont="1" applyBorder="1" applyAlignment="1">
      <alignment horizontal="left"/>
    </xf>
    <xf numFmtId="3" fontId="55" fillId="0" borderId="48" xfId="7" applyNumberFormat="1" applyFont="1" applyBorder="1" applyAlignment="1">
      <alignment horizontal="left"/>
    </xf>
    <xf numFmtId="3" fontId="57" fillId="0" borderId="148" xfId="7" applyNumberFormat="1" applyFont="1" applyBorder="1" applyAlignment="1">
      <alignment horizontal="left"/>
    </xf>
    <xf numFmtId="3" fontId="57" fillId="0" borderId="48" xfId="7" applyNumberFormat="1" applyFont="1" applyBorder="1" applyAlignment="1">
      <alignment horizontal="left"/>
    </xf>
    <xf numFmtId="3" fontId="57" fillId="0" borderId="144" xfId="7" applyNumberFormat="1" applyFont="1" applyBorder="1" applyAlignment="1">
      <alignment horizontal="left"/>
    </xf>
    <xf numFmtId="3" fontId="54" fillId="0" borderId="48" xfId="7" applyNumberFormat="1" applyFont="1" applyBorder="1" applyAlignment="1">
      <alignment horizontal="left"/>
    </xf>
    <xf numFmtId="3" fontId="54" fillId="0" borderId="148" xfId="7" applyNumberFormat="1" applyFont="1" applyBorder="1" applyAlignment="1">
      <alignment horizontal="left"/>
    </xf>
    <xf numFmtId="3" fontId="58" fillId="0" borderId="148" xfId="7" applyNumberFormat="1" applyFont="1" applyBorder="1" applyAlignment="1">
      <alignment horizontal="left"/>
    </xf>
    <xf numFmtId="3" fontId="55" fillId="0" borderId="144" xfId="7" applyNumberFormat="1" applyFont="1" applyBorder="1" applyAlignment="1">
      <alignment horizontal="left"/>
    </xf>
    <xf numFmtId="3" fontId="0" fillId="0" borderId="0" xfId="0" applyNumberFormat="1"/>
    <xf numFmtId="0" fontId="16" fillId="0" borderId="22" xfId="5" applyFont="1" applyFill="1" applyBorder="1" applyAlignment="1" applyProtection="1">
      <alignment horizontal="center" vertical="center" wrapText="1"/>
    </xf>
    <xf numFmtId="164" fontId="20" fillId="0" borderId="180" xfId="0" quotePrefix="1" applyNumberFormat="1" applyFont="1" applyBorder="1" applyAlignment="1" applyProtection="1">
      <alignment horizontal="right" vertical="center" wrapText="1" indent="1"/>
    </xf>
    <xf numFmtId="164" fontId="16" fillId="0" borderId="180" xfId="5" applyNumberFormat="1" applyFont="1" applyFill="1" applyBorder="1" applyAlignment="1" applyProtection="1">
      <alignment horizontal="right" vertical="center" wrapText="1" indent="1"/>
    </xf>
    <xf numFmtId="164" fontId="20" fillId="0" borderId="176" xfId="0" quotePrefix="1" applyNumberFormat="1" applyFont="1" applyBorder="1" applyAlignment="1" applyProtection="1">
      <alignment horizontal="right" vertical="center" wrapText="1" indent="1"/>
    </xf>
    <xf numFmtId="164" fontId="20" fillId="0" borderId="181" xfId="0" quotePrefix="1" applyNumberFormat="1" applyFont="1" applyBorder="1" applyAlignment="1" applyProtection="1">
      <alignment horizontal="right" vertical="center" wrapText="1" indent="1"/>
    </xf>
    <xf numFmtId="164" fontId="20" fillId="0" borderId="178" xfId="0" quotePrefix="1" applyNumberFormat="1" applyFont="1" applyBorder="1" applyAlignment="1" applyProtection="1">
      <alignment horizontal="right" vertical="center" wrapText="1" indent="1"/>
    </xf>
    <xf numFmtId="0" fontId="17" fillId="0" borderId="31" xfId="5" applyFont="1" applyFill="1" applyBorder="1" applyAlignment="1" applyProtection="1">
      <alignment horizontal="left" vertical="center" wrapText="1" inden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4" fontId="2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82" xfId="0" applyNumberFormat="1" applyFont="1" applyFill="1" applyBorder="1" applyAlignment="1" applyProtection="1">
      <alignment horizontal="center" vertical="center" wrapText="1"/>
    </xf>
    <xf numFmtId="0" fontId="17" fillId="0" borderId="181" xfId="5" applyFont="1" applyFill="1" applyBorder="1" applyAlignment="1" applyProtection="1">
      <alignment horizontal="left" vertical="center" wrapText="1" indent="1"/>
    </xf>
    <xf numFmtId="164" fontId="24" fillId="0" borderId="18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3" xfId="0" applyFont="1" applyFill="1" applyBorder="1" applyAlignment="1" applyProtection="1">
      <alignment horizontal="left" vertical="center" wrapText="1" indent="1"/>
    </xf>
    <xf numFmtId="164" fontId="24" fillId="0" borderId="18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 applyProtection="1">
      <alignment vertical="center" wrapText="1"/>
    </xf>
    <xf numFmtId="49" fontId="24" fillId="0" borderId="184" xfId="0" applyNumberFormat="1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85" xfId="5" applyFont="1" applyFill="1" applyBorder="1" applyAlignment="1" applyProtection="1">
      <alignment horizontal="left" vertical="center" wrapText="1" indent="1"/>
    </xf>
    <xf numFmtId="164" fontId="24" fillId="0" borderId="17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8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5" xfId="0" applyNumberFormat="1" applyFont="1" applyFill="1" applyBorder="1" applyAlignment="1" applyProtection="1">
      <alignment horizontal="center" vertical="center" wrapText="1"/>
    </xf>
    <xf numFmtId="0" fontId="17" fillId="0" borderId="19" xfId="5" applyFont="1" applyFill="1" applyBorder="1" applyAlignment="1" applyProtection="1">
      <alignment horizontal="left" vertical="center" wrapText="1" indent="1"/>
    </xf>
    <xf numFmtId="49" fontId="24" fillId="0" borderId="185" xfId="0" applyNumberFormat="1" applyFont="1" applyFill="1" applyBorder="1" applyAlignment="1" applyProtection="1">
      <alignment horizontal="center" vertical="center" wrapText="1"/>
    </xf>
    <xf numFmtId="164" fontId="24" fillId="0" borderId="18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85" xfId="0" applyFont="1" applyFill="1" applyBorder="1" applyAlignment="1" applyProtection="1">
      <alignment horizontal="center" vertical="center" wrapText="1"/>
    </xf>
    <xf numFmtId="0" fontId="7" fillId="0" borderId="181" xfId="0" applyFont="1" applyFill="1" applyBorder="1" applyAlignment="1" applyProtection="1">
      <alignment horizontal="left" vertical="center" wrapText="1" indent="1"/>
    </xf>
    <xf numFmtId="164" fontId="16" fillId="0" borderId="181" xfId="0" applyNumberFormat="1" applyFont="1" applyFill="1" applyBorder="1" applyAlignment="1" applyProtection="1">
      <alignment horizontal="right" vertical="center" wrapText="1" indent="1"/>
    </xf>
    <xf numFmtId="164" fontId="16" fillId="0" borderId="178" xfId="0" applyNumberFormat="1" applyFont="1" applyFill="1" applyBorder="1" applyAlignment="1" applyProtection="1">
      <alignment horizontal="right" vertical="center" wrapText="1" indent="1"/>
    </xf>
    <xf numFmtId="164" fontId="17" fillId="0" borderId="8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9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73" xfId="0" applyNumberFormat="1" applyFont="1" applyFill="1" applyBorder="1" applyAlignment="1" applyProtection="1">
      <alignment horizontal="right" vertical="center" wrapText="1" indent="1"/>
    </xf>
    <xf numFmtId="164" fontId="24" fillId="0" borderId="11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78" xfId="0" applyNumberFormat="1" applyFont="1" applyFill="1" applyBorder="1" applyAlignment="1" applyProtection="1">
      <alignment horizontal="right" vertical="center" wrapText="1" indent="1"/>
    </xf>
    <xf numFmtId="164" fontId="23" fillId="0" borderId="183" xfId="0" applyNumberFormat="1" applyFont="1" applyFill="1" applyBorder="1" applyAlignment="1" applyProtection="1">
      <alignment horizontal="right" vertical="center" wrapText="1" indent="1"/>
    </xf>
    <xf numFmtId="164" fontId="2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2" xfId="5" applyFont="1" applyFill="1" applyBorder="1" applyAlignment="1" applyProtection="1">
      <alignment horizontal="left" vertical="center" wrapText="1" indent="1"/>
    </xf>
    <xf numFmtId="164" fontId="17" fillId="0" borderId="82" xfId="5" applyNumberFormat="1" applyFont="1" applyFill="1" applyBorder="1" applyAlignment="1" applyProtection="1">
      <alignment horizontal="right" vertical="center" wrapText="1" indent="1"/>
    </xf>
    <xf numFmtId="164" fontId="17" fillId="0" borderId="28" xfId="5" applyNumberFormat="1" applyFont="1" applyFill="1" applyBorder="1" applyAlignment="1" applyProtection="1">
      <alignment horizontal="right" vertical="center" wrapText="1" indent="1"/>
    </xf>
    <xf numFmtId="164" fontId="17" fillId="0" borderId="91" xfId="5" applyNumberFormat="1" applyFont="1" applyFill="1" applyBorder="1" applyAlignment="1" applyProtection="1">
      <alignment horizontal="right" vertical="center" wrapText="1" indent="1"/>
    </xf>
    <xf numFmtId="164" fontId="17" fillId="0" borderId="29" xfId="5" applyNumberFormat="1" applyFont="1" applyFill="1" applyBorder="1" applyAlignment="1" applyProtection="1">
      <alignment horizontal="right" vertical="center" wrapText="1" indent="1"/>
    </xf>
    <xf numFmtId="164" fontId="17" fillId="0" borderId="183" xfId="5" applyNumberFormat="1" applyFont="1" applyFill="1" applyBorder="1" applyAlignment="1" applyProtection="1">
      <alignment horizontal="right" vertical="center" wrapText="1" indent="1"/>
    </xf>
    <xf numFmtId="0" fontId="17" fillId="0" borderId="184" xfId="5" applyFont="1" applyFill="1" applyBorder="1" applyProtection="1"/>
    <xf numFmtId="0" fontId="17" fillId="0" borderId="47" xfId="5" applyFont="1" applyFill="1" applyBorder="1" applyProtection="1"/>
    <xf numFmtId="0" fontId="17" fillId="0" borderId="0" xfId="5" applyFont="1" applyFill="1" applyBorder="1" applyProtection="1"/>
    <xf numFmtId="164" fontId="26" fillId="0" borderId="184" xfId="0" applyNumberFormat="1" applyFont="1" applyFill="1" applyBorder="1" applyAlignment="1" applyProtection="1">
      <alignment horizontal="right" vertical="center" wrapText="1" indent="1"/>
    </xf>
    <xf numFmtId="164" fontId="7" fillId="0" borderId="181" xfId="0" applyNumberFormat="1" applyFont="1" applyFill="1" applyBorder="1" applyAlignment="1" applyProtection="1">
      <alignment horizontal="center" vertical="center" wrapText="1"/>
    </xf>
    <xf numFmtId="164" fontId="23" fillId="0" borderId="176" xfId="0" applyNumberFormat="1" applyFont="1" applyFill="1" applyBorder="1" applyAlignment="1" applyProtection="1">
      <alignment horizontal="center" vertical="center" wrapText="1"/>
    </xf>
    <xf numFmtId="164" fontId="23" fillId="0" borderId="176" xfId="0" applyNumberFormat="1" applyFont="1" applyFill="1" applyBorder="1" applyAlignment="1" applyProtection="1">
      <alignment horizontal="right" vertical="center" wrapText="1" indent="1"/>
    </xf>
    <xf numFmtId="164" fontId="24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49" fontId="0" fillId="0" borderId="173" xfId="0" applyNumberFormat="1" applyBorder="1" applyAlignment="1">
      <alignment horizontal="right"/>
    </xf>
    <xf numFmtId="164" fontId="28" fillId="0" borderId="36" xfId="5" applyNumberFormat="1" applyFont="1" applyFill="1" applyBorder="1" applyAlignment="1" applyProtection="1">
      <alignment horizontal="left" vertical="center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28" fillId="0" borderId="36" xfId="5" applyNumberFormat="1" applyFont="1" applyFill="1" applyBorder="1" applyAlignment="1" applyProtection="1">
      <alignment horizontal="left"/>
    </xf>
    <xf numFmtId="0" fontId="18" fillId="0" borderId="0" xfId="5" applyFont="1" applyFill="1" applyAlignment="1" applyProtection="1">
      <alignment horizontal="center"/>
    </xf>
    <xf numFmtId="164" fontId="25" fillId="0" borderId="96" xfId="0" applyNumberFormat="1" applyFont="1" applyFill="1" applyBorder="1" applyAlignment="1" applyProtection="1">
      <alignment horizontal="center" vertical="center" wrapText="1"/>
    </xf>
    <xf numFmtId="164" fontId="25" fillId="0" borderId="91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34" fillId="0" borderId="50" xfId="0" applyNumberFormat="1" applyFont="1" applyFill="1" applyBorder="1" applyAlignment="1" applyProtection="1">
      <alignment horizontal="center" vertical="center" wrapText="1"/>
    </xf>
    <xf numFmtId="164" fontId="25" fillId="0" borderId="82" xfId="0" applyNumberFormat="1" applyFont="1" applyFill="1" applyBorder="1" applyAlignment="1" applyProtection="1">
      <alignment horizontal="center" vertical="center" wrapText="1"/>
    </xf>
    <xf numFmtId="164" fontId="25" fillId="0" borderId="114" xfId="0" applyNumberFormat="1" applyFont="1" applyFill="1" applyBorder="1" applyAlignment="1" applyProtection="1">
      <alignment horizontal="center" vertical="center" wrapText="1"/>
    </xf>
    <xf numFmtId="164" fontId="46" fillId="0" borderId="0" xfId="5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right"/>
    </xf>
    <xf numFmtId="0" fontId="48" fillId="0" borderId="0" xfId="0" applyFont="1" applyFill="1" applyBorder="1" applyAlignment="1" applyProtection="1">
      <alignment horizontal="right"/>
    </xf>
    <xf numFmtId="0" fontId="26" fillId="0" borderId="11" xfId="5" applyFont="1" applyFill="1" applyBorder="1" applyAlignment="1">
      <alignment horizontal="center" vertical="center" wrapText="1"/>
    </xf>
    <xf numFmtId="0" fontId="26" fillId="0" borderId="10" xfId="5" applyFont="1" applyFill="1" applyBorder="1" applyAlignment="1">
      <alignment horizontal="center" vertical="center" wrapText="1"/>
    </xf>
    <xf numFmtId="0" fontId="26" fillId="0" borderId="4" xfId="5" applyFont="1" applyFill="1" applyBorder="1" applyAlignment="1">
      <alignment horizontal="center" vertical="center" wrapText="1"/>
    </xf>
    <xf numFmtId="0" fontId="26" fillId="0" borderId="6" xfId="5" applyFont="1" applyFill="1" applyBorder="1" applyAlignment="1">
      <alignment horizontal="center" vertical="center" wrapText="1"/>
    </xf>
    <xf numFmtId="0" fontId="26" fillId="0" borderId="20" xfId="5" applyFont="1" applyFill="1" applyBorder="1" applyAlignment="1">
      <alignment horizontal="center" vertical="center" wrapText="1"/>
    </xf>
    <xf numFmtId="0" fontId="26" fillId="0" borderId="18" xfId="5" applyFont="1" applyFill="1" applyBorder="1" applyAlignment="1">
      <alignment horizontal="center" vertical="center" wrapText="1"/>
    </xf>
    <xf numFmtId="0" fontId="25" fillId="0" borderId="13" xfId="5" applyFont="1" applyFill="1" applyBorder="1" applyAlignment="1" applyProtection="1">
      <alignment horizontal="left"/>
    </xf>
    <xf numFmtId="0" fontId="25" fillId="0" borderId="14" xfId="5" applyFont="1" applyFill="1" applyBorder="1" applyAlignment="1" applyProtection="1">
      <alignment horizontal="left"/>
    </xf>
    <xf numFmtId="0" fontId="17" fillId="0" borderId="50" xfId="5" applyFont="1" applyFill="1" applyBorder="1" applyAlignment="1">
      <alignment horizontal="justify" vertical="center" wrapText="1"/>
    </xf>
    <xf numFmtId="164" fontId="66" fillId="0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Fill="1" applyAlignment="1">
      <alignment horizontal="center"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3" xfId="0" applyNumberFormat="1" applyFont="1" applyFill="1" applyBorder="1" applyAlignment="1" applyProtection="1">
      <alignment vertical="center" wrapText="1"/>
      <protection locked="0"/>
    </xf>
    <xf numFmtId="164" fontId="15" fillId="0" borderId="18" xfId="0" applyNumberFormat="1" applyFont="1" applyFill="1" applyBorder="1" applyAlignment="1" applyProtection="1">
      <alignment vertical="center" wrapText="1"/>
    </xf>
    <xf numFmtId="164" fontId="15" fillId="0" borderId="30" xfId="0" applyNumberFormat="1" applyFont="1" applyFill="1" applyBorder="1" applyAlignment="1" applyProtection="1">
      <alignment vertical="center" wrapText="1"/>
    </xf>
    <xf numFmtId="164" fontId="0" fillId="0" borderId="47" xfId="0" applyNumberFormat="1" applyFill="1" applyBorder="1" applyAlignment="1">
      <alignment vertical="center" wrapText="1"/>
    </xf>
    <xf numFmtId="0" fontId="18" fillId="0" borderId="0" xfId="0" applyFont="1" applyFill="1" applyAlignment="1" applyProtection="1">
      <alignment horizontal="left"/>
    </xf>
    <xf numFmtId="0" fontId="51" fillId="0" borderId="0" xfId="0" applyFont="1" applyFill="1" applyBorder="1" applyAlignment="1" applyProtection="1">
      <alignment horizontal="right"/>
    </xf>
    <xf numFmtId="0" fontId="25" fillId="0" borderId="42" xfId="0" applyFont="1" applyFill="1" applyBorder="1" applyAlignment="1" applyProtection="1">
      <alignment horizontal="left" indent="1"/>
    </xf>
    <xf numFmtId="0" fontId="25" fillId="0" borderId="43" xfId="0" applyFont="1" applyFill="1" applyBorder="1" applyAlignment="1" applyProtection="1">
      <alignment horizontal="left" indent="1"/>
    </xf>
    <xf numFmtId="0" fontId="25" fillId="0" borderId="41" xfId="0" applyFont="1" applyFill="1" applyBorder="1" applyAlignment="1" applyProtection="1">
      <alignment horizontal="left" indent="1"/>
    </xf>
    <xf numFmtId="0" fontId="23" fillId="0" borderId="14" xfId="0" applyFont="1" applyFill="1" applyBorder="1" applyAlignment="1" applyProtection="1">
      <alignment horizontal="right" indent="1"/>
    </xf>
    <xf numFmtId="0" fontId="23" fillId="0" borderId="21" xfId="0" applyFont="1" applyFill="1" applyBorder="1" applyAlignment="1" applyProtection="1">
      <alignment horizontal="right" inden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25" fillId="0" borderId="119" xfId="0" applyFont="1" applyFill="1" applyBorder="1" applyAlignment="1" applyProtection="1">
      <alignment horizontal="center"/>
    </xf>
    <xf numFmtId="0" fontId="25" fillId="0" borderId="50" xfId="0" applyFont="1" applyFill="1" applyBorder="1" applyAlignment="1" applyProtection="1">
      <alignment horizontal="center"/>
    </xf>
    <xf numFmtId="0" fontId="25" fillId="0" borderId="120" xfId="0" applyFont="1" applyFill="1" applyBorder="1" applyAlignment="1" applyProtection="1">
      <alignment horizontal="center"/>
    </xf>
    <xf numFmtId="0" fontId="25" fillId="0" borderId="19" xfId="0" applyFont="1" applyFill="1" applyBorder="1" applyAlignment="1" applyProtection="1">
      <alignment horizontal="center"/>
    </xf>
    <xf numFmtId="0" fontId="25" fillId="0" borderId="33" xfId="0" applyFont="1" applyFill="1" applyBorder="1" applyAlignment="1" applyProtection="1">
      <alignment horizontal="center"/>
    </xf>
    <xf numFmtId="0" fontId="24" fillId="0" borderId="52" xfId="0" applyFont="1" applyFill="1" applyBorder="1" applyAlignment="1" applyProtection="1">
      <alignment horizontal="left" indent="1"/>
      <protection locked="0"/>
    </xf>
    <xf numFmtId="0" fontId="24" fillId="0" borderId="141" xfId="0" applyFont="1" applyFill="1" applyBorder="1" applyAlignment="1" applyProtection="1">
      <alignment horizontal="left" indent="1"/>
      <protection locked="0"/>
    </xf>
    <xf numFmtId="0" fontId="24" fillId="0" borderId="142" xfId="0" applyFont="1" applyFill="1" applyBorder="1" applyAlignment="1" applyProtection="1">
      <alignment horizontal="left" indent="1"/>
      <protection locked="0"/>
    </xf>
    <xf numFmtId="0" fontId="24" fillId="0" borderId="4" xfId="0" applyFont="1" applyFill="1" applyBorder="1" applyAlignment="1" applyProtection="1">
      <alignment horizontal="right" indent="1"/>
      <protection locked="0"/>
    </xf>
    <xf numFmtId="0" fontId="24" fillId="0" borderId="20" xfId="0" applyFont="1" applyFill="1" applyBorder="1" applyAlignment="1" applyProtection="1">
      <alignment horizontal="right" indent="1"/>
      <protection locked="0"/>
    </xf>
    <xf numFmtId="0" fontId="24" fillId="0" borderId="38" xfId="0" applyFont="1" applyFill="1" applyBorder="1" applyAlignment="1" applyProtection="1">
      <alignment horizontal="left" indent="1"/>
      <protection locked="0"/>
    </xf>
    <xf numFmtId="0" fontId="24" fillId="0" borderId="39" xfId="0" applyFont="1" applyFill="1" applyBorder="1" applyAlignment="1" applyProtection="1">
      <alignment horizontal="left" indent="1"/>
      <protection locked="0"/>
    </xf>
    <xf numFmtId="0" fontId="24" fillId="0" borderId="143" xfId="0" applyFont="1" applyFill="1" applyBorder="1" applyAlignment="1" applyProtection="1">
      <alignment horizontal="left" indent="1"/>
      <protection locked="0"/>
    </xf>
    <xf numFmtId="0" fontId="24" fillId="0" borderId="6" xfId="0" applyFont="1" applyFill="1" applyBorder="1" applyAlignment="1" applyProtection="1">
      <alignment horizontal="right" indent="1"/>
      <protection locked="0"/>
    </xf>
    <xf numFmtId="0" fontId="24" fillId="0" borderId="18" xfId="0" applyFont="1" applyFill="1" applyBorder="1" applyAlignment="1" applyProtection="1">
      <alignment horizontal="right" indent="1"/>
      <protection locked="0"/>
    </xf>
    <xf numFmtId="0" fontId="61" fillId="0" borderId="0" xfId="0" applyFont="1" applyAlignment="1" applyProtection="1">
      <alignment horizontal="center" vertical="center" wrapText="1"/>
      <protection locked="0"/>
    </xf>
    <xf numFmtId="0" fontId="30" fillId="0" borderId="15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30" fillId="0" borderId="118" xfId="0" applyFont="1" applyBorder="1" applyAlignment="1">
      <alignment horizontal="center" vertical="center" wrapText="1"/>
    </xf>
    <xf numFmtId="0" fontId="30" fillId="0" borderId="96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91" xfId="0" applyFont="1" applyBorder="1" applyAlignment="1">
      <alignment horizontal="center" vertical="center" wrapText="1"/>
    </xf>
    <xf numFmtId="0" fontId="55" fillId="0" borderId="96" xfId="0" applyFont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center" wrapText="1"/>
    </xf>
    <xf numFmtId="0" fontId="55" fillId="0" borderId="91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55" fillId="0" borderId="36" xfId="0" applyFont="1" applyBorder="1" applyAlignment="1">
      <alignment horizontal="center"/>
    </xf>
    <xf numFmtId="0" fontId="0" fillId="0" borderId="0" xfId="0" applyAlignment="1">
      <alignment horizontal="right"/>
    </xf>
    <xf numFmtId="0" fontId="54" fillId="0" borderId="42" xfId="0" applyFont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5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4" fillId="0" borderId="0" xfId="0" applyFont="1" applyBorder="1" applyAlignment="1">
      <alignment horizontal="left" wrapText="1"/>
    </xf>
    <xf numFmtId="0" fontId="36" fillId="0" borderId="0" xfId="8" applyFont="1" applyAlignment="1">
      <alignment horizontal="center" vertical="center"/>
    </xf>
    <xf numFmtId="0" fontId="36" fillId="0" borderId="0" xfId="8" applyFont="1" applyAlignment="1" applyProtection="1">
      <alignment horizontal="center" vertical="center" wrapText="1"/>
      <protection locked="0"/>
    </xf>
    <xf numFmtId="0" fontId="18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4" fillId="0" borderId="0" xfId="0" applyFont="1" applyBorder="1" applyAlignment="1"/>
    <xf numFmtId="0" fontId="55" fillId="0" borderId="42" xfId="0" applyFont="1" applyBorder="1" applyAlignment="1">
      <alignment horizontal="left"/>
    </xf>
    <xf numFmtId="0" fontId="54" fillId="0" borderId="43" xfId="0" applyFont="1" applyBorder="1" applyAlignment="1">
      <alignment horizontal="left"/>
    </xf>
    <xf numFmtId="0" fontId="54" fillId="0" borderId="0" xfId="0" applyFont="1" applyBorder="1" applyAlignment="1">
      <alignment horizontal="left"/>
    </xf>
    <xf numFmtId="0" fontId="68" fillId="0" borderId="0" xfId="0" applyFont="1" applyFill="1" applyAlignment="1">
      <alignment horizontal="right"/>
    </xf>
    <xf numFmtId="3" fontId="36" fillId="0" borderId="51" xfId="0" applyNumberFormat="1" applyFont="1" applyBorder="1" applyAlignment="1">
      <alignment horizontal="left"/>
    </xf>
    <xf numFmtId="0" fontId="0" fillId="0" borderId="117" xfId="0" applyBorder="1" applyAlignment="1">
      <alignment horizontal="left"/>
    </xf>
    <xf numFmtId="0" fontId="37" fillId="0" borderId="118" xfId="9" applyFont="1" applyBorder="1" applyAlignment="1">
      <alignment horizontal="right" wrapText="1"/>
    </xf>
    <xf numFmtId="0" fontId="60" fillId="0" borderId="6" xfId="9" applyFont="1" applyBorder="1" applyAlignment="1">
      <alignment horizontal="center" vertical="center"/>
    </xf>
    <xf numFmtId="0" fontId="60" fillId="0" borderId="3" xfId="9" applyFont="1" applyBorder="1" applyAlignment="1">
      <alignment horizontal="center" vertical="center"/>
    </xf>
    <xf numFmtId="0" fontId="60" fillId="0" borderId="56" xfId="9" applyFont="1" applyBorder="1" applyAlignment="1">
      <alignment horizontal="center" vertical="center"/>
    </xf>
    <xf numFmtId="0" fontId="60" fillId="0" borderId="39" xfId="9" applyFont="1" applyBorder="1" applyAlignment="1">
      <alignment horizontal="center" vertical="center"/>
    </xf>
    <xf numFmtId="0" fontId="60" fillId="0" borderId="143" xfId="9" applyFont="1" applyBorder="1" applyAlignment="1">
      <alignment horizontal="center" vertical="center"/>
    </xf>
    <xf numFmtId="0" fontId="60" fillId="0" borderId="57" xfId="9" applyFont="1" applyBorder="1" applyAlignment="1">
      <alignment horizontal="center" vertical="center"/>
    </xf>
    <xf numFmtId="0" fontId="60" fillId="0" borderId="118" xfId="9" applyFont="1" applyBorder="1" applyAlignment="1">
      <alignment horizontal="center" vertical="center"/>
    </xf>
    <xf numFmtId="0" fontId="60" fillId="0" borderId="35" xfId="9" applyFont="1" applyBorder="1" applyAlignment="1">
      <alignment horizontal="center" vertical="center"/>
    </xf>
    <xf numFmtId="0" fontId="60" fillId="0" borderId="56" xfId="9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0" fillId="0" borderId="143" xfId="9" applyFont="1" applyBorder="1" applyAlignment="1">
      <alignment horizontal="center" vertical="center" wrapText="1"/>
    </xf>
    <xf numFmtId="0" fontId="60" fillId="0" borderId="57" xfId="9" applyFont="1" applyBorder="1" applyAlignment="1">
      <alignment horizontal="center" vertical="center" wrapText="1"/>
    </xf>
    <xf numFmtId="0" fontId="60" fillId="0" borderId="35" xfId="9" applyFont="1" applyBorder="1" applyAlignment="1">
      <alignment horizontal="center" vertical="center" wrapText="1"/>
    </xf>
    <xf numFmtId="0" fontId="60" fillId="0" borderId="6" xfId="9" applyFont="1" applyBorder="1" applyAlignment="1">
      <alignment horizontal="center" vertical="center" wrapText="1"/>
    </xf>
    <xf numFmtId="0" fontId="60" fillId="0" borderId="3" xfId="9" applyFont="1" applyBorder="1" applyAlignment="1">
      <alignment horizontal="center" vertical="center" wrapText="1"/>
    </xf>
    <xf numFmtId="0" fontId="37" fillId="0" borderId="46" xfId="9" applyFont="1" applyBorder="1" applyAlignment="1">
      <alignment wrapText="1"/>
    </xf>
    <xf numFmtId="0" fontId="37" fillId="0" borderId="58" xfId="9" applyBorder="1" applyAlignment="1">
      <alignment wrapText="1"/>
    </xf>
    <xf numFmtId="0" fontId="37" fillId="0" borderId="5" xfId="9" applyBorder="1" applyAlignment="1">
      <alignment wrapText="1"/>
    </xf>
    <xf numFmtId="3" fontId="37" fillId="0" borderId="56" xfId="9" applyNumberFormat="1" applyBorder="1" applyAlignment="1">
      <alignment horizontal="center"/>
    </xf>
    <xf numFmtId="3" fontId="37" fillId="0" borderId="39" xfId="9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37" fillId="0" borderId="46" xfId="9" applyFont="1" applyFill="1" applyBorder="1" applyAlignment="1">
      <alignment wrapText="1"/>
    </xf>
    <xf numFmtId="0" fontId="37" fillId="0" borderId="58" xfId="9" applyFill="1" applyBorder="1" applyAlignment="1">
      <alignment wrapText="1"/>
    </xf>
    <xf numFmtId="0" fontId="37" fillId="0" borderId="5" xfId="9" applyFill="1" applyBorder="1" applyAlignment="1">
      <alignment wrapText="1"/>
    </xf>
    <xf numFmtId="0" fontId="37" fillId="0" borderId="2" xfId="9" applyBorder="1" applyAlignment="1"/>
    <xf numFmtId="0" fontId="37" fillId="0" borderId="46" xfId="9" applyBorder="1" applyAlignment="1">
      <alignment wrapText="1"/>
    </xf>
    <xf numFmtId="0" fontId="71" fillId="0" borderId="2" xfId="9" applyFont="1" applyFill="1" applyBorder="1" applyAlignment="1"/>
    <xf numFmtId="3" fontId="71" fillId="0" borderId="56" xfId="9" applyNumberFormat="1" applyFont="1" applyBorder="1" applyAlignment="1">
      <alignment horizontal="center"/>
    </xf>
    <xf numFmtId="3" fontId="71" fillId="0" borderId="39" xfId="9" applyNumberFormat="1" applyFont="1" applyBorder="1" applyAlignment="1">
      <alignment horizontal="center"/>
    </xf>
    <xf numFmtId="0" fontId="71" fillId="0" borderId="46" xfId="9" applyFont="1" applyFill="1" applyBorder="1" applyAlignment="1">
      <alignment wrapText="1"/>
    </xf>
    <xf numFmtId="0" fontId="71" fillId="0" borderId="58" xfId="9" applyFont="1" applyFill="1" applyBorder="1" applyAlignment="1">
      <alignment wrapText="1"/>
    </xf>
    <xf numFmtId="0" fontId="71" fillId="0" borderId="5" xfId="9" applyFont="1" applyFill="1" applyBorder="1" applyAlignment="1">
      <alignment wrapText="1"/>
    </xf>
    <xf numFmtId="0" fontId="37" fillId="0" borderId="2" xfId="9" applyFont="1" applyFill="1" applyBorder="1" applyAlignment="1"/>
    <xf numFmtId="0" fontId="37" fillId="0" borderId="2" xfId="9" applyFill="1" applyBorder="1" applyAlignment="1"/>
    <xf numFmtId="3" fontId="37" fillId="0" borderId="2" xfId="9" applyNumberFormat="1" applyBorder="1" applyAlignment="1">
      <alignment horizontal="center"/>
    </xf>
    <xf numFmtId="3" fontId="37" fillId="0" borderId="46" xfId="9" applyNumberFormat="1" applyBorder="1" applyAlignment="1">
      <alignment horizontal="center"/>
    </xf>
    <xf numFmtId="3" fontId="71" fillId="0" borderId="46" xfId="9" applyNumberFormat="1" applyFont="1" applyBorder="1" applyAlignment="1">
      <alignment horizontal="center"/>
    </xf>
    <xf numFmtId="3" fontId="71" fillId="0" borderId="5" xfId="9" applyNumberFormat="1" applyFont="1" applyBorder="1" applyAlignment="1">
      <alignment horizontal="center"/>
    </xf>
    <xf numFmtId="3" fontId="71" fillId="0" borderId="58" xfId="9" applyNumberFormat="1" applyFont="1" applyBorder="1" applyAlignment="1">
      <alignment horizontal="center"/>
    </xf>
    <xf numFmtId="3" fontId="37" fillId="0" borderId="5" xfId="9" applyNumberFormat="1" applyBorder="1" applyAlignment="1">
      <alignment horizontal="center"/>
    </xf>
    <xf numFmtId="3" fontId="37" fillId="0" borderId="58" xfId="9" applyNumberFormat="1" applyBorder="1" applyAlignment="1">
      <alignment horizontal="center"/>
    </xf>
    <xf numFmtId="0" fontId="37" fillId="0" borderId="46" xfId="9" applyFont="1" applyFill="1" applyBorder="1" applyAlignment="1"/>
    <xf numFmtId="0" fontId="37" fillId="0" borderId="58" xfId="9" applyBorder="1" applyAlignment="1"/>
    <xf numFmtId="0" fontId="37" fillId="0" borderId="5" xfId="9" applyBorder="1" applyAlignment="1"/>
    <xf numFmtId="0" fontId="71" fillId="0" borderId="46" xfId="9" applyFont="1" applyFill="1" applyBorder="1" applyAlignment="1"/>
    <xf numFmtId="0" fontId="71" fillId="0" borderId="58" xfId="9" applyFont="1" applyBorder="1" applyAlignment="1"/>
    <xf numFmtId="0" fontId="71" fillId="0" borderId="5" xfId="9" applyFont="1" applyBorder="1" applyAlignment="1"/>
    <xf numFmtId="0" fontId="37" fillId="0" borderId="0" xfId="9" applyFont="1" applyFill="1" applyBorder="1" applyAlignment="1"/>
    <xf numFmtId="0" fontId="37" fillId="0" borderId="0" xfId="9" applyBorder="1" applyAlignment="1"/>
    <xf numFmtId="3" fontId="37" fillId="0" borderId="0" xfId="9" applyNumberFormat="1" applyBorder="1" applyAlignment="1">
      <alignment horizontal="center"/>
    </xf>
    <xf numFmtId="0" fontId="37" fillId="0" borderId="0" xfId="9" applyBorder="1" applyAlignment="1">
      <alignment horizontal="center"/>
    </xf>
    <xf numFmtId="0" fontId="36" fillId="0" borderId="46" xfId="9" applyFont="1" applyFill="1" applyBorder="1" applyAlignment="1">
      <alignment wrapText="1"/>
    </xf>
    <xf numFmtId="0" fontId="36" fillId="0" borderId="58" xfId="9" applyFont="1" applyBorder="1" applyAlignment="1">
      <alignment wrapText="1"/>
    </xf>
    <xf numFmtId="0" fontId="36" fillId="0" borderId="5" xfId="9" applyFont="1" applyBorder="1" applyAlignment="1">
      <alignment wrapText="1"/>
    </xf>
    <xf numFmtId="3" fontId="36" fillId="0" borderId="46" xfId="9" applyNumberFormat="1" applyFont="1" applyBorder="1" applyAlignment="1">
      <alignment horizontal="center" wrapText="1"/>
    </xf>
    <xf numFmtId="0" fontId="36" fillId="0" borderId="5" xfId="9" applyFont="1" applyBorder="1" applyAlignment="1">
      <alignment horizontal="center" wrapText="1"/>
    </xf>
    <xf numFmtId="0" fontId="36" fillId="0" borderId="58" xfId="9" applyFont="1" applyBorder="1" applyAlignment="1">
      <alignment horizontal="center" wrapText="1"/>
    </xf>
    <xf numFmtId="0" fontId="36" fillId="0" borderId="0" xfId="9" applyFont="1" applyFill="1" applyBorder="1" applyAlignment="1"/>
    <xf numFmtId="0" fontId="36" fillId="0" borderId="0" xfId="9" applyFont="1" applyBorder="1" applyAlignment="1"/>
    <xf numFmtId="3" fontId="36" fillId="0" borderId="0" xfId="9" applyNumberFormat="1" applyFont="1" applyBorder="1" applyAlignment="1">
      <alignment horizontal="center"/>
    </xf>
    <xf numFmtId="0" fontId="36" fillId="0" borderId="0" xfId="9" applyFont="1" applyBorder="1" applyAlignment="1">
      <alignment horizontal="center"/>
    </xf>
    <xf numFmtId="0" fontId="37" fillId="0" borderId="0" xfId="9" applyFill="1" applyBorder="1" applyAlignment="1"/>
    <xf numFmtId="0" fontId="52" fillId="0" borderId="0" xfId="0" applyFont="1" applyAlignment="1">
      <alignment horizontal="center" wrapText="1"/>
    </xf>
    <xf numFmtId="0" fontId="24" fillId="0" borderId="50" xfId="0" applyFont="1" applyFill="1" applyBorder="1" applyAlignment="1">
      <alignment horizontal="justify" vertical="center" wrapText="1"/>
    </xf>
    <xf numFmtId="0" fontId="59" fillId="0" borderId="0" xfId="0" applyFont="1" applyAlignment="1">
      <alignment horizontal="right" wrapText="1"/>
    </xf>
    <xf numFmtId="3" fontId="36" fillId="0" borderId="96" xfId="0" applyNumberFormat="1" applyFont="1" applyBorder="1" applyAlignment="1">
      <alignment horizontal="center" vertical="center" textRotation="90"/>
    </xf>
    <xf numFmtId="3" fontId="36" fillId="0" borderId="29" xfId="0" applyNumberFormat="1" applyFont="1" applyBorder="1" applyAlignment="1">
      <alignment horizontal="center" vertical="center" textRotation="90"/>
    </xf>
    <xf numFmtId="3" fontId="36" fillId="0" borderId="91" xfId="0" applyNumberFormat="1" applyFont="1" applyBorder="1" applyAlignment="1">
      <alignment horizontal="center" vertical="center" textRotation="90"/>
    </xf>
    <xf numFmtId="3" fontId="36" fillId="0" borderId="96" xfId="0" applyNumberFormat="1" applyFont="1" applyBorder="1" applyAlignment="1">
      <alignment horizontal="center" vertical="center" textRotation="90" wrapText="1"/>
    </xf>
    <xf numFmtId="3" fontId="37" fillId="0" borderId="29" xfId="0" applyNumberFormat="1" applyFont="1" applyBorder="1"/>
    <xf numFmtId="3" fontId="37" fillId="0" borderId="91" xfId="0" applyNumberFormat="1" applyFont="1" applyBorder="1"/>
    <xf numFmtId="3" fontId="36" fillId="0" borderId="42" xfId="0" applyNumberFormat="1" applyFont="1" applyBorder="1" applyAlignment="1"/>
    <xf numFmtId="3" fontId="37" fillId="0" borderId="43" xfId="0" applyNumberFormat="1" applyFont="1" applyBorder="1" applyAlignment="1"/>
    <xf numFmtId="3" fontId="36" fillId="0" borderId="96" xfId="0" applyNumberFormat="1" applyFont="1" applyBorder="1" applyAlignment="1">
      <alignment horizontal="center" vertical="center" wrapText="1"/>
    </xf>
    <xf numFmtId="3" fontId="36" fillId="0" borderId="29" xfId="0" applyNumberFormat="1" applyFont="1" applyBorder="1" applyAlignment="1">
      <alignment horizontal="center" vertical="center" wrapText="1"/>
    </xf>
    <xf numFmtId="3" fontId="36" fillId="0" borderId="91" xfId="0" applyNumberFormat="1" applyFont="1" applyBorder="1" applyAlignment="1">
      <alignment horizontal="center" vertical="center" wrapText="1"/>
    </xf>
    <xf numFmtId="3" fontId="37" fillId="0" borderId="11" xfId="0" applyNumberFormat="1" applyFont="1" applyBorder="1" applyAlignment="1"/>
    <xf numFmtId="3" fontId="37" fillId="0" borderId="55" xfId="0" applyNumberFormat="1" applyFont="1" applyBorder="1" applyAlignment="1"/>
    <xf numFmtId="3" fontId="37" fillId="0" borderId="8" xfId="0" applyNumberFormat="1" applyFont="1" applyBorder="1" applyAlignment="1"/>
    <xf numFmtId="3" fontId="37" fillId="0" borderId="46" xfId="0" applyNumberFormat="1" applyFont="1" applyBorder="1" applyAlignment="1"/>
    <xf numFmtId="3" fontId="36" fillId="0" borderId="119" xfId="0" applyNumberFormat="1" applyFont="1" applyBorder="1" applyAlignment="1">
      <alignment horizontal="left"/>
    </xf>
    <xf numFmtId="3" fontId="36" fillId="0" borderId="50" xfId="0" applyNumberFormat="1" applyFont="1" applyBorder="1" applyAlignment="1">
      <alignment horizontal="left"/>
    </xf>
    <xf numFmtId="3" fontId="37" fillId="0" borderId="8" xfId="0" applyNumberFormat="1" applyFont="1" applyFill="1" applyBorder="1" applyAlignment="1"/>
    <xf numFmtId="3" fontId="37" fillId="0" borderId="46" xfId="0" applyNumberFormat="1" applyFont="1" applyFill="1" applyBorder="1" applyAlignment="1"/>
    <xf numFmtId="3" fontId="37" fillId="0" borderId="10" xfId="0" applyNumberFormat="1" applyFont="1" applyFill="1" applyBorder="1" applyAlignment="1"/>
    <xf numFmtId="3" fontId="37" fillId="0" borderId="56" xfId="0" applyNumberFormat="1" applyFont="1" applyFill="1" applyBorder="1" applyAlignment="1"/>
    <xf numFmtId="3" fontId="37" fillId="0" borderId="142" xfId="0" applyNumberFormat="1" applyFont="1" applyFill="1" applyBorder="1" applyAlignment="1"/>
    <xf numFmtId="3" fontId="37" fillId="0" borderId="55" xfId="0" applyNumberFormat="1" applyFont="1" applyFill="1" applyBorder="1" applyAlignment="1"/>
    <xf numFmtId="3" fontId="36" fillId="0" borderId="42" xfId="0" applyNumberFormat="1" applyFont="1" applyFill="1" applyBorder="1" applyAlignment="1"/>
    <xf numFmtId="3" fontId="36" fillId="0" borderId="52" xfId="0" applyNumberFormat="1" applyFont="1" applyFill="1" applyBorder="1" applyAlignment="1"/>
    <xf numFmtId="3" fontId="37" fillId="0" borderId="141" xfId="0" applyNumberFormat="1" applyFont="1" applyBorder="1" applyAlignment="1"/>
    <xf numFmtId="3" fontId="36" fillId="0" borderId="38" xfId="0" applyNumberFormat="1" applyFont="1" applyFill="1" applyBorder="1" applyAlignment="1"/>
    <xf numFmtId="3" fontId="37" fillId="0" borderId="39" xfId="0" applyNumberFormat="1" applyFont="1" applyBorder="1" applyAlignment="1"/>
    <xf numFmtId="3" fontId="36" fillId="0" borderId="42" xfId="0" applyNumberFormat="1" applyFont="1" applyBorder="1" applyAlignment="1">
      <alignment horizontal="left"/>
    </xf>
    <xf numFmtId="3" fontId="36" fillId="0" borderId="43" xfId="0" applyNumberFormat="1" applyFont="1" applyBorder="1" applyAlignment="1">
      <alignment horizontal="left"/>
    </xf>
    <xf numFmtId="3" fontId="36" fillId="0" borderId="96" xfId="0" applyNumberFormat="1" applyFont="1" applyBorder="1" applyAlignment="1">
      <alignment horizontal="center" vertical="center"/>
    </xf>
    <xf numFmtId="3" fontId="36" fillId="0" borderId="29" xfId="0" applyNumberFormat="1" applyFont="1" applyBorder="1" applyAlignment="1">
      <alignment horizontal="center" vertical="center"/>
    </xf>
    <xf numFmtId="3" fontId="36" fillId="0" borderId="91" xfId="0" applyNumberFormat="1" applyFont="1" applyBorder="1" applyAlignment="1">
      <alignment horizontal="center" vertical="center"/>
    </xf>
    <xf numFmtId="3" fontId="37" fillId="0" borderId="52" xfId="0" applyNumberFormat="1" applyFont="1" applyBorder="1" applyAlignment="1">
      <alignment horizontal="left"/>
    </xf>
    <xf numFmtId="3" fontId="37" fillId="0" borderId="141" xfId="0" applyNumberFormat="1" applyFont="1" applyBorder="1" applyAlignment="1">
      <alignment horizontal="left"/>
    </xf>
    <xf numFmtId="3" fontId="37" fillId="0" borderId="78" xfId="0" applyNumberFormat="1" applyFont="1" applyBorder="1" applyAlignment="1">
      <alignment horizontal="left"/>
    </xf>
    <xf numFmtId="3" fontId="37" fillId="0" borderId="58" xfId="0" applyNumberFormat="1" applyFont="1" applyBorder="1" applyAlignment="1">
      <alignment horizontal="left"/>
    </xf>
    <xf numFmtId="3" fontId="37" fillId="0" borderId="37" xfId="0" applyNumberFormat="1" applyFont="1" applyBorder="1" applyAlignment="1">
      <alignment horizontal="left"/>
    </xf>
    <xf numFmtId="3" fontId="37" fillId="0" borderId="149" xfId="0" applyNumberFormat="1" applyFont="1" applyBorder="1" applyAlignment="1">
      <alignment horizontal="left"/>
    </xf>
    <xf numFmtId="3" fontId="36" fillId="0" borderId="43" xfId="0" applyNumberFormat="1" applyFont="1" applyBorder="1" applyAlignment="1"/>
    <xf numFmtId="3" fontId="37" fillId="0" borderId="140" xfId="0" applyNumberFormat="1" applyFont="1" applyBorder="1" applyAlignment="1">
      <alignment horizontal="left"/>
    </xf>
    <xf numFmtId="3" fontId="37" fillId="0" borderId="44" xfId="0" applyNumberFormat="1" applyFont="1" applyBorder="1" applyAlignment="1">
      <alignment horizontal="left"/>
    </xf>
    <xf numFmtId="3" fontId="37" fillId="0" borderId="145" xfId="0" applyNumberFormat="1" applyFont="1" applyBorder="1" applyAlignment="1">
      <alignment horizontal="left"/>
    </xf>
    <xf numFmtId="3" fontId="36" fillId="0" borderId="96" xfId="0" applyNumberFormat="1" applyFont="1" applyBorder="1" applyAlignment="1">
      <alignment vertical="center" wrapText="1"/>
    </xf>
    <xf numFmtId="3" fontId="36" fillId="0" borderId="29" xfId="0" applyNumberFormat="1" applyFont="1" applyBorder="1" applyAlignment="1">
      <alignment vertical="center" wrapText="1"/>
    </xf>
    <xf numFmtId="3" fontId="37" fillId="0" borderId="91" xfId="0" applyNumberFormat="1" applyFont="1" applyBorder="1" applyAlignment="1">
      <alignment vertical="center"/>
    </xf>
    <xf numFmtId="164" fontId="18" fillId="0" borderId="0" xfId="0" applyNumberFormat="1" applyFont="1" applyFill="1" applyAlignment="1" applyProtection="1">
      <alignment horizontal="center" vertical="center" wrapText="1"/>
    </xf>
    <xf numFmtId="164" fontId="7" fillId="0" borderId="52" xfId="0" applyNumberFormat="1" applyFont="1" applyFill="1" applyBorder="1" applyAlignment="1" applyProtection="1">
      <alignment horizontal="center" vertical="center"/>
    </xf>
    <xf numFmtId="164" fontId="7" fillId="0" borderId="141" xfId="0" applyNumberFormat="1" applyFont="1" applyFill="1" applyBorder="1" applyAlignment="1" applyProtection="1">
      <alignment horizontal="center" vertical="center"/>
    </xf>
    <xf numFmtId="164" fontId="7" fillId="0" borderId="140" xfId="0" applyNumberFormat="1" applyFont="1" applyFill="1" applyBorder="1" applyAlignment="1" applyProtection="1">
      <alignment horizontal="center" vertical="center"/>
    </xf>
    <xf numFmtId="164" fontId="7" fillId="0" borderId="96" xfId="0" applyNumberFormat="1" applyFont="1" applyFill="1" applyBorder="1" applyAlignment="1" applyProtection="1">
      <alignment horizontal="center" vertical="center"/>
    </xf>
    <xf numFmtId="164" fontId="7" fillId="0" borderId="91" xfId="0" applyNumberFormat="1" applyFont="1" applyFill="1" applyBorder="1" applyAlignment="1" applyProtection="1">
      <alignment horizontal="center" vertical="center"/>
    </xf>
    <xf numFmtId="164" fontId="7" fillId="0" borderId="42" xfId="0" applyNumberFormat="1" applyFont="1" applyFill="1" applyBorder="1" applyAlignment="1" applyProtection="1">
      <alignment horizontal="left" vertical="center" wrapText="1" indent="2"/>
    </xf>
    <xf numFmtId="164" fontId="7" fillId="0" borderId="48" xfId="0" applyNumberFormat="1" applyFont="1" applyFill="1" applyBorder="1" applyAlignment="1" applyProtection="1">
      <alignment horizontal="left" vertical="center" wrapText="1" indent="2"/>
    </xf>
    <xf numFmtId="164" fontId="7" fillId="0" borderId="96" xfId="0" applyNumberFormat="1" applyFont="1" applyFill="1" applyBorder="1" applyAlignment="1" applyProtection="1">
      <alignment horizontal="center" vertical="center" wrapText="1"/>
    </xf>
    <xf numFmtId="164" fontId="7" fillId="0" borderId="91" xfId="0" applyNumberFormat="1" applyFont="1" applyFill="1" applyBorder="1" applyAlignment="1" applyProtection="1">
      <alignment horizontal="center" vertical="center" wrapText="1"/>
    </xf>
    <xf numFmtId="0" fontId="25" fillId="0" borderId="42" xfId="0" applyFont="1" applyBorder="1" applyAlignment="1" applyProtection="1">
      <alignment horizontal="left" vertical="center" indent="2"/>
    </xf>
    <xf numFmtId="0" fontId="25" fillId="0" borderId="41" xfId="0" applyFont="1" applyBorder="1" applyAlignment="1" applyProtection="1">
      <alignment horizontal="left" vertical="center" indent="2"/>
    </xf>
    <xf numFmtId="0" fontId="28" fillId="0" borderId="0" xfId="0" applyFont="1" applyAlignment="1" applyProtection="1">
      <alignment horizontal="right"/>
    </xf>
    <xf numFmtId="0" fontId="18" fillId="0" borderId="0" xfId="0" applyFont="1" applyAlignment="1">
      <alignment horizontal="center" wrapText="1"/>
    </xf>
    <xf numFmtId="3" fontId="26" fillId="0" borderId="179" xfId="0" applyNumberFormat="1" applyFont="1" applyBorder="1" applyAlignment="1">
      <alignment horizontal="center" vertical="center" wrapText="1"/>
    </xf>
    <xf numFmtId="3" fontId="26" fillId="0" borderId="29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2" fontId="38" fillId="0" borderId="33" xfId="3" applyNumberFormat="1" applyFont="1" applyBorder="1" applyAlignment="1">
      <alignment horizontal="center" wrapText="1"/>
    </xf>
    <xf numFmtId="2" fontId="38" fillId="0" borderId="17" xfId="3" applyNumberFormat="1" applyFont="1" applyBorder="1" applyAlignment="1">
      <alignment horizontal="center" wrapText="1"/>
    </xf>
    <xf numFmtId="2" fontId="38" fillId="0" borderId="30" xfId="3" applyNumberFormat="1" applyFont="1" applyBorder="1" applyAlignment="1">
      <alignment horizontal="center" wrapText="1"/>
    </xf>
    <xf numFmtId="3" fontId="37" fillId="0" borderId="125" xfId="3" applyNumberFormat="1" applyFont="1" applyFill="1" applyBorder="1" applyAlignment="1">
      <alignment vertical="center" wrapText="1"/>
    </xf>
    <xf numFmtId="3" fontId="36" fillId="0" borderId="126" xfId="3" applyNumberFormat="1" applyFont="1" applyFill="1" applyBorder="1" applyAlignment="1">
      <alignment wrapText="1"/>
    </xf>
    <xf numFmtId="3" fontId="39" fillId="0" borderId="15" xfId="3" applyNumberFormat="1" applyFont="1" applyFill="1" applyBorder="1" applyAlignment="1">
      <alignment horizontal="center" vertical="center" wrapText="1"/>
    </xf>
    <xf numFmtId="3" fontId="39" fillId="0" borderId="7" xfId="3" applyNumberFormat="1" applyFont="1" applyFill="1" applyBorder="1" applyAlignment="1">
      <alignment horizontal="center" vertical="center" wrapText="1"/>
    </xf>
    <xf numFmtId="3" fontId="39" fillId="0" borderId="22" xfId="3" applyNumberFormat="1" applyFont="1" applyFill="1" applyBorder="1" applyAlignment="1">
      <alignment horizontal="center" vertical="center" wrapText="1"/>
    </xf>
    <xf numFmtId="3" fontId="39" fillId="0" borderId="54" xfId="3" applyNumberFormat="1" applyFont="1" applyFill="1" applyBorder="1" applyAlignment="1">
      <alignment horizontal="left" vertical="center" wrapText="1"/>
    </xf>
    <xf numFmtId="3" fontId="39" fillId="0" borderId="120" xfId="3" applyNumberFormat="1" applyFont="1" applyFill="1" applyBorder="1" applyAlignment="1">
      <alignment horizontal="left" vertical="center" wrapText="1"/>
    </xf>
    <xf numFmtId="3" fontId="39" fillId="0" borderId="51" xfId="3" applyNumberFormat="1" applyFont="1" applyFill="1" applyBorder="1" applyAlignment="1">
      <alignment horizontal="left" vertical="center" wrapText="1"/>
    </xf>
    <xf numFmtId="3" fontId="39" fillId="0" borderId="117" xfId="3" applyNumberFormat="1" applyFont="1" applyFill="1" applyBorder="1" applyAlignment="1">
      <alignment horizontal="left" vertical="center" wrapText="1"/>
    </xf>
    <xf numFmtId="3" fontId="39" fillId="0" borderId="123" xfId="3" applyNumberFormat="1" applyFont="1" applyFill="1" applyBorder="1" applyAlignment="1">
      <alignment horizontal="left" vertical="center" wrapText="1"/>
    </xf>
    <xf numFmtId="3" fontId="39" fillId="0" borderId="122" xfId="3" applyNumberFormat="1" applyFont="1" applyFill="1" applyBorder="1" applyAlignment="1">
      <alignment horizontal="left" vertical="center" wrapText="1"/>
    </xf>
    <xf numFmtId="3" fontId="38" fillId="0" borderId="33" xfId="3" applyNumberFormat="1" applyFont="1" applyBorder="1" applyAlignment="1">
      <alignment horizontal="center" wrapText="1"/>
    </xf>
    <xf numFmtId="3" fontId="38" fillId="0" borderId="17" xfId="3" applyNumberFormat="1" applyFont="1" applyBorder="1" applyAlignment="1">
      <alignment horizontal="center" wrapText="1"/>
    </xf>
    <xf numFmtId="3" fontId="38" fillId="0" borderId="24" xfId="3" applyNumberFormat="1" applyFont="1" applyBorder="1" applyAlignment="1">
      <alignment horizontal="center" wrapText="1"/>
    </xf>
    <xf numFmtId="2" fontId="38" fillId="0" borderId="96" xfId="3" applyNumberFormat="1" applyFont="1" applyBorder="1" applyAlignment="1">
      <alignment horizontal="center" wrapText="1"/>
    </xf>
    <xf numFmtId="2" fontId="38" fillId="0" borderId="28" xfId="3" applyNumberFormat="1" applyFont="1" applyBorder="1" applyAlignment="1">
      <alignment horizontal="center" wrapText="1"/>
    </xf>
    <xf numFmtId="3" fontId="37" fillId="0" borderId="124" xfId="3" applyNumberFormat="1" applyFont="1" applyFill="1" applyBorder="1" applyAlignment="1">
      <alignment vertical="center" wrapText="1"/>
    </xf>
    <xf numFmtId="3" fontId="37" fillId="0" borderId="131" xfId="3" applyNumberFormat="1" applyFont="1" applyFill="1" applyBorder="1" applyAlignment="1">
      <alignment vertical="center" wrapText="1"/>
    </xf>
    <xf numFmtId="3" fontId="36" fillId="0" borderId="58" xfId="3" applyNumberFormat="1" applyFont="1" applyFill="1" applyBorder="1" applyAlignment="1"/>
    <xf numFmtId="3" fontId="37" fillId="0" borderId="56" xfId="3" applyNumberFormat="1" applyFont="1" applyFill="1" applyBorder="1" applyAlignment="1">
      <alignment vertical="center" wrapText="1"/>
    </xf>
    <xf numFmtId="3" fontId="37" fillId="0" borderId="51" xfId="3" applyNumberFormat="1" applyFont="1" applyFill="1" applyBorder="1" applyAlignment="1">
      <alignment vertical="center" wrapText="1"/>
    </xf>
    <xf numFmtId="3" fontId="37" fillId="0" borderId="57" xfId="3" applyNumberFormat="1" applyFont="1" applyFill="1" applyBorder="1" applyAlignment="1">
      <alignment vertical="center" wrapText="1"/>
    </xf>
    <xf numFmtId="3" fontId="39" fillId="0" borderId="11" xfId="3" applyNumberFormat="1" applyFont="1" applyFill="1" applyBorder="1" applyAlignment="1">
      <alignment horizontal="center" vertical="center" wrapText="1"/>
    </xf>
    <xf numFmtId="0" fontId="35" fillId="0" borderId="8" xfId="3" applyBorder="1" applyAlignment="1">
      <alignment horizontal="center" vertical="center" wrapText="1"/>
    </xf>
    <xf numFmtId="3" fontId="39" fillId="0" borderId="4" xfId="3" applyNumberFormat="1" applyFont="1" applyFill="1" applyBorder="1" applyAlignment="1">
      <alignment horizontal="center" vertical="center" wrapText="1"/>
    </xf>
    <xf numFmtId="0" fontId="35" fillId="0" borderId="2" xfId="3" applyBorder="1" applyAlignment="1">
      <alignment horizontal="center" vertical="center" wrapText="1"/>
    </xf>
    <xf numFmtId="3" fontId="38" fillId="0" borderId="30" xfId="3" applyNumberFormat="1" applyFont="1" applyBorder="1" applyAlignment="1">
      <alignment horizontal="center" wrapText="1"/>
    </xf>
    <xf numFmtId="3" fontId="38" fillId="0" borderId="96" xfId="3" applyNumberFormat="1" applyFont="1" applyBorder="1" applyAlignment="1">
      <alignment horizontal="center" wrapText="1"/>
    </xf>
    <xf numFmtId="3" fontId="38" fillId="0" borderId="28" xfId="3" applyNumberFormat="1" applyFont="1" applyBorder="1" applyAlignment="1">
      <alignment horizontal="center" wrapText="1"/>
    </xf>
    <xf numFmtId="3" fontId="39" fillId="0" borderId="171" xfId="3" applyNumberFormat="1" applyFont="1" applyFill="1" applyBorder="1" applyAlignment="1">
      <alignment horizontal="center" vertical="center"/>
    </xf>
    <xf numFmtId="3" fontId="39" fillId="0" borderId="141" xfId="3" applyNumberFormat="1" applyFont="1" applyFill="1" applyBorder="1" applyAlignment="1">
      <alignment horizontal="center" vertical="center"/>
    </xf>
    <xf numFmtId="3" fontId="37" fillId="0" borderId="89" xfId="3" applyNumberFormat="1" applyFont="1" applyFill="1" applyBorder="1" applyAlignment="1">
      <alignment vertical="center"/>
    </xf>
    <xf numFmtId="3" fontId="37" fillId="0" borderId="133" xfId="3" applyNumberFormat="1" applyFont="1" applyFill="1" applyBorder="1" applyAlignment="1">
      <alignment vertical="center"/>
    </xf>
    <xf numFmtId="3" fontId="36" fillId="0" borderId="134" xfId="3" applyNumberFormat="1" applyFont="1" applyFill="1" applyBorder="1" applyAlignment="1"/>
    <xf numFmtId="3" fontId="36" fillId="0" borderId="66" xfId="3" applyNumberFormat="1" applyFont="1" applyFill="1" applyBorder="1" applyAlignment="1"/>
    <xf numFmtId="3" fontId="36" fillId="0" borderId="129" xfId="3" applyNumberFormat="1" applyFont="1" applyFill="1" applyBorder="1" applyAlignment="1"/>
    <xf numFmtId="3" fontId="36" fillId="0" borderId="130" xfId="3" applyNumberFormat="1" applyFont="1" applyFill="1" applyBorder="1" applyAlignment="1"/>
    <xf numFmtId="3" fontId="40" fillId="0" borderId="89" xfId="3" applyNumberFormat="1" applyFont="1" applyFill="1" applyBorder="1" applyAlignment="1">
      <alignment vertical="center" wrapText="1"/>
    </xf>
    <xf numFmtId="3" fontId="44" fillId="0" borderId="89" xfId="3" applyNumberFormat="1" applyFont="1" applyFill="1" applyBorder="1" applyAlignment="1">
      <alignment vertical="center" wrapText="1"/>
    </xf>
    <xf numFmtId="3" fontId="42" fillId="0" borderId="71" xfId="3" applyNumberFormat="1" applyFont="1" applyFill="1" applyBorder="1" applyAlignment="1"/>
    <xf numFmtId="3" fontId="36" fillId="0" borderId="127" xfId="3" applyNumberFormat="1" applyFont="1" applyFill="1" applyBorder="1" applyAlignment="1">
      <alignment vertical="center" wrapText="1"/>
    </xf>
    <xf numFmtId="3" fontId="36" fillId="0" borderId="89" xfId="3" applyNumberFormat="1" applyFont="1" applyFill="1" applyBorder="1" applyAlignment="1">
      <alignment vertical="center" wrapText="1"/>
    </xf>
    <xf numFmtId="3" fontId="36" fillId="0" borderId="132" xfId="3" applyNumberFormat="1" applyFont="1" applyFill="1" applyBorder="1" applyAlignment="1">
      <alignment vertical="center" wrapText="1"/>
    </xf>
    <xf numFmtId="3" fontId="36" fillId="0" borderId="135" xfId="3" applyNumberFormat="1" applyFont="1" applyFill="1" applyBorder="1" applyAlignment="1"/>
    <xf numFmtId="3" fontId="36" fillId="0" borderId="105" xfId="3" applyNumberFormat="1" applyFont="1" applyFill="1" applyBorder="1" applyAlignment="1"/>
    <xf numFmtId="3" fontId="39" fillId="0" borderId="43" xfId="3" applyNumberFormat="1" applyFont="1" applyFill="1" applyBorder="1" applyAlignment="1">
      <alignment horizontal="center" vertical="center"/>
    </xf>
    <xf numFmtId="3" fontId="39" fillId="0" borderId="41" xfId="3" applyNumberFormat="1" applyFont="1" applyFill="1" applyBorder="1" applyAlignment="1">
      <alignment horizontal="center" vertical="center"/>
    </xf>
    <xf numFmtId="3" fontId="40" fillId="0" borderId="128" xfId="3" applyNumberFormat="1" applyFont="1" applyFill="1" applyBorder="1" applyAlignment="1">
      <alignment vertical="center" wrapText="1"/>
    </xf>
    <xf numFmtId="3" fontId="43" fillId="0" borderId="89" xfId="3" applyNumberFormat="1" applyFont="1" applyFill="1" applyBorder="1" applyAlignment="1">
      <alignment wrapText="1"/>
    </xf>
    <xf numFmtId="3" fontId="43" fillId="0" borderId="88" xfId="3" applyNumberFormat="1" applyFont="1" applyFill="1" applyBorder="1" applyAlignment="1">
      <alignment wrapText="1"/>
    </xf>
    <xf numFmtId="3" fontId="37" fillId="0" borderId="124" xfId="3" applyNumberFormat="1" applyFont="1" applyFill="1" applyBorder="1" applyAlignment="1">
      <alignment horizontal="left" vertical="center"/>
    </xf>
    <xf numFmtId="3" fontId="37" fillId="0" borderId="125" xfId="3" applyNumberFormat="1" applyFont="1" applyFill="1" applyBorder="1" applyAlignment="1">
      <alignment horizontal="left" vertical="center"/>
    </xf>
    <xf numFmtId="3" fontId="37" fillId="0" borderId="131" xfId="3" applyNumberFormat="1" applyFont="1" applyFill="1" applyBorder="1" applyAlignment="1">
      <alignment horizontal="left" vertical="center"/>
    </xf>
    <xf numFmtId="3" fontId="36" fillId="0" borderId="51" xfId="3" applyNumberFormat="1" applyFont="1" applyFill="1" applyBorder="1" applyAlignment="1">
      <alignment vertical="center" wrapText="1"/>
    </xf>
    <xf numFmtId="3" fontId="36" fillId="0" borderId="123" xfId="3" applyNumberFormat="1" applyFont="1" applyFill="1" applyBorder="1" applyAlignment="1">
      <alignment vertical="center" wrapText="1"/>
    </xf>
    <xf numFmtId="3" fontId="36" fillId="0" borderId="43" xfId="3" applyNumberFormat="1" applyFont="1" applyFill="1" applyBorder="1" applyAlignment="1"/>
    <xf numFmtId="3" fontId="40" fillId="0" borderId="128" xfId="4" applyNumberFormat="1" applyFont="1" applyFill="1" applyBorder="1" applyAlignment="1">
      <alignment vertical="center"/>
    </xf>
    <xf numFmtId="3" fontId="40" fillId="0" borderId="109" xfId="4" applyNumberFormat="1" applyFont="1" applyFill="1" applyBorder="1" applyAlignment="1">
      <alignment vertical="center"/>
    </xf>
    <xf numFmtId="3" fontId="40" fillId="0" borderId="89" xfId="4" applyNumberFormat="1" applyFont="1" applyFill="1" applyBorder="1" applyAlignment="1">
      <alignment vertical="center"/>
    </xf>
    <xf numFmtId="3" fontId="40" fillId="0" borderId="138" xfId="4" applyNumberFormat="1" applyFont="1" applyFill="1" applyBorder="1" applyAlignment="1">
      <alignment vertical="center"/>
    </xf>
    <xf numFmtId="3" fontId="40" fillId="0" borderId="67" xfId="4" applyNumberFormat="1" applyFont="1" applyFill="1" applyBorder="1" applyAlignment="1">
      <alignment vertical="center"/>
    </xf>
    <xf numFmtId="3" fontId="40" fillId="0" borderId="127" xfId="4" applyNumberFormat="1" applyFont="1" applyFill="1" applyBorder="1" applyAlignment="1">
      <alignment vertical="center"/>
    </xf>
    <xf numFmtId="0" fontId="37" fillId="0" borderId="136" xfId="4" applyFont="1" applyBorder="1" applyAlignment="1">
      <alignment vertical="center"/>
    </xf>
    <xf numFmtId="0" fontId="37" fillId="0" borderId="137" xfId="4" applyFont="1" applyBorder="1" applyAlignment="1">
      <alignment vertical="center"/>
    </xf>
    <xf numFmtId="0" fontId="37" fillId="0" borderId="109" xfId="4" applyFont="1" applyBorder="1" applyAlignment="1">
      <alignment vertical="center"/>
    </xf>
    <xf numFmtId="3" fontId="42" fillId="0" borderId="71" xfId="4" applyNumberFormat="1" applyFont="1" applyFill="1" applyBorder="1" applyAlignment="1"/>
    <xf numFmtId="3" fontId="42" fillId="0" borderId="163" xfId="4" applyNumberFormat="1" applyFont="1" applyFill="1" applyBorder="1" applyAlignment="1"/>
    <xf numFmtId="3" fontId="42" fillId="0" borderId="105" xfId="4" applyNumberFormat="1" applyFont="1" applyFill="1" applyBorder="1" applyAlignment="1"/>
    <xf numFmtId="3" fontId="42" fillId="0" borderId="111" xfId="4" applyNumberFormat="1" applyFont="1" applyFill="1" applyBorder="1" applyAlignment="1">
      <alignment vertical="center" wrapText="1"/>
    </xf>
    <xf numFmtId="0" fontId="41" fillId="0" borderId="164" xfId="4" applyFont="1" applyBorder="1" applyAlignment="1"/>
    <xf numFmtId="3" fontId="40" fillId="0" borderId="133" xfId="4" applyNumberFormat="1" applyFont="1" applyFill="1" applyBorder="1" applyAlignment="1">
      <alignment vertical="center" wrapText="1"/>
    </xf>
    <xf numFmtId="0" fontId="35" fillId="0" borderId="88" xfId="4" applyBorder="1" applyAlignment="1">
      <alignment vertical="center" wrapText="1"/>
    </xf>
    <xf numFmtId="3" fontId="42" fillId="0" borderId="139" xfId="4" applyNumberFormat="1" applyFont="1" applyFill="1" applyBorder="1" applyAlignment="1"/>
    <xf numFmtId="3" fontId="42" fillId="0" borderId="156" xfId="4" applyNumberFormat="1" applyFont="1" applyFill="1" applyBorder="1" applyAlignment="1"/>
    <xf numFmtId="3" fontId="42" fillId="0" borderId="134" xfId="4" applyNumberFormat="1" applyFont="1" applyFill="1" applyBorder="1" applyAlignment="1"/>
    <xf numFmtId="3" fontId="42" fillId="0" borderId="159" xfId="4" applyNumberFormat="1" applyFont="1" applyFill="1" applyBorder="1" applyAlignment="1"/>
    <xf numFmtId="3" fontId="42" fillId="0" borderId="161" xfId="4" applyNumberFormat="1" applyFont="1" applyFill="1" applyBorder="1" applyAlignment="1"/>
    <xf numFmtId="3" fontId="42" fillId="0" borderId="162" xfId="4" applyNumberFormat="1" applyFont="1" applyFill="1" applyBorder="1" applyAlignment="1"/>
    <xf numFmtId="3" fontId="40" fillId="0" borderId="128" xfId="4" applyNumberFormat="1" applyFont="1" applyFill="1" applyBorder="1" applyAlignment="1">
      <alignment vertical="center" wrapText="1"/>
    </xf>
    <xf numFmtId="3" fontId="40" fillId="0" borderId="89" xfId="4" applyNumberFormat="1" applyFont="1" applyFill="1" applyBorder="1" applyAlignment="1">
      <alignment vertical="center" wrapText="1"/>
    </xf>
    <xf numFmtId="3" fontId="40" fillId="0" borderId="133" xfId="4" applyNumberFormat="1" applyFont="1" applyFill="1" applyBorder="1" applyAlignment="1">
      <alignment vertical="center"/>
    </xf>
    <xf numFmtId="3" fontId="40" fillId="0" borderId="127" xfId="4" applyNumberFormat="1" applyFont="1" applyFill="1" applyBorder="1" applyAlignment="1">
      <alignment vertical="center" wrapText="1"/>
    </xf>
    <xf numFmtId="3" fontId="40" fillId="0" borderId="74" xfId="4" applyNumberFormat="1" applyFont="1" applyFill="1" applyBorder="1" applyAlignment="1">
      <alignment vertical="center" wrapText="1"/>
    </xf>
    <xf numFmtId="3" fontId="40" fillId="0" borderId="99" xfId="4" applyNumberFormat="1" applyFont="1" applyFill="1" applyBorder="1" applyAlignment="1">
      <alignment vertical="center"/>
    </xf>
    <xf numFmtId="0" fontId="37" fillId="0" borderId="47" xfId="10" applyBorder="1" applyAlignment="1"/>
    <xf numFmtId="0" fontId="37" fillId="0" borderId="0" xfId="10" applyBorder="1" applyAlignment="1"/>
    <xf numFmtId="3" fontId="37" fillId="0" borderId="47" xfId="10" applyNumberFormat="1" applyBorder="1" applyAlignment="1"/>
    <xf numFmtId="3" fontId="37" fillId="0" borderId="148" xfId="10" applyNumberFormat="1" applyBorder="1" applyAlignment="1"/>
    <xf numFmtId="0" fontId="37" fillId="0" borderId="148" xfId="10" applyFill="1" applyBorder="1" applyAlignment="1"/>
    <xf numFmtId="0" fontId="37" fillId="0" borderId="0" xfId="10" applyFont="1" applyBorder="1" applyAlignment="1"/>
    <xf numFmtId="0" fontId="36" fillId="0" borderId="0" xfId="10" applyFont="1" applyAlignment="1">
      <alignment horizontal="center"/>
    </xf>
    <xf numFmtId="0" fontId="37" fillId="0" borderId="0" xfId="10" applyAlignment="1"/>
    <xf numFmtId="0" fontId="36" fillId="0" borderId="42" xfId="10" applyFont="1" applyBorder="1" applyAlignment="1">
      <alignment horizontal="center"/>
    </xf>
    <xf numFmtId="0" fontId="36" fillId="0" borderId="43" xfId="10" applyFont="1" applyBorder="1" applyAlignment="1">
      <alignment horizontal="center"/>
    </xf>
    <xf numFmtId="0" fontId="36" fillId="0" borderId="48" xfId="10" applyFont="1" applyBorder="1" applyAlignment="1">
      <alignment horizontal="center"/>
    </xf>
    <xf numFmtId="0" fontId="26" fillId="0" borderId="175" xfId="0" applyFont="1" applyBorder="1" applyAlignment="1"/>
    <xf numFmtId="0" fontId="26" fillId="0" borderId="178" xfId="0" applyFont="1" applyBorder="1" applyAlignment="1"/>
    <xf numFmtId="0" fontId="0" fillId="0" borderId="0" xfId="0" applyAlignment="1">
      <alignment horizontal="left" vertical="center" wrapText="1"/>
    </xf>
    <xf numFmtId="0" fontId="0" fillId="0" borderId="78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78" xfId="0" quotePrefix="1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140" xfId="0" applyBorder="1" applyAlignment="1">
      <alignment horizontal="left"/>
    </xf>
  </cellXfs>
  <cellStyles count="11">
    <cellStyle name="Ezres" xfId="6" builtinId="3"/>
    <cellStyle name="Hiperhivatkozás" xfId="1"/>
    <cellStyle name="Már látott hiperhivatkozás" xfId="2"/>
    <cellStyle name="Normál" xfId="0" builtinId="0"/>
    <cellStyle name="Normál_16" xfId="7"/>
    <cellStyle name="Normál_21" xfId="9"/>
    <cellStyle name="Normál_22" xfId="10"/>
    <cellStyle name="Normál_25" xfId="8"/>
    <cellStyle name="Normál_7. sz tájékoztató" xfId="3"/>
    <cellStyle name="Normál_8. sz. táblázat" xfId="4"/>
    <cellStyle name="Normál_KVRENMUNKA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/WORD/PENZUGY/BECKEVA/2016%20febr%20KV%20m&#243;d/2015Kv%2002%20m&#243;d%20T&#225;t%20t&#225;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/WORD/PENZUGY/BECKEVA/2016%20febr%20KV%20m&#243;d/2015KV%20T&#225;t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  "/>
      <sheetName val="6.sz.mell  "/>
      <sheetName val="7.sz.mell."/>
      <sheetName val="8.sz.mell."/>
      <sheetName val="9. sz. mell"/>
      <sheetName val="10. sz. mell "/>
      <sheetName val="11. sz .mell "/>
      <sheetName val="12. sz. mell  "/>
      <sheetName val="13. sz. mell"/>
      <sheetName val="14. sz. mell"/>
      <sheetName val="9.2.2. sz.  mell"/>
      <sheetName val="15. sz. mell"/>
      <sheetName val="16. sz. mell"/>
      <sheetName val="17. sz. mell"/>
      <sheetName val="9.3.2. sz. mell"/>
      <sheetName val="9.3.3. sz. mell"/>
      <sheetName val="18.sz.mell."/>
      <sheetName val="19.sz.mell."/>
      <sheetName val="9.4.2.sz.mell."/>
      <sheetName val="9.4.3.sz.mell."/>
      <sheetName val="1. sz tájékoztató"/>
      <sheetName val="2. sz. tájékoztató"/>
      <sheetName val="Munka1"/>
    </sheetNames>
    <sheetDataSet>
      <sheetData sheetId="0">
        <row r="45">
          <cell r="F45">
            <v>24954</v>
          </cell>
        </row>
      </sheetData>
      <sheetData sheetId="1"/>
      <sheetData sheetId="2">
        <row r="35">
          <cell r="F35">
            <v>3584</v>
          </cell>
        </row>
      </sheetData>
      <sheetData sheetId="3">
        <row r="6">
          <cell r="F6">
            <v>93641</v>
          </cell>
        </row>
      </sheetData>
      <sheetData sheetId="4"/>
      <sheetData sheetId="5"/>
      <sheetData sheetId="6"/>
      <sheetData sheetId="7"/>
      <sheetData sheetId="8">
        <row r="10">
          <cell r="F10">
            <v>129400</v>
          </cell>
        </row>
        <row r="11">
          <cell r="F11">
            <v>102315</v>
          </cell>
        </row>
        <row r="12">
          <cell r="F12">
            <v>124836</v>
          </cell>
        </row>
        <row r="13">
          <cell r="F13">
            <v>6547</v>
          </cell>
        </row>
        <row r="14">
          <cell r="F14">
            <v>8352</v>
          </cell>
        </row>
        <row r="15">
          <cell r="F15">
            <v>193</v>
          </cell>
        </row>
        <row r="22">
          <cell r="F22">
            <v>13651</v>
          </cell>
        </row>
        <row r="24">
          <cell r="F24">
            <v>9141</v>
          </cell>
        </row>
        <row r="25">
          <cell r="F25">
            <v>3917</v>
          </cell>
        </row>
        <row r="26">
          <cell r="F26">
            <v>3917</v>
          </cell>
        </row>
        <row r="27">
          <cell r="F27">
            <v>1324</v>
          </cell>
        </row>
        <row r="34">
          <cell r="F34">
            <v>7465</v>
          </cell>
        </row>
        <row r="35">
          <cell r="F35">
            <v>92039</v>
          </cell>
        </row>
        <row r="36">
          <cell r="F36">
            <v>92039</v>
          </cell>
        </row>
        <row r="37">
          <cell r="F37">
            <v>160582</v>
          </cell>
        </row>
        <row r="38">
          <cell r="F38">
            <v>160582</v>
          </cell>
        </row>
        <row r="40">
          <cell r="F40">
            <v>123050</v>
          </cell>
        </row>
        <row r="41">
          <cell r="F41">
            <v>6351</v>
          </cell>
        </row>
        <row r="42">
          <cell r="F42">
            <v>116699</v>
          </cell>
        </row>
        <row r="43">
          <cell r="F43">
            <v>21985</v>
          </cell>
        </row>
        <row r="44">
          <cell r="F44">
            <v>330</v>
          </cell>
        </row>
        <row r="45">
          <cell r="F45">
            <v>1185</v>
          </cell>
        </row>
        <row r="46">
          <cell r="F46">
            <v>2133</v>
          </cell>
        </row>
        <row r="49">
          <cell r="F49">
            <v>17950</v>
          </cell>
        </row>
        <row r="50">
          <cell r="F50">
            <v>0</v>
          </cell>
        </row>
        <row r="52">
          <cell r="F52">
            <v>14499</v>
          </cell>
        </row>
        <row r="53">
          <cell r="F53">
            <v>8685</v>
          </cell>
        </row>
        <row r="54">
          <cell r="F54">
            <v>6265</v>
          </cell>
        </row>
        <row r="55">
          <cell r="F55">
            <v>1979</v>
          </cell>
        </row>
        <row r="56">
          <cell r="F56">
            <v>9</v>
          </cell>
        </row>
        <row r="57">
          <cell r="F57">
            <v>281</v>
          </cell>
        </row>
        <row r="58">
          <cell r="F58">
            <v>12066</v>
          </cell>
        </row>
        <row r="60">
          <cell r="F60">
            <v>12066</v>
          </cell>
        </row>
        <row r="65">
          <cell r="F65">
            <v>619</v>
          </cell>
        </row>
        <row r="66">
          <cell r="F66">
            <v>1458</v>
          </cell>
        </row>
        <row r="85">
          <cell r="F85">
            <v>240296</v>
          </cell>
        </row>
        <row r="88">
          <cell r="F88">
            <v>14012</v>
          </cell>
        </row>
        <row r="103">
          <cell r="F103">
            <v>57564</v>
          </cell>
        </row>
        <row r="104">
          <cell r="F104">
            <v>13342</v>
          </cell>
        </row>
        <row r="105">
          <cell r="F105">
            <v>159380</v>
          </cell>
        </row>
        <row r="106">
          <cell r="F106">
            <v>11121</v>
          </cell>
        </row>
        <row r="107">
          <cell r="F107">
            <v>151470</v>
          </cell>
        </row>
        <row r="108">
          <cell r="F108">
            <v>789</v>
          </cell>
        </row>
        <row r="112">
          <cell r="F112">
            <v>136730</v>
          </cell>
        </row>
        <row r="115">
          <cell r="F115">
            <v>934</v>
          </cell>
        </row>
        <row r="116">
          <cell r="F116">
            <v>9717</v>
          </cell>
        </row>
        <row r="117">
          <cell r="F117">
            <v>3300</v>
          </cell>
        </row>
        <row r="119">
          <cell r="F119">
            <v>155491</v>
          </cell>
        </row>
        <row r="121">
          <cell r="F121">
            <v>142369</v>
          </cell>
        </row>
        <row r="123">
          <cell r="F123">
            <v>78495</v>
          </cell>
        </row>
        <row r="127">
          <cell r="F127">
            <v>77134</v>
          </cell>
        </row>
        <row r="129">
          <cell r="F129">
            <v>161</v>
          </cell>
        </row>
        <row r="131">
          <cell r="F131">
            <v>1200</v>
          </cell>
        </row>
        <row r="133">
          <cell r="F133">
            <v>113247</v>
          </cell>
        </row>
        <row r="134">
          <cell r="F134">
            <v>21045</v>
          </cell>
        </row>
        <row r="147">
          <cell r="F147">
            <v>25933</v>
          </cell>
        </row>
      </sheetData>
      <sheetData sheetId="9"/>
      <sheetData sheetId="10">
        <row r="39">
          <cell r="F39">
            <v>3584</v>
          </cell>
        </row>
        <row r="97">
          <cell r="F97">
            <v>2384</v>
          </cell>
        </row>
        <row r="105">
          <cell r="F105">
            <v>934</v>
          </cell>
        </row>
        <row r="107">
          <cell r="F107">
            <v>1450</v>
          </cell>
        </row>
        <row r="113">
          <cell r="F113">
            <v>1200</v>
          </cell>
        </row>
        <row r="121">
          <cell r="F121">
            <v>1200</v>
          </cell>
        </row>
      </sheetData>
      <sheetData sheetId="11">
        <row r="10">
          <cell r="F10">
            <v>93641</v>
          </cell>
        </row>
      </sheetData>
      <sheetData sheetId="12">
        <row r="11">
          <cell r="F11">
            <v>3062</v>
          </cell>
        </row>
        <row r="34">
          <cell r="F34">
            <v>102</v>
          </cell>
        </row>
        <row r="38">
          <cell r="F38">
            <v>97</v>
          </cell>
        </row>
        <row r="47">
          <cell r="F47">
            <v>17185</v>
          </cell>
        </row>
        <row r="50">
          <cell r="F50">
            <v>97</v>
          </cell>
        </row>
        <row r="52">
          <cell r="F52">
            <v>1780</v>
          </cell>
        </row>
      </sheetData>
      <sheetData sheetId="13">
        <row r="11">
          <cell r="C11">
            <v>3000</v>
          </cell>
        </row>
        <row r="20">
          <cell r="C20">
            <v>0</v>
          </cell>
          <cell r="E20">
            <v>0</v>
          </cell>
        </row>
        <row r="26">
          <cell r="C26">
            <v>0</v>
          </cell>
          <cell r="E26">
            <v>0</v>
          </cell>
        </row>
        <row r="30">
          <cell r="C30">
            <v>0</v>
          </cell>
          <cell r="E30">
            <v>0</v>
          </cell>
        </row>
        <row r="36">
          <cell r="C36">
            <v>3000</v>
          </cell>
        </row>
        <row r="37">
          <cell r="C37">
            <v>0</v>
          </cell>
        </row>
        <row r="41">
          <cell r="C41">
            <v>3000</v>
          </cell>
        </row>
        <row r="46">
          <cell r="C46">
            <v>1911</v>
          </cell>
        </row>
        <row r="47">
          <cell r="C47">
            <v>516</v>
          </cell>
        </row>
      </sheetData>
      <sheetData sheetId="14">
        <row r="19">
          <cell r="C19">
            <v>0</v>
          </cell>
        </row>
        <row r="25">
          <cell r="C25">
            <v>0</v>
          </cell>
        </row>
        <row r="29">
          <cell r="C29">
            <v>0</v>
          </cell>
        </row>
        <row r="35">
          <cell r="C35">
            <v>0</v>
          </cell>
        </row>
        <row r="36">
          <cell r="C36">
            <v>0</v>
          </cell>
        </row>
        <row r="40">
          <cell r="C40">
            <v>0</v>
          </cell>
        </row>
      </sheetData>
      <sheetData sheetId="15">
        <row r="20">
          <cell r="C20">
            <v>0</v>
          </cell>
          <cell r="E20">
            <v>0</v>
          </cell>
        </row>
        <row r="26">
          <cell r="C26">
            <v>0</v>
          </cell>
          <cell r="E26">
            <v>0</v>
          </cell>
        </row>
        <row r="30">
          <cell r="C30">
            <v>0</v>
          </cell>
          <cell r="E30">
            <v>0</v>
          </cell>
        </row>
        <row r="36">
          <cell r="C36">
            <v>0</v>
          </cell>
        </row>
        <row r="37">
          <cell r="C37">
            <v>95361</v>
          </cell>
        </row>
        <row r="40">
          <cell r="C40">
            <v>95361</v>
          </cell>
        </row>
        <row r="41">
          <cell r="C41">
            <v>95361</v>
          </cell>
        </row>
        <row r="46">
          <cell r="C46">
            <v>60341</v>
          </cell>
        </row>
        <row r="47">
          <cell r="C47">
            <v>16473</v>
          </cell>
        </row>
        <row r="48">
          <cell r="C48">
            <v>18870</v>
          </cell>
        </row>
        <row r="52">
          <cell r="C52">
            <v>250</v>
          </cell>
        </row>
      </sheetData>
      <sheetData sheetId="16">
        <row r="10">
          <cell r="F10">
            <v>0</v>
          </cell>
        </row>
        <row r="11">
          <cell r="F11">
            <v>3942</v>
          </cell>
        </row>
        <row r="12">
          <cell r="F12">
            <v>20</v>
          </cell>
        </row>
        <row r="13">
          <cell r="F13">
            <v>0</v>
          </cell>
        </row>
        <row r="14">
          <cell r="F14">
            <v>30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4</v>
          </cell>
        </row>
        <row r="18">
          <cell r="F18">
            <v>0</v>
          </cell>
        </row>
        <row r="19">
          <cell r="F19">
            <v>280</v>
          </cell>
        </row>
        <row r="23">
          <cell r="F23">
            <v>110</v>
          </cell>
        </row>
        <row r="34">
          <cell r="F34">
            <v>140</v>
          </cell>
        </row>
        <row r="38">
          <cell r="F38">
            <v>78</v>
          </cell>
        </row>
        <row r="47">
          <cell r="F47">
            <v>2887</v>
          </cell>
        </row>
        <row r="49">
          <cell r="F49">
            <v>0</v>
          </cell>
        </row>
        <row r="52">
          <cell r="F52">
            <v>233</v>
          </cell>
        </row>
      </sheetData>
      <sheetData sheetId="17">
        <row r="11">
          <cell r="C11">
            <v>2210</v>
          </cell>
        </row>
        <row r="12">
          <cell r="C12">
            <v>15</v>
          </cell>
        </row>
        <row r="17">
          <cell r="C17">
            <v>5</v>
          </cell>
        </row>
        <row r="40">
          <cell r="C40">
            <v>17394</v>
          </cell>
        </row>
        <row r="46">
          <cell r="C46">
            <v>7964</v>
          </cell>
        </row>
        <row r="47">
          <cell r="C47">
            <v>2135</v>
          </cell>
        </row>
        <row r="48">
          <cell r="C48">
            <v>9292</v>
          </cell>
        </row>
        <row r="52">
          <cell r="C52">
            <v>233</v>
          </cell>
          <cell r="E52">
            <v>233</v>
          </cell>
        </row>
      </sheetData>
      <sheetData sheetId="18"/>
      <sheetData sheetId="19"/>
      <sheetData sheetId="20"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76933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28</v>
          </cell>
        </row>
        <row r="18">
          <cell r="F18">
            <v>0</v>
          </cell>
        </row>
        <row r="19">
          <cell r="F19">
            <v>0</v>
          </cell>
        </row>
        <row r="23">
          <cell r="F23">
            <v>764</v>
          </cell>
        </row>
        <row r="35">
          <cell r="F35">
            <v>925</v>
          </cell>
        </row>
        <row r="38">
          <cell r="F38">
            <v>320</v>
          </cell>
        </row>
        <row r="46">
          <cell r="F46">
            <v>19686</v>
          </cell>
        </row>
        <row r="49">
          <cell r="F49">
            <v>0</v>
          </cell>
        </row>
        <row r="51">
          <cell r="F51">
            <v>3221</v>
          </cell>
        </row>
      </sheetData>
      <sheetData sheetId="21">
        <row r="14">
          <cell r="C14">
            <v>71781</v>
          </cell>
        </row>
        <row r="19">
          <cell r="C19">
            <v>3000</v>
          </cell>
        </row>
        <row r="40">
          <cell r="C40">
            <v>61653</v>
          </cell>
        </row>
        <row r="45">
          <cell r="C45">
            <v>61898</v>
          </cell>
        </row>
        <row r="46">
          <cell r="C46">
            <v>17792</v>
          </cell>
        </row>
        <row r="47">
          <cell r="C47">
            <v>56744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 .mell "/>
      <sheetName val="9.1.3. sz. mell  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9.4.sz.mell."/>
      <sheetName val="9.4.1.sz.mell."/>
      <sheetName val="9.4.2.sz.mell."/>
      <sheetName val="9.4.3.sz.mell.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"/>
      <sheetName val="8. sz. táblázat"/>
      <sheetName val="9. sz. táblázat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E10">
            <v>129400</v>
          </cell>
        </row>
        <row r="11">
          <cell r="E11">
            <v>102315</v>
          </cell>
        </row>
        <row r="12">
          <cell r="E12">
            <v>124836</v>
          </cell>
        </row>
        <row r="13">
          <cell r="E13">
            <v>6547</v>
          </cell>
        </row>
        <row r="14">
          <cell r="E14">
            <v>8352</v>
          </cell>
        </row>
        <row r="15">
          <cell r="E15">
            <v>193</v>
          </cell>
        </row>
        <row r="22">
          <cell r="E22">
            <v>13651</v>
          </cell>
        </row>
        <row r="24">
          <cell r="E24">
            <v>9141</v>
          </cell>
        </row>
        <row r="25">
          <cell r="E25">
            <v>3916</v>
          </cell>
        </row>
        <row r="26">
          <cell r="E26">
            <v>3916</v>
          </cell>
        </row>
        <row r="34">
          <cell r="E34">
            <v>7465</v>
          </cell>
        </row>
        <row r="35">
          <cell r="E35">
            <v>92039</v>
          </cell>
        </row>
        <row r="37">
          <cell r="E37">
            <v>158080</v>
          </cell>
        </row>
        <row r="41">
          <cell r="E41">
            <v>6036</v>
          </cell>
        </row>
        <row r="42">
          <cell r="E42">
            <v>106702</v>
          </cell>
        </row>
        <row r="43">
          <cell r="E43">
            <v>19314</v>
          </cell>
        </row>
        <row r="44">
          <cell r="E44">
            <v>328</v>
          </cell>
        </row>
        <row r="45">
          <cell r="E45">
            <v>228</v>
          </cell>
        </row>
        <row r="46">
          <cell r="E46">
            <v>1531</v>
          </cell>
        </row>
        <row r="52">
          <cell r="E52">
            <v>14288</v>
          </cell>
        </row>
        <row r="53">
          <cell r="E53">
            <v>8062</v>
          </cell>
        </row>
        <row r="54">
          <cell r="E54">
            <v>6890</v>
          </cell>
        </row>
        <row r="55">
          <cell r="E55">
            <v>1979</v>
          </cell>
        </row>
        <row r="56">
          <cell r="E56">
            <v>7</v>
          </cell>
        </row>
        <row r="57">
          <cell r="E57">
            <v>281</v>
          </cell>
        </row>
        <row r="60">
          <cell r="E60">
            <v>10220</v>
          </cell>
        </row>
        <row r="85">
          <cell r="E85">
            <v>240296</v>
          </cell>
        </row>
        <row r="88">
          <cell r="E88">
            <v>14011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23">
          <cell r="E23">
            <v>110</v>
          </cell>
        </row>
        <row r="26">
          <cell r="E26">
            <v>0</v>
          </cell>
        </row>
        <row r="30">
          <cell r="E30">
            <v>0</v>
          </cell>
        </row>
      </sheetData>
      <sheetData sheetId="22"/>
      <sheetData sheetId="23"/>
      <sheetData sheetId="24"/>
      <sheetData sheetId="25">
        <row r="23">
          <cell r="E23">
            <v>764</v>
          </cell>
        </row>
        <row r="26">
          <cell r="E26">
            <v>0</v>
          </cell>
        </row>
        <row r="30">
          <cell r="E3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workbookViewId="0">
      <selection activeCell="B25" sqref="B25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152</v>
      </c>
    </row>
    <row r="4" spans="1:2">
      <c r="A4" s="56"/>
      <c r="B4" s="56"/>
    </row>
    <row r="5" spans="1:2" s="63" customFormat="1" ht="15.75">
      <c r="A5" s="48" t="s">
        <v>389</v>
      </c>
      <c r="B5" s="62"/>
    </row>
    <row r="6" spans="1:2">
      <c r="A6" s="56"/>
      <c r="B6" s="56"/>
    </row>
    <row r="7" spans="1:2">
      <c r="A7" s="56" t="s">
        <v>391</v>
      </c>
      <c r="B7" s="56" t="s">
        <v>392</v>
      </c>
    </row>
    <row r="8" spans="1:2">
      <c r="A8" s="56" t="s">
        <v>393</v>
      </c>
      <c r="B8" s="56" t="s">
        <v>394</v>
      </c>
    </row>
    <row r="9" spans="1:2">
      <c r="A9" s="56" t="s">
        <v>395</v>
      </c>
      <c r="B9" s="56" t="s">
        <v>396</v>
      </c>
    </row>
    <row r="10" spans="1:2">
      <c r="A10" s="56"/>
      <c r="B10" s="56"/>
    </row>
    <row r="11" spans="1:2">
      <c r="A11" s="56"/>
      <c r="B11" s="56"/>
    </row>
    <row r="12" spans="1:2" s="63" customFormat="1" ht="15.75">
      <c r="A12" s="48" t="s">
        <v>390</v>
      </c>
      <c r="B12" s="62"/>
    </row>
    <row r="13" spans="1:2">
      <c r="A13" s="56"/>
      <c r="B13" s="56"/>
    </row>
    <row r="14" spans="1:2">
      <c r="A14" s="56" t="s">
        <v>400</v>
      </c>
      <c r="B14" s="56" t="s">
        <v>399</v>
      </c>
    </row>
    <row r="15" spans="1:2">
      <c r="A15" s="56" t="s">
        <v>212</v>
      </c>
      <c r="B15" s="56" t="s">
        <v>398</v>
      </c>
    </row>
    <row r="16" spans="1:2">
      <c r="A16" s="56" t="s">
        <v>401</v>
      </c>
      <c r="B16" s="56" t="s">
        <v>397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9"/>
  <sheetViews>
    <sheetView view="pageLayout" zoomScaleNormal="100" workbookViewId="0">
      <selection activeCell="F5" sqref="F5"/>
    </sheetView>
  </sheetViews>
  <sheetFormatPr defaultRowHeight="15"/>
  <cols>
    <col min="1" max="1" width="5.6640625" style="329" customWidth="1"/>
    <col min="2" max="2" width="66.83203125" style="329" customWidth="1"/>
    <col min="3" max="3" width="27" style="329" customWidth="1"/>
    <col min="4" max="4" width="9.33203125" style="329"/>
  </cols>
  <sheetData>
    <row r="1" spans="1:4">
      <c r="A1" s="1426" t="s">
        <v>927</v>
      </c>
      <c r="B1" s="1426"/>
      <c r="C1" s="1426"/>
    </row>
    <row r="2" spans="1:4" ht="15" customHeight="1" thickBot="1">
      <c r="A2" s="330"/>
      <c r="B2" s="330"/>
      <c r="C2" s="351" t="s">
        <v>100</v>
      </c>
      <c r="D2" s="331"/>
    </row>
    <row r="3" spans="1:4" ht="21.75" thickBot="1">
      <c r="A3" s="352" t="s">
        <v>522</v>
      </c>
      <c r="B3" s="353" t="s">
        <v>540</v>
      </c>
      <c r="C3" s="354" t="s">
        <v>541</v>
      </c>
    </row>
    <row r="4" spans="1:4" ht="15.75" thickBot="1">
      <c r="A4" s="355">
        <v>1</v>
      </c>
      <c r="B4" s="356">
        <v>2</v>
      </c>
      <c r="C4" s="357">
        <v>3</v>
      </c>
    </row>
    <row r="5" spans="1:4">
      <c r="A5" s="358" t="s">
        <v>68</v>
      </c>
      <c r="B5" s="369"/>
      <c r="C5" s="370"/>
    </row>
    <row r="6" spans="1:4">
      <c r="A6" s="361" t="s">
        <v>69</v>
      </c>
      <c r="B6" s="371"/>
      <c r="C6" s="372"/>
    </row>
    <row r="7" spans="1:4" ht="15.75" thickBot="1">
      <c r="A7" s="365" t="s">
        <v>70</v>
      </c>
      <c r="B7" s="373"/>
      <c r="C7" s="374"/>
    </row>
    <row r="8" spans="1:4" ht="21.75" thickBot="1">
      <c r="A8" s="375" t="s">
        <v>71</v>
      </c>
      <c r="B8" s="376" t="s">
        <v>542</v>
      </c>
      <c r="C8" s="368">
        <f>SUM(C5:C7)</f>
        <v>0</v>
      </c>
      <c r="D8" s="350"/>
    </row>
    <row r="9" spans="1:4" ht="37.5" customHeight="1"/>
  </sheetData>
  <mergeCells count="1">
    <mergeCell ref="A1:C1"/>
  </mergeCells>
  <pageMargins left="0.7" right="0.7" top="0.75" bottom="0.75" header="0.3" footer="0.3"/>
  <pageSetup paperSize="9" orientation="landscape" r:id="rId1"/>
  <headerFooter>
    <oddHeader>&amp;R&amp;"Times New Roman CE,Félkövér dőlt"5.sz. melléklet a 6/2016. (IV.26.)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0"/>
  <sheetViews>
    <sheetView view="pageLayout" zoomScaleNormal="100" workbookViewId="0">
      <selection activeCell="K8" sqref="K8"/>
    </sheetView>
  </sheetViews>
  <sheetFormatPr defaultRowHeight="12.75"/>
  <cols>
    <col min="1" max="1" width="50.1640625" style="31" customWidth="1"/>
    <col min="2" max="2" width="13.1640625" style="30" customWidth="1"/>
    <col min="3" max="3" width="14" style="30" customWidth="1"/>
    <col min="4" max="4" width="13.6640625" style="30" hidden="1" customWidth="1"/>
    <col min="5" max="5" width="13.6640625" style="30" customWidth="1"/>
    <col min="6" max="6" width="16.6640625" style="30" hidden="1" customWidth="1"/>
    <col min="7" max="7" width="15.83203125" style="41" hidden="1" customWidth="1"/>
    <col min="8" max="8" width="12.83203125" style="30" hidden="1" customWidth="1"/>
    <col min="9" max="11" width="12.83203125" style="30" customWidth="1"/>
    <col min="12" max="12" width="13.83203125" style="30" customWidth="1"/>
    <col min="13" max="13" width="14.1640625" style="30" customWidth="1"/>
    <col min="14" max="16384" width="9.33203125" style="30"/>
  </cols>
  <sheetData>
    <row r="1" spans="1:14" ht="25.5" customHeight="1">
      <c r="D1" s="1438"/>
      <c r="E1" s="1438"/>
      <c r="F1" s="1438"/>
      <c r="G1" s="1438"/>
      <c r="H1" s="1438"/>
      <c r="I1" s="1438"/>
      <c r="J1" s="1438"/>
      <c r="K1" s="1438"/>
      <c r="L1" s="1438"/>
    </row>
    <row r="2" spans="1:14" ht="29.25" customHeight="1">
      <c r="A2" s="1439" t="s">
        <v>61</v>
      </c>
      <c r="B2" s="1439"/>
      <c r="C2" s="1439"/>
      <c r="D2" s="1439"/>
      <c r="E2" s="1439"/>
      <c r="F2" s="1439"/>
      <c r="G2" s="1439"/>
      <c r="H2" s="1439"/>
      <c r="I2" s="1439"/>
      <c r="J2" s="1439"/>
      <c r="K2" s="1439"/>
      <c r="L2" s="1439"/>
    </row>
    <row r="3" spans="1:14" s="32" customFormat="1" ht="44.25" customHeight="1" thickBot="1">
      <c r="A3" s="64"/>
      <c r="B3" s="41"/>
      <c r="C3" s="41"/>
      <c r="D3" s="41"/>
      <c r="E3" s="41"/>
      <c r="F3" s="41"/>
      <c r="G3" s="41"/>
      <c r="H3" s="41"/>
      <c r="I3" s="41"/>
      <c r="J3" s="41"/>
      <c r="K3" s="41"/>
      <c r="L3" s="37" t="s">
        <v>928</v>
      </c>
    </row>
    <row r="4" spans="1:14" s="41" customFormat="1" ht="12" customHeight="1" thickBot="1">
      <c r="A4" s="65" t="s">
        <v>114</v>
      </c>
      <c r="B4" s="66" t="s">
        <v>115</v>
      </c>
      <c r="C4" s="66" t="s">
        <v>116</v>
      </c>
      <c r="D4" s="66" t="s">
        <v>929</v>
      </c>
      <c r="E4" s="66" t="s">
        <v>864</v>
      </c>
      <c r="F4" s="66" t="s">
        <v>930</v>
      </c>
      <c r="G4" s="766" t="s">
        <v>931</v>
      </c>
      <c r="H4" s="766" t="s">
        <v>932</v>
      </c>
      <c r="I4" s="766" t="s">
        <v>933</v>
      </c>
      <c r="J4" s="766" t="s">
        <v>866</v>
      </c>
      <c r="K4" s="766" t="s">
        <v>867</v>
      </c>
      <c r="L4" s="38" t="s">
        <v>934</v>
      </c>
    </row>
    <row r="5" spans="1:14" ht="15.95" customHeight="1" thickBot="1">
      <c r="A5" s="847">
        <v>1</v>
      </c>
      <c r="B5" s="848">
        <v>2</v>
      </c>
      <c r="C5" s="848">
        <v>3</v>
      </c>
      <c r="D5" s="848">
        <v>4</v>
      </c>
      <c r="E5" s="848">
        <v>4</v>
      </c>
      <c r="F5" s="848">
        <v>6</v>
      </c>
      <c r="G5" s="849">
        <v>7</v>
      </c>
      <c r="H5" s="849">
        <v>8</v>
      </c>
      <c r="I5" s="849">
        <v>5</v>
      </c>
      <c r="J5" s="849">
        <v>6</v>
      </c>
      <c r="K5" s="849">
        <v>7</v>
      </c>
      <c r="L5" s="850">
        <v>8</v>
      </c>
      <c r="M5" s="41"/>
      <c r="N5" s="41"/>
    </row>
    <row r="6" spans="1:14" ht="15.95" customHeight="1">
      <c r="A6" s="851" t="s">
        <v>935</v>
      </c>
      <c r="B6" s="852">
        <v>77603</v>
      </c>
      <c r="C6" s="853" t="s">
        <v>936</v>
      </c>
      <c r="D6" s="852"/>
      <c r="E6" s="852">
        <v>77603</v>
      </c>
      <c r="F6" s="852">
        <v>77603</v>
      </c>
      <c r="G6" s="854">
        <v>77603</v>
      </c>
      <c r="H6" s="854"/>
      <c r="I6" s="854"/>
      <c r="J6" s="854"/>
      <c r="K6" s="854"/>
      <c r="L6" s="855">
        <f>B6-D6-F6</f>
        <v>0</v>
      </c>
    </row>
    <row r="7" spans="1:14" ht="15.95" customHeight="1">
      <c r="A7" s="856" t="s">
        <v>937</v>
      </c>
      <c r="B7" s="857"/>
      <c r="C7" s="858"/>
      <c r="D7" s="857"/>
      <c r="E7" s="857"/>
      <c r="F7" s="857"/>
      <c r="G7" s="859"/>
      <c r="H7" s="859">
        <v>56183</v>
      </c>
      <c r="I7" s="859">
        <v>56183</v>
      </c>
      <c r="J7" s="859">
        <v>56315</v>
      </c>
      <c r="K7" s="859">
        <f>J7*100/I7</f>
        <v>100.23494651407009</v>
      </c>
      <c r="L7" s="860"/>
    </row>
    <row r="8" spans="1:14" ht="15.95" customHeight="1">
      <c r="A8" s="856" t="s">
        <v>938</v>
      </c>
      <c r="B8" s="857"/>
      <c r="C8" s="858"/>
      <c r="D8" s="857"/>
      <c r="E8" s="857"/>
      <c r="F8" s="857"/>
      <c r="G8" s="859"/>
      <c r="H8" s="859">
        <v>30447</v>
      </c>
      <c r="I8" s="859">
        <v>30447</v>
      </c>
      <c r="J8" s="859">
        <v>30447</v>
      </c>
      <c r="K8" s="859">
        <f t="shared" ref="K8:K16" si="0">J8*100/I8</f>
        <v>100</v>
      </c>
      <c r="L8" s="860"/>
    </row>
    <row r="9" spans="1:14" ht="15.95" customHeight="1">
      <c r="A9" s="861" t="s">
        <v>939</v>
      </c>
      <c r="B9" s="862">
        <v>65891</v>
      </c>
      <c r="C9" s="863" t="s">
        <v>940</v>
      </c>
      <c r="D9" s="862"/>
      <c r="E9" s="862">
        <v>911</v>
      </c>
      <c r="F9" s="862">
        <v>911</v>
      </c>
      <c r="G9" s="864">
        <v>911</v>
      </c>
      <c r="H9" s="864">
        <v>911</v>
      </c>
      <c r="I9" s="864">
        <v>911</v>
      </c>
      <c r="J9" s="864">
        <v>0</v>
      </c>
      <c r="K9" s="859">
        <f t="shared" si="0"/>
        <v>0</v>
      </c>
      <c r="L9" s="865">
        <f>B9-D9-F9</f>
        <v>64980</v>
      </c>
    </row>
    <row r="10" spans="1:14" ht="15.95" customHeight="1">
      <c r="A10" s="861" t="s">
        <v>941</v>
      </c>
      <c r="B10" s="862">
        <v>35349</v>
      </c>
      <c r="C10" s="866" t="s">
        <v>608</v>
      </c>
      <c r="D10" s="867"/>
      <c r="E10" s="867">
        <v>0</v>
      </c>
      <c r="F10" s="867">
        <v>35349</v>
      </c>
      <c r="G10" s="867">
        <v>35349</v>
      </c>
      <c r="H10" s="868"/>
      <c r="I10" s="867"/>
      <c r="J10" s="868"/>
      <c r="K10" s="859"/>
      <c r="L10" s="869"/>
    </row>
    <row r="11" spans="1:14" ht="15.95" customHeight="1">
      <c r="A11" s="861" t="s">
        <v>942</v>
      </c>
      <c r="B11" s="857"/>
      <c r="C11" s="866"/>
      <c r="D11" s="867"/>
      <c r="E11" s="862"/>
      <c r="F11" s="862"/>
      <c r="G11" s="862"/>
      <c r="H11" s="864"/>
      <c r="I11" s="862">
        <v>3644</v>
      </c>
      <c r="J11" s="864">
        <v>4777</v>
      </c>
      <c r="K11" s="859">
        <f t="shared" si="0"/>
        <v>131.09220636663008</v>
      </c>
      <c r="L11" s="865"/>
    </row>
    <row r="12" spans="1:14" ht="15.95" customHeight="1">
      <c r="A12" s="861" t="s">
        <v>943</v>
      </c>
      <c r="B12" s="857"/>
      <c r="C12" s="863"/>
      <c r="D12" s="862"/>
      <c r="E12" s="870"/>
      <c r="F12" s="857"/>
      <c r="G12" s="857"/>
      <c r="H12" s="857">
        <f>49509+I1</f>
        <v>49509</v>
      </c>
      <c r="I12" s="857">
        <f>H12+482+2095</f>
        <v>52086</v>
      </c>
      <c r="J12" s="859">
        <v>49511</v>
      </c>
      <c r="K12" s="859">
        <f t="shared" si="0"/>
        <v>95.056253119840264</v>
      </c>
      <c r="L12" s="860"/>
    </row>
    <row r="13" spans="1:14" ht="15.95" customHeight="1">
      <c r="A13" s="861" t="s">
        <v>944</v>
      </c>
      <c r="B13" s="870"/>
      <c r="C13" s="863"/>
      <c r="D13" s="857"/>
      <c r="E13" s="862"/>
      <c r="F13" s="867"/>
      <c r="G13" s="868"/>
      <c r="H13" s="868">
        <v>1859</v>
      </c>
      <c r="I13" s="862">
        <v>1859</v>
      </c>
      <c r="J13" s="864">
        <v>1859</v>
      </c>
      <c r="K13" s="859">
        <f t="shared" si="0"/>
        <v>100</v>
      </c>
      <c r="L13" s="865"/>
      <c r="M13" s="30" t="s">
        <v>945</v>
      </c>
    </row>
    <row r="14" spans="1:14" ht="15.95" customHeight="1">
      <c r="A14" s="861" t="s">
        <v>946</v>
      </c>
      <c r="B14" s="862"/>
      <c r="C14" s="863"/>
      <c r="D14" s="870"/>
      <c r="E14" s="862"/>
      <c r="F14" s="862"/>
      <c r="G14" s="867"/>
      <c r="H14" s="862">
        <v>3798</v>
      </c>
      <c r="I14" s="862">
        <v>3798</v>
      </c>
      <c r="J14" s="868">
        <v>3798</v>
      </c>
      <c r="K14" s="859">
        <f t="shared" si="0"/>
        <v>100</v>
      </c>
      <c r="L14" s="869"/>
    </row>
    <row r="15" spans="1:14" ht="15.95" customHeight="1">
      <c r="A15" s="861" t="s">
        <v>947</v>
      </c>
      <c r="B15" s="870"/>
      <c r="C15" s="871"/>
      <c r="D15" s="862"/>
      <c r="E15" s="862"/>
      <c r="F15" s="862"/>
      <c r="G15" s="867"/>
      <c r="H15" s="862">
        <v>1503</v>
      </c>
      <c r="I15" s="862">
        <v>1503</v>
      </c>
      <c r="J15" s="872">
        <v>1503</v>
      </c>
      <c r="K15" s="859">
        <f t="shared" si="0"/>
        <v>100</v>
      </c>
      <c r="L15" s="873"/>
    </row>
    <row r="16" spans="1:14" ht="15.95" customHeight="1">
      <c r="A16" s="861" t="s">
        <v>948</v>
      </c>
      <c r="B16" s="862"/>
      <c r="C16" s="863"/>
      <c r="D16" s="862"/>
      <c r="E16" s="862"/>
      <c r="F16" s="870"/>
      <c r="G16" s="867"/>
      <c r="H16" s="868">
        <v>4600</v>
      </c>
      <c r="I16" s="862">
        <v>4600</v>
      </c>
      <c r="J16" s="872">
        <v>6008</v>
      </c>
      <c r="K16" s="859">
        <f t="shared" si="0"/>
        <v>130.60869565217391</v>
      </c>
      <c r="L16" s="873"/>
      <c r="M16" s="30" t="s">
        <v>949</v>
      </c>
    </row>
    <row r="17" spans="1:14" ht="15.95" customHeight="1" thickBot="1">
      <c r="A17" s="874" t="s">
        <v>950</v>
      </c>
      <c r="B17" s="875"/>
      <c r="C17" s="876"/>
      <c r="D17" s="877"/>
      <c r="E17" s="870"/>
      <c r="F17" s="877"/>
      <c r="G17" s="877"/>
      <c r="H17" s="877">
        <v>460</v>
      </c>
      <c r="I17" s="878">
        <v>460</v>
      </c>
      <c r="J17" s="878">
        <v>470</v>
      </c>
      <c r="K17" s="878">
        <f>J17*100/I17</f>
        <v>102.17391304347827</v>
      </c>
      <c r="L17" s="879"/>
    </row>
    <row r="18" spans="1:14" s="42" customFormat="1" ht="18" customHeight="1" thickBot="1">
      <c r="A18" s="880" t="s">
        <v>951</v>
      </c>
      <c r="B18" s="881"/>
      <c r="C18" s="882"/>
      <c r="D18" s="881"/>
      <c r="E18" s="881">
        <v>78514</v>
      </c>
      <c r="F18" s="881">
        <f>SUM(F6:F10)</f>
        <v>113863</v>
      </c>
      <c r="G18" s="883">
        <v>113863</v>
      </c>
      <c r="H18" s="883">
        <f>SUM(H6:H17)</f>
        <v>149270</v>
      </c>
      <c r="I18" s="883">
        <f>SUM(I6:I17)</f>
        <v>155491</v>
      </c>
      <c r="J18" s="883">
        <f>J7+J8+J9+J11+J12+J13+J14+J15+J16+J17</f>
        <v>154688</v>
      </c>
      <c r="K18" s="883">
        <f>J18*100/I18</f>
        <v>99.483571396415229</v>
      </c>
      <c r="L18" s="884"/>
      <c r="M18" s="30"/>
      <c r="N18" s="30"/>
    </row>
    <row r="19" spans="1:14" ht="13.5" thickBot="1">
      <c r="A19" s="851" t="s">
        <v>952</v>
      </c>
      <c r="B19" s="852">
        <v>520</v>
      </c>
      <c r="C19" s="853" t="s">
        <v>608</v>
      </c>
      <c r="D19" s="852"/>
      <c r="E19" s="852">
        <v>250</v>
      </c>
      <c r="F19" s="852">
        <v>250</v>
      </c>
      <c r="G19" s="854">
        <v>520</v>
      </c>
      <c r="H19" s="854">
        <v>1780</v>
      </c>
      <c r="I19" s="854">
        <v>1780</v>
      </c>
      <c r="J19" s="854">
        <v>1162</v>
      </c>
      <c r="K19" s="854">
        <f>J19*100/I19</f>
        <v>65.280898876404493</v>
      </c>
      <c r="L19" s="855"/>
    </row>
    <row r="20" spans="1:14">
      <c r="A20" s="1440" t="s">
        <v>953</v>
      </c>
      <c r="B20" s="867">
        <v>233</v>
      </c>
      <c r="C20" s="866" t="s">
        <v>526</v>
      </c>
      <c r="D20" s="1442"/>
      <c r="E20" s="867">
        <v>233</v>
      </c>
      <c r="F20" s="867">
        <v>233</v>
      </c>
      <c r="G20" s="872">
        <v>233</v>
      </c>
      <c r="H20" s="872">
        <v>233</v>
      </c>
      <c r="I20" s="872">
        <v>233</v>
      </c>
      <c r="J20" s="872">
        <v>24</v>
      </c>
      <c r="K20" s="1215">
        <f>J20*100/I20</f>
        <v>10.300429184549357</v>
      </c>
      <c r="L20" s="1444"/>
    </row>
    <row r="21" spans="1:14">
      <c r="A21" s="1441"/>
      <c r="B21" s="857"/>
      <c r="C21" s="858"/>
      <c r="D21" s="1443"/>
      <c r="E21" s="857"/>
      <c r="F21" s="857"/>
      <c r="G21" s="859"/>
      <c r="H21" s="859"/>
      <c r="I21" s="859"/>
      <c r="J21" s="859"/>
      <c r="K21" s="1208"/>
      <c r="L21" s="1445"/>
      <c r="M21" s="42"/>
      <c r="N21" s="42"/>
    </row>
    <row r="22" spans="1:14" ht="13.5" thickBot="1">
      <c r="A22" s="885" t="s">
        <v>954</v>
      </c>
      <c r="B22" s="875"/>
      <c r="C22" s="886"/>
      <c r="D22" s="875"/>
      <c r="E22" s="875"/>
      <c r="F22" s="875">
        <v>115</v>
      </c>
      <c r="G22" s="887">
        <v>1040</v>
      </c>
      <c r="H22" s="887">
        <v>3221</v>
      </c>
      <c r="I22" s="887">
        <v>3221</v>
      </c>
      <c r="J22" s="887">
        <v>2954</v>
      </c>
      <c r="K22" s="887">
        <f>J22*100/I22</f>
        <v>91.710648866811553</v>
      </c>
      <c r="L22" s="888"/>
    </row>
    <row r="23" spans="1:14" ht="13.5" thickBot="1">
      <c r="A23" s="880" t="s">
        <v>955</v>
      </c>
      <c r="B23" s="881"/>
      <c r="C23" s="882"/>
      <c r="D23" s="881"/>
      <c r="E23" s="881">
        <f>SUM(E19+E20)</f>
        <v>483</v>
      </c>
      <c r="F23" s="881">
        <f>SUM(F19:F22)</f>
        <v>598</v>
      </c>
      <c r="G23" s="883">
        <v>1793</v>
      </c>
      <c r="H23" s="883">
        <f>SUM(H19:H22)</f>
        <v>5234</v>
      </c>
      <c r="I23" s="883">
        <f>SUM(I19:I22)</f>
        <v>5234</v>
      </c>
      <c r="J23" s="883">
        <f>J19+J20+J22</f>
        <v>4140</v>
      </c>
      <c r="K23" s="883">
        <f>J23*100/I23</f>
        <v>79.098204050439435</v>
      </c>
      <c r="L23" s="884"/>
    </row>
    <row r="24" spans="1:14">
      <c r="A24" s="856"/>
      <c r="B24" s="857"/>
      <c r="C24" s="858"/>
      <c r="D24" s="857"/>
      <c r="E24" s="857"/>
      <c r="F24" s="857"/>
      <c r="G24" s="859"/>
      <c r="H24" s="859"/>
      <c r="I24" s="859"/>
      <c r="J24" s="859"/>
      <c r="K24" s="859"/>
      <c r="L24" s="860">
        <f t="shared" ref="L24:L29" si="1">B24-D24-F24</f>
        <v>0</v>
      </c>
    </row>
    <row r="25" spans="1:14">
      <c r="A25" s="861"/>
      <c r="B25" s="862"/>
      <c r="C25" s="863"/>
      <c r="D25" s="862"/>
      <c r="E25" s="862"/>
      <c r="F25" s="862"/>
      <c r="G25" s="864"/>
      <c r="H25" s="864"/>
      <c r="I25" s="864"/>
      <c r="J25" s="864"/>
      <c r="K25" s="864"/>
      <c r="L25" s="865">
        <f t="shared" si="1"/>
        <v>0</v>
      </c>
    </row>
    <row r="26" spans="1:14">
      <c r="A26" s="861"/>
      <c r="B26" s="862"/>
      <c r="C26" s="863"/>
      <c r="D26" s="862"/>
      <c r="E26" s="862"/>
      <c r="F26" s="862"/>
      <c r="G26" s="864"/>
      <c r="H26" s="864"/>
      <c r="I26" s="864"/>
      <c r="J26" s="864"/>
      <c r="K26" s="864"/>
      <c r="L26" s="865">
        <f t="shared" si="1"/>
        <v>0</v>
      </c>
    </row>
    <row r="27" spans="1:14">
      <c r="A27" s="861"/>
      <c r="B27" s="862"/>
      <c r="C27" s="863"/>
      <c r="D27" s="862"/>
      <c r="E27" s="862"/>
      <c r="F27" s="862"/>
      <c r="G27" s="864"/>
      <c r="H27" s="864"/>
      <c r="I27" s="864"/>
      <c r="J27" s="864"/>
      <c r="K27" s="864"/>
      <c r="L27" s="865">
        <f t="shared" si="1"/>
        <v>0</v>
      </c>
    </row>
    <row r="28" spans="1:14">
      <c r="A28" s="861"/>
      <c r="B28" s="862"/>
      <c r="C28" s="863"/>
      <c r="D28" s="862"/>
      <c r="E28" s="862"/>
      <c r="F28" s="862"/>
      <c r="G28" s="864"/>
      <c r="H28" s="864"/>
      <c r="I28" s="864"/>
      <c r="J28" s="864"/>
      <c r="K28" s="864"/>
      <c r="L28" s="865">
        <f t="shared" si="1"/>
        <v>0</v>
      </c>
    </row>
    <row r="29" spans="1:14" ht="13.5" thickBot="1">
      <c r="A29" s="861"/>
      <c r="B29" s="862"/>
      <c r="C29" s="863"/>
      <c r="D29" s="862"/>
      <c r="E29" s="862"/>
      <c r="F29" s="862"/>
      <c r="G29" s="864"/>
      <c r="H29" s="864"/>
      <c r="I29" s="864"/>
      <c r="J29" s="864"/>
      <c r="K29" s="864"/>
      <c r="L29" s="865">
        <f t="shared" si="1"/>
        <v>0</v>
      </c>
    </row>
    <row r="30" spans="1:14" ht="13.5" thickBot="1">
      <c r="A30" s="889" t="s">
        <v>113</v>
      </c>
      <c r="B30" s="890"/>
      <c r="C30" s="890"/>
      <c r="D30" s="890">
        <f>SUM(D9:D29)</f>
        <v>0</v>
      </c>
      <c r="E30" s="890">
        <f>SUM(E18+E23)</f>
        <v>78997</v>
      </c>
      <c r="F30" s="890">
        <f>SUM(F18+F23)</f>
        <v>114461</v>
      </c>
      <c r="G30" s="891">
        <v>115656</v>
      </c>
      <c r="H30" s="891">
        <f>SUM(H18,H23)</f>
        <v>154504</v>
      </c>
      <c r="I30" s="891">
        <f>SUM(I18,I23)</f>
        <v>160725</v>
      </c>
      <c r="J30" s="891">
        <v>158828</v>
      </c>
      <c r="K30" s="891">
        <f>J30*100/I30</f>
        <v>98.819723129569141</v>
      </c>
      <c r="L30" s="892">
        <f>SUM(L9:L29)</f>
        <v>64980</v>
      </c>
    </row>
  </sheetData>
  <mergeCells count="5">
    <mergeCell ref="D1:L1"/>
    <mergeCell ref="A2:L2"/>
    <mergeCell ref="A20:A21"/>
    <mergeCell ref="D20:D21"/>
    <mergeCell ref="L20:L21"/>
  </mergeCells>
  <phoneticPr fontId="0" type="noConversion"/>
  <printOptions horizontalCentered="1"/>
  <pageMargins left="0.19685039370078741" right="0.19685039370078741" top="1.0236220472440944" bottom="0.98425196850393704" header="0.78740157480314965" footer="0.78740157480314965"/>
  <pageSetup paperSize="9" scale="91" orientation="landscape" horizontalDpi="300" verticalDpi="300" r:id="rId1"/>
  <headerFooter alignWithMargins="0">
    <oddHeader>&amp;R&amp;"Times New Roman CE,Félkövér dőlt"&amp;11 6. melléklet a 6/2016. (IV.26.)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M28"/>
  <sheetViews>
    <sheetView view="pageLayout" zoomScaleNormal="100" workbookViewId="0">
      <selection activeCell="O23" sqref="O23"/>
    </sheetView>
  </sheetViews>
  <sheetFormatPr defaultRowHeight="12.75"/>
  <cols>
    <col min="1" max="1" width="41.83203125" style="31" customWidth="1"/>
    <col min="2" max="2" width="14" style="30" customWidth="1"/>
    <col min="3" max="3" width="16.33203125" style="30" customWidth="1"/>
    <col min="4" max="4" width="14.83203125" style="30" customWidth="1"/>
    <col min="5" max="5" width="15.33203125" style="30" customWidth="1"/>
    <col min="6" max="6" width="15.83203125" style="30" hidden="1" customWidth="1"/>
    <col min="7" max="7" width="12.6640625" style="30" hidden="1" customWidth="1"/>
    <col min="8" max="8" width="16.6640625" style="30" hidden="1" customWidth="1"/>
    <col min="9" max="12" width="12.83203125" style="30" customWidth="1"/>
    <col min="13" max="13" width="20.1640625" style="30" customWidth="1"/>
  </cols>
  <sheetData>
    <row r="1" spans="1:13" ht="15.75" customHeight="1">
      <c r="A1" s="1439" t="s">
        <v>543</v>
      </c>
      <c r="B1" s="1439"/>
      <c r="C1" s="1439"/>
      <c r="D1" s="1439"/>
      <c r="E1" s="1439"/>
      <c r="F1" s="1439"/>
      <c r="G1" s="1439"/>
      <c r="H1" s="1439"/>
      <c r="I1" s="1439"/>
      <c r="J1" s="1439"/>
      <c r="K1" s="1439"/>
      <c r="L1" s="1439"/>
    </row>
    <row r="2" spans="1:13" ht="27.75" thickBot="1">
      <c r="A2" s="64"/>
      <c r="B2" s="41"/>
      <c r="C2" s="41"/>
      <c r="D2" s="41"/>
      <c r="E2" s="41"/>
      <c r="F2" s="41"/>
      <c r="G2" s="41"/>
      <c r="H2" s="41"/>
      <c r="I2" s="41"/>
      <c r="J2" s="41"/>
      <c r="K2" s="41"/>
      <c r="L2" s="37" t="s">
        <v>110</v>
      </c>
    </row>
    <row r="3" spans="1:13" ht="36.75" thickBot="1">
      <c r="A3" s="65" t="s">
        <v>544</v>
      </c>
      <c r="B3" s="66" t="s">
        <v>115</v>
      </c>
      <c r="C3" s="66" t="s">
        <v>116</v>
      </c>
      <c r="D3" s="66" t="s">
        <v>956</v>
      </c>
      <c r="E3" s="66" t="s">
        <v>864</v>
      </c>
      <c r="F3" s="66" t="s">
        <v>930</v>
      </c>
      <c r="G3" s="766" t="s">
        <v>931</v>
      </c>
      <c r="H3" s="766" t="s">
        <v>932</v>
      </c>
      <c r="I3" s="766" t="s">
        <v>933</v>
      </c>
      <c r="J3" s="766" t="s">
        <v>866</v>
      </c>
      <c r="K3" s="766" t="s">
        <v>867</v>
      </c>
      <c r="L3" s="38" t="s">
        <v>957</v>
      </c>
      <c r="M3" s="32"/>
    </row>
    <row r="4" spans="1:13" ht="13.5" thickBot="1">
      <c r="A4" s="39">
        <v>1</v>
      </c>
      <c r="B4" s="40">
        <v>2</v>
      </c>
      <c r="C4" s="40">
        <v>3</v>
      </c>
      <c r="D4" s="40">
        <v>4</v>
      </c>
      <c r="E4" s="40">
        <v>5</v>
      </c>
      <c r="F4" s="40">
        <v>6</v>
      </c>
      <c r="G4" s="893">
        <v>7</v>
      </c>
      <c r="H4" s="893">
        <v>8</v>
      </c>
      <c r="I4" s="893">
        <v>6</v>
      </c>
      <c r="J4" s="893">
        <v>7</v>
      </c>
      <c r="K4" s="893">
        <v>8</v>
      </c>
      <c r="L4" s="894">
        <v>9</v>
      </c>
      <c r="M4" s="41"/>
    </row>
    <row r="5" spans="1:13" ht="21" customHeight="1">
      <c r="A5" s="895" t="s">
        <v>958</v>
      </c>
      <c r="B5" s="310">
        <v>145651</v>
      </c>
      <c r="C5" s="311" t="s">
        <v>959</v>
      </c>
      <c r="D5" s="472">
        <v>181000</v>
      </c>
      <c r="E5" s="310">
        <v>181000</v>
      </c>
      <c r="F5" s="472">
        <v>145651</v>
      </c>
      <c r="G5" s="896">
        <v>145651</v>
      </c>
      <c r="H5" s="472"/>
      <c r="I5" s="472"/>
      <c r="J5" s="897"/>
      <c r="K5" s="897"/>
      <c r="L5" s="312">
        <v>0</v>
      </c>
    </row>
    <row r="6" spans="1:13" ht="17.25" customHeight="1">
      <c r="A6" s="898" t="s">
        <v>960</v>
      </c>
      <c r="B6" s="310"/>
      <c r="C6" s="311"/>
      <c r="D6" s="304"/>
      <c r="E6" s="310"/>
      <c r="F6" s="304"/>
      <c r="G6" s="310"/>
      <c r="H6" s="897">
        <v>70232</v>
      </c>
      <c r="I6" s="897">
        <v>70232</v>
      </c>
      <c r="J6" s="896">
        <v>73554</v>
      </c>
      <c r="K6" s="310">
        <f>J6*100/I6</f>
        <v>104.7300375897027</v>
      </c>
      <c r="L6" s="312"/>
      <c r="M6" s="1446" t="s">
        <v>961</v>
      </c>
    </row>
    <row r="7" spans="1:13" ht="17.25" customHeight="1">
      <c r="A7" s="898" t="s">
        <v>962</v>
      </c>
      <c r="B7" s="304"/>
      <c r="C7" s="311"/>
      <c r="D7" s="500"/>
      <c r="E7" s="310"/>
      <c r="F7" s="304"/>
      <c r="G7" s="310"/>
      <c r="H7" s="304">
        <v>43950</v>
      </c>
      <c r="I7" s="304">
        <v>43950</v>
      </c>
      <c r="J7" s="896">
        <v>43950</v>
      </c>
      <c r="K7" s="310">
        <f t="shared" ref="K7:K10" si="0">J7*100/I7</f>
        <v>100</v>
      </c>
      <c r="L7" s="312"/>
      <c r="M7" s="1446"/>
    </row>
    <row r="8" spans="1:13" ht="17.25" customHeight="1">
      <c r="A8" s="898" t="s">
        <v>963</v>
      </c>
      <c r="B8" s="304"/>
      <c r="C8" s="311"/>
      <c r="D8" s="304"/>
      <c r="E8" s="310"/>
      <c r="F8" s="500"/>
      <c r="G8" s="310"/>
      <c r="H8" s="304">
        <v>1880</v>
      </c>
      <c r="I8" s="304">
        <v>1880</v>
      </c>
      <c r="J8" s="909">
        <v>2571</v>
      </c>
      <c r="K8" s="310">
        <f t="shared" si="0"/>
        <v>136.75531914893617</v>
      </c>
      <c r="L8" s="312"/>
    </row>
    <row r="9" spans="1:13" ht="17.25" customHeight="1" thickBot="1">
      <c r="A9" s="899" t="s">
        <v>964</v>
      </c>
      <c r="B9" s="500"/>
      <c r="C9" s="900"/>
      <c r="D9" s="500"/>
      <c r="E9" s="473"/>
      <c r="F9" s="473"/>
      <c r="G9" s="473"/>
      <c r="H9" s="897">
        <v>26307</v>
      </c>
      <c r="I9" s="897">
        <v>26307</v>
      </c>
      <c r="J9" s="897">
        <v>3635</v>
      </c>
      <c r="K9" s="310">
        <f t="shared" si="0"/>
        <v>13.817615083437868</v>
      </c>
      <c r="L9" s="901"/>
      <c r="M9" s="1446" t="s">
        <v>965</v>
      </c>
    </row>
    <row r="10" spans="1:13" ht="15.75" customHeight="1" thickBot="1">
      <c r="A10" s="902" t="s">
        <v>951</v>
      </c>
      <c r="B10" s="501"/>
      <c r="C10" s="502"/>
      <c r="D10" s="501"/>
      <c r="E10" s="474">
        <v>181000</v>
      </c>
      <c r="F10" s="474">
        <v>145651</v>
      </c>
      <c r="G10" s="903">
        <v>145651</v>
      </c>
      <c r="H10" s="903">
        <f>SUM(H5:H9)</f>
        <v>142369</v>
      </c>
      <c r="I10" s="903">
        <f>SUM(I5:I9)</f>
        <v>142369</v>
      </c>
      <c r="J10" s="903">
        <f>J6+J7+J8+J9</f>
        <v>123710</v>
      </c>
      <c r="K10" s="501">
        <f t="shared" si="0"/>
        <v>86.893916512723976</v>
      </c>
      <c r="L10" s="503">
        <v>0</v>
      </c>
      <c r="M10" s="1446"/>
    </row>
    <row r="11" spans="1:13" ht="15.75" customHeight="1" thickBot="1">
      <c r="A11" s="899" t="s">
        <v>966</v>
      </c>
      <c r="B11" s="500"/>
      <c r="C11" s="510" t="s">
        <v>526</v>
      </c>
      <c r="D11" s="500">
        <v>1000</v>
      </c>
      <c r="E11" s="500">
        <v>1000</v>
      </c>
      <c r="F11" s="500">
        <v>1000</v>
      </c>
      <c r="G11" s="897"/>
      <c r="H11" s="897"/>
      <c r="I11" s="897"/>
      <c r="J11" s="897"/>
      <c r="K11" s="897"/>
      <c r="L11" s="904">
        <v>0</v>
      </c>
    </row>
    <row r="12" spans="1:13" ht="17.25" customHeight="1" thickBot="1">
      <c r="A12" s="902" t="s">
        <v>955</v>
      </c>
      <c r="B12" s="501"/>
      <c r="C12" s="502"/>
      <c r="D12" s="501"/>
      <c r="E12" s="474">
        <v>1000</v>
      </c>
      <c r="F12" s="474">
        <v>1000</v>
      </c>
      <c r="G12" s="903"/>
      <c r="H12" s="903"/>
      <c r="I12" s="903"/>
      <c r="J12" s="903"/>
      <c r="K12" s="903"/>
      <c r="L12" s="503">
        <v>0</v>
      </c>
    </row>
    <row r="13" spans="1:13" ht="15.75">
      <c r="A13" s="905"/>
      <c r="B13" s="471"/>
      <c r="C13" s="906"/>
      <c r="D13" s="471"/>
      <c r="E13" s="471"/>
      <c r="F13" s="471"/>
      <c r="G13" s="907"/>
      <c r="H13" s="907"/>
      <c r="I13" s="907"/>
      <c r="J13" s="907"/>
      <c r="K13" s="907"/>
      <c r="L13" s="908">
        <f t="shared" ref="L13:L27" si="1">B13-D13-E13</f>
        <v>0</v>
      </c>
    </row>
    <row r="14" spans="1:13" ht="15.75">
      <c r="A14" s="898"/>
      <c r="B14" s="304"/>
      <c r="C14" s="305"/>
      <c r="D14" s="304"/>
      <c r="E14" s="304"/>
      <c r="F14" s="304"/>
      <c r="G14" s="909"/>
      <c r="H14" s="909"/>
      <c r="I14" s="909"/>
      <c r="J14" s="909"/>
      <c r="K14" s="909"/>
      <c r="L14" s="306">
        <f t="shared" si="1"/>
        <v>0</v>
      </c>
    </row>
    <row r="15" spans="1:13" ht="15.75">
      <c r="A15" s="898"/>
      <c r="B15" s="304"/>
      <c r="C15" s="305"/>
      <c r="D15" s="304"/>
      <c r="E15" s="304"/>
      <c r="F15" s="304"/>
      <c r="G15" s="909"/>
      <c r="H15" s="909"/>
      <c r="I15" s="909"/>
      <c r="J15" s="909"/>
      <c r="K15" s="909"/>
      <c r="L15" s="306">
        <f t="shared" si="1"/>
        <v>0</v>
      </c>
    </row>
    <row r="16" spans="1:13" ht="15.75">
      <c r="A16" s="898"/>
      <c r="B16" s="304"/>
      <c r="C16" s="305"/>
      <c r="D16" s="304"/>
      <c r="E16" s="304"/>
      <c r="F16" s="304"/>
      <c r="G16" s="909"/>
      <c r="H16" s="909"/>
      <c r="I16" s="909"/>
      <c r="J16" s="909"/>
      <c r="K16" s="909"/>
      <c r="L16" s="306">
        <f t="shared" si="1"/>
        <v>0</v>
      </c>
    </row>
    <row r="17" spans="1:13" ht="15.75">
      <c r="A17" s="898"/>
      <c r="B17" s="304"/>
      <c r="C17" s="305"/>
      <c r="D17" s="304"/>
      <c r="E17" s="304"/>
      <c r="F17" s="304"/>
      <c r="G17" s="909"/>
      <c r="H17" s="909"/>
      <c r="I17" s="909"/>
      <c r="J17" s="909"/>
      <c r="K17" s="909"/>
      <c r="L17" s="306">
        <f t="shared" si="1"/>
        <v>0</v>
      </c>
    </row>
    <row r="18" spans="1:13" ht="15.75">
      <c r="A18" s="898"/>
      <c r="B18" s="304"/>
      <c r="C18" s="305"/>
      <c r="D18" s="304"/>
      <c r="E18" s="304"/>
      <c r="F18" s="304"/>
      <c r="G18" s="909"/>
      <c r="H18" s="909"/>
      <c r="I18" s="909"/>
      <c r="J18" s="909"/>
      <c r="K18" s="909"/>
      <c r="L18" s="306">
        <f t="shared" si="1"/>
        <v>0</v>
      </c>
    </row>
    <row r="19" spans="1:13" ht="15.75">
      <c r="A19" s="898"/>
      <c r="B19" s="304"/>
      <c r="C19" s="305"/>
      <c r="D19" s="304"/>
      <c r="E19" s="304"/>
      <c r="F19" s="304"/>
      <c r="G19" s="909"/>
      <c r="H19" s="909"/>
      <c r="I19" s="909"/>
      <c r="J19" s="909"/>
      <c r="K19" s="909"/>
      <c r="L19" s="306">
        <f t="shared" si="1"/>
        <v>0</v>
      </c>
      <c r="M19" s="42"/>
    </row>
    <row r="20" spans="1:13" ht="15.75">
      <c r="A20" s="898"/>
      <c r="B20" s="304"/>
      <c r="C20" s="305"/>
      <c r="D20" s="304"/>
      <c r="E20" s="304"/>
      <c r="F20" s="304"/>
      <c r="G20" s="909"/>
      <c r="H20" s="909"/>
      <c r="I20" s="909"/>
      <c r="J20" s="909"/>
      <c r="K20" s="909"/>
      <c r="L20" s="306">
        <f t="shared" si="1"/>
        <v>0</v>
      </c>
    </row>
    <row r="21" spans="1:13" ht="15.75">
      <c r="A21" s="898"/>
      <c r="B21" s="304"/>
      <c r="C21" s="305"/>
      <c r="D21" s="304"/>
      <c r="E21" s="304"/>
      <c r="F21" s="304"/>
      <c r="G21" s="909"/>
      <c r="H21" s="909"/>
      <c r="I21" s="909"/>
      <c r="J21" s="909"/>
      <c r="K21" s="909"/>
      <c r="L21" s="306">
        <f t="shared" si="1"/>
        <v>0</v>
      </c>
    </row>
    <row r="22" spans="1:13" ht="15.75">
      <c r="A22" s="898"/>
      <c r="B22" s="304"/>
      <c r="C22" s="305"/>
      <c r="D22" s="304"/>
      <c r="E22" s="304"/>
      <c r="F22" s="304"/>
      <c r="G22" s="909"/>
      <c r="H22" s="909"/>
      <c r="I22" s="909"/>
      <c r="J22" s="909"/>
      <c r="K22" s="909"/>
      <c r="L22" s="306">
        <f t="shared" si="1"/>
        <v>0</v>
      </c>
    </row>
    <row r="23" spans="1:13" ht="15.75">
      <c r="A23" s="898"/>
      <c r="B23" s="304"/>
      <c r="C23" s="305"/>
      <c r="D23" s="304"/>
      <c r="E23" s="304"/>
      <c r="F23" s="304"/>
      <c r="G23" s="909"/>
      <c r="H23" s="909"/>
      <c r="I23" s="909"/>
      <c r="J23" s="909"/>
      <c r="K23" s="909"/>
      <c r="L23" s="306">
        <f t="shared" si="1"/>
        <v>0</v>
      </c>
    </row>
    <row r="24" spans="1:13" ht="15.75">
      <c r="A24" s="898"/>
      <c r="B24" s="304"/>
      <c r="C24" s="305"/>
      <c r="D24" s="304"/>
      <c r="E24" s="304"/>
      <c r="F24" s="304"/>
      <c r="G24" s="909"/>
      <c r="H24" s="909"/>
      <c r="I24" s="909"/>
      <c r="J24" s="909"/>
      <c r="K24" s="909"/>
      <c r="L24" s="306">
        <f t="shared" si="1"/>
        <v>0</v>
      </c>
    </row>
    <row r="25" spans="1:13" ht="15.75">
      <c r="A25" s="898"/>
      <c r="B25" s="304"/>
      <c r="C25" s="305"/>
      <c r="D25" s="304"/>
      <c r="E25" s="304"/>
      <c r="F25" s="304"/>
      <c r="G25" s="909"/>
      <c r="H25" s="909"/>
      <c r="I25" s="909"/>
      <c r="J25" s="909"/>
      <c r="K25" s="909"/>
      <c r="L25" s="306">
        <f t="shared" si="1"/>
        <v>0</v>
      </c>
    </row>
    <row r="26" spans="1:13" ht="15.75">
      <c r="A26" s="898"/>
      <c r="B26" s="304"/>
      <c r="C26" s="305"/>
      <c r="D26" s="304"/>
      <c r="E26" s="304"/>
      <c r="F26" s="304"/>
      <c r="G26" s="909"/>
      <c r="H26" s="909"/>
      <c r="I26" s="909"/>
      <c r="J26" s="909"/>
      <c r="K26" s="909"/>
      <c r="L26" s="306">
        <f t="shared" si="1"/>
        <v>0</v>
      </c>
    </row>
    <row r="27" spans="1:13" ht="16.5" thickBot="1">
      <c r="A27" s="910"/>
      <c r="B27" s="310"/>
      <c r="C27" s="311"/>
      <c r="D27" s="310"/>
      <c r="E27" s="310"/>
      <c r="F27" s="310"/>
      <c r="G27" s="896"/>
      <c r="H27" s="896"/>
      <c r="I27" s="896"/>
      <c r="J27" s="896"/>
      <c r="K27" s="896"/>
      <c r="L27" s="312">
        <f t="shared" si="1"/>
        <v>0</v>
      </c>
    </row>
    <row r="28" spans="1:13" ht="16.5" thickBot="1">
      <c r="A28" s="307" t="s">
        <v>113</v>
      </c>
      <c r="B28" s="308">
        <f>SUM(B5:B27)</f>
        <v>145651</v>
      </c>
      <c r="C28" s="308"/>
      <c r="D28" s="308">
        <f>SUM(D5:D27)</f>
        <v>182000</v>
      </c>
      <c r="E28" s="308">
        <v>182000</v>
      </c>
      <c r="F28" s="308">
        <v>146651</v>
      </c>
      <c r="G28" s="911">
        <v>145651</v>
      </c>
      <c r="H28" s="911">
        <v>142369</v>
      </c>
      <c r="I28" s="911">
        <v>142369</v>
      </c>
      <c r="J28" s="911">
        <v>123710</v>
      </c>
      <c r="K28" s="911">
        <f>J28*100/I28</f>
        <v>86.893916512723976</v>
      </c>
      <c r="L28" s="309">
        <f>SUM(L5:L27)</f>
        <v>0</v>
      </c>
    </row>
  </sheetData>
  <mergeCells count="3">
    <mergeCell ref="A1:L1"/>
    <mergeCell ref="M6:M7"/>
    <mergeCell ref="M9:M10"/>
  </mergeCells>
  <pageMargins left="0.69781249999999995" right="0.7" top="0.75" bottom="0.75" header="0.3" footer="0.3"/>
  <pageSetup paperSize="9" scale="87" orientation="landscape" r:id="rId1"/>
  <headerFooter>
    <oddHeader>&amp;R&amp;"Times New Roman CE,Félkövér dőlt"7. sz. melléklet a 6/2016. (IV.26.)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51"/>
  <sheetViews>
    <sheetView view="pageLayout" zoomScaleNormal="100" workbookViewId="0">
      <selection sqref="A1:E1048576"/>
    </sheetView>
  </sheetViews>
  <sheetFormatPr defaultRowHeight="12.75"/>
  <cols>
    <col min="1" max="1" width="38.6640625" style="33" customWidth="1"/>
    <col min="2" max="5" width="13.83203125" style="33" customWidth="1"/>
  </cols>
  <sheetData>
    <row r="1" spans="1:6">
      <c r="A1" s="377"/>
      <c r="B1" s="377"/>
      <c r="C1" s="377"/>
      <c r="D1" s="377"/>
      <c r="E1" s="377"/>
      <c r="F1" s="33"/>
    </row>
    <row r="2" spans="1:6" ht="15.75">
      <c r="A2" s="378" t="s">
        <v>545</v>
      </c>
      <c r="B2" s="1447"/>
      <c r="C2" s="1447"/>
      <c r="D2" s="1447"/>
      <c r="E2" s="1447"/>
      <c r="F2" s="33"/>
    </row>
    <row r="3" spans="1:6" ht="14.25" thickBot="1">
      <c r="A3" s="377"/>
      <c r="B3" s="377"/>
      <c r="C3" s="377"/>
      <c r="D3" s="1448" t="s">
        <v>546</v>
      </c>
      <c r="E3" s="1448"/>
      <c r="F3" s="33"/>
    </row>
    <row r="4" spans="1:6" ht="13.5" thickBot="1">
      <c r="A4" s="379" t="s">
        <v>547</v>
      </c>
      <c r="B4" s="380" t="s">
        <v>526</v>
      </c>
      <c r="C4" s="380" t="s">
        <v>527</v>
      </c>
      <c r="D4" s="380" t="s">
        <v>967</v>
      </c>
      <c r="E4" s="381" t="s">
        <v>548</v>
      </c>
      <c r="F4" s="33"/>
    </row>
    <row r="5" spans="1:6">
      <c r="A5" s="382" t="s">
        <v>549</v>
      </c>
      <c r="B5" s="383"/>
      <c r="C5" s="383"/>
      <c r="D5" s="383"/>
      <c r="E5" s="384">
        <f t="shared" ref="E5:E11" si="0">SUM(B5:D5)</f>
        <v>0</v>
      </c>
      <c r="F5" s="33"/>
    </row>
    <row r="6" spans="1:6">
      <c r="A6" s="385" t="s">
        <v>550</v>
      </c>
      <c r="B6" s="386"/>
      <c r="C6" s="386"/>
      <c r="D6" s="386"/>
      <c r="E6" s="387">
        <f t="shared" si="0"/>
        <v>0</v>
      </c>
      <c r="F6" s="33"/>
    </row>
    <row r="7" spans="1:6">
      <c r="A7" s="388" t="s">
        <v>551</v>
      </c>
      <c r="B7" s="389"/>
      <c r="C7" s="389"/>
      <c r="D7" s="389"/>
      <c r="E7" s="390">
        <f t="shared" si="0"/>
        <v>0</v>
      </c>
      <c r="F7" s="33"/>
    </row>
    <row r="8" spans="1:6">
      <c r="A8" s="388" t="s">
        <v>552</v>
      </c>
      <c r="B8" s="389"/>
      <c r="C8" s="389"/>
      <c r="D8" s="389"/>
      <c r="E8" s="390">
        <f t="shared" si="0"/>
        <v>0</v>
      </c>
      <c r="F8" s="33"/>
    </row>
    <row r="9" spans="1:6">
      <c r="A9" s="388" t="s">
        <v>553</v>
      </c>
      <c r="B9" s="389"/>
      <c r="C9" s="389"/>
      <c r="D9" s="389"/>
      <c r="E9" s="390">
        <f t="shared" si="0"/>
        <v>0</v>
      </c>
      <c r="F9" s="33"/>
    </row>
    <row r="10" spans="1:6">
      <c r="A10" s="388" t="s">
        <v>554</v>
      </c>
      <c r="B10" s="389"/>
      <c r="C10" s="389"/>
      <c r="D10" s="389"/>
      <c r="E10" s="390">
        <f t="shared" si="0"/>
        <v>0</v>
      </c>
      <c r="F10" s="33"/>
    </row>
    <row r="11" spans="1:6" ht="13.5" thickBot="1">
      <c r="A11" s="391"/>
      <c r="B11" s="392"/>
      <c r="C11" s="392"/>
      <c r="D11" s="392"/>
      <c r="E11" s="390">
        <f t="shared" si="0"/>
        <v>0</v>
      </c>
      <c r="F11" s="33"/>
    </row>
    <row r="12" spans="1:6" ht="13.5" thickBot="1">
      <c r="A12" s="393" t="s">
        <v>555</v>
      </c>
      <c r="B12" s="394">
        <f>B5+SUM(B7:B11)</f>
        <v>0</v>
      </c>
      <c r="C12" s="394">
        <f>C5+SUM(C7:C11)</f>
        <v>0</v>
      </c>
      <c r="D12" s="394">
        <f>D5+SUM(D7:D11)</f>
        <v>0</v>
      </c>
      <c r="E12" s="395">
        <f>E5+SUM(E7:E11)</f>
        <v>0</v>
      </c>
      <c r="F12" s="33"/>
    </row>
    <row r="13" spans="1:6" ht="13.5" thickBot="1">
      <c r="A13" s="36"/>
      <c r="B13" s="36"/>
      <c r="C13" s="36"/>
      <c r="D13" s="36"/>
      <c r="E13" s="36"/>
      <c r="F13" s="33"/>
    </row>
    <row r="14" spans="1:6" ht="13.5" thickBot="1">
      <c r="A14" s="379" t="s">
        <v>556</v>
      </c>
      <c r="B14" s="380" t="s">
        <v>526</v>
      </c>
      <c r="C14" s="380" t="s">
        <v>527</v>
      </c>
      <c r="D14" s="380" t="s">
        <v>967</v>
      </c>
      <c r="E14" s="381" t="s">
        <v>548</v>
      </c>
      <c r="F14" s="33"/>
    </row>
    <row r="15" spans="1:6">
      <c r="A15" s="382" t="s">
        <v>557</v>
      </c>
      <c r="B15" s="383"/>
      <c r="C15" s="383"/>
      <c r="D15" s="383"/>
      <c r="E15" s="384">
        <f>SUM(B15:D15)</f>
        <v>0</v>
      </c>
      <c r="F15" s="33"/>
    </row>
    <row r="16" spans="1:6">
      <c r="A16" s="396" t="s">
        <v>558</v>
      </c>
      <c r="B16" s="389"/>
      <c r="C16" s="389"/>
      <c r="D16" s="389"/>
      <c r="E16" s="390">
        <f>SUM(B16:D16)</f>
        <v>0</v>
      </c>
      <c r="F16" s="33"/>
    </row>
    <row r="17" spans="1:6">
      <c r="A17" s="388" t="s">
        <v>559</v>
      </c>
      <c r="B17" s="389"/>
      <c r="C17" s="389"/>
      <c r="D17" s="389"/>
      <c r="E17" s="390">
        <f>SUM(B17:D17)</f>
        <v>0</v>
      </c>
      <c r="F17" s="33"/>
    </row>
    <row r="18" spans="1:6" ht="13.5" thickBot="1">
      <c r="A18" s="388" t="s">
        <v>560</v>
      </c>
      <c r="B18" s="389"/>
      <c r="C18" s="389"/>
      <c r="D18" s="389"/>
      <c r="E18" s="390">
        <f>SUM(B18:D18)</f>
        <v>0</v>
      </c>
      <c r="F18" s="33"/>
    </row>
    <row r="19" spans="1:6" ht="13.5" thickBot="1">
      <c r="A19" s="393" t="s">
        <v>518</v>
      </c>
      <c r="B19" s="394"/>
      <c r="C19" s="394">
        <f>SUM(C15:C18)</f>
        <v>0</v>
      </c>
      <c r="D19" s="394">
        <f>SUM(D15:D18)</f>
        <v>0</v>
      </c>
      <c r="E19" s="395">
        <f>SUM(E15:E18)</f>
        <v>0</v>
      </c>
      <c r="F19" s="33"/>
    </row>
    <row r="20" spans="1:6">
      <c r="A20" s="377"/>
      <c r="B20" s="377"/>
      <c r="C20" s="377"/>
      <c r="D20" s="377"/>
      <c r="E20" s="377"/>
      <c r="F20" s="33"/>
    </row>
    <row r="21" spans="1:6" ht="15.75">
      <c r="A21" s="378" t="s">
        <v>545</v>
      </c>
      <c r="B21" s="1447"/>
      <c r="C21" s="1447"/>
      <c r="D21" s="1447"/>
      <c r="E21" s="1447"/>
      <c r="F21" s="33"/>
    </row>
    <row r="22" spans="1:6" ht="14.25" thickBot="1">
      <c r="A22" s="377"/>
      <c r="B22" s="377"/>
      <c r="C22" s="377"/>
      <c r="D22" s="1448" t="s">
        <v>546</v>
      </c>
      <c r="E22" s="1448"/>
      <c r="F22" s="33"/>
    </row>
    <row r="23" spans="1:6" ht="13.5" thickBot="1">
      <c r="A23" s="379" t="s">
        <v>547</v>
      </c>
      <c r="B23" s="380" t="s">
        <v>526</v>
      </c>
      <c r="C23" s="380" t="s">
        <v>527</v>
      </c>
      <c r="D23" s="380" t="s">
        <v>967</v>
      </c>
      <c r="E23" s="381" t="s">
        <v>548</v>
      </c>
      <c r="F23" s="33"/>
    </row>
    <row r="24" spans="1:6">
      <c r="A24" s="382" t="s">
        <v>549</v>
      </c>
      <c r="B24" s="383"/>
      <c r="C24" s="383"/>
      <c r="D24" s="383"/>
      <c r="E24" s="384">
        <f t="shared" ref="E24:E30" si="1">SUM(B24:D24)</f>
        <v>0</v>
      </c>
      <c r="F24" s="33"/>
    </row>
    <row r="25" spans="1:6" ht="12.75" customHeight="1">
      <c r="A25" s="385" t="s">
        <v>550</v>
      </c>
      <c r="B25" s="386"/>
      <c r="C25" s="386"/>
      <c r="D25" s="386"/>
      <c r="E25" s="387">
        <f t="shared" si="1"/>
        <v>0</v>
      </c>
      <c r="F25" s="33"/>
    </row>
    <row r="26" spans="1:6" ht="25.5" customHeight="1">
      <c r="A26" s="388" t="s">
        <v>551</v>
      </c>
      <c r="B26" s="389"/>
      <c r="C26" s="389"/>
      <c r="D26" s="389"/>
      <c r="E26" s="390">
        <f t="shared" si="1"/>
        <v>0</v>
      </c>
      <c r="F26" s="33"/>
    </row>
    <row r="27" spans="1:6">
      <c r="A27" s="388" t="s">
        <v>552</v>
      </c>
      <c r="B27" s="389"/>
      <c r="C27" s="389"/>
      <c r="D27" s="389"/>
      <c r="E27" s="390">
        <f t="shared" si="1"/>
        <v>0</v>
      </c>
      <c r="F27" s="33"/>
    </row>
    <row r="28" spans="1:6">
      <c r="A28" s="388" t="s">
        <v>553</v>
      </c>
      <c r="B28" s="389"/>
      <c r="C28" s="389"/>
      <c r="D28" s="389"/>
      <c r="E28" s="390">
        <f t="shared" si="1"/>
        <v>0</v>
      </c>
      <c r="F28" s="33"/>
    </row>
    <row r="29" spans="1:6">
      <c r="A29" s="388" t="s">
        <v>554</v>
      </c>
      <c r="B29" s="389"/>
      <c r="C29" s="389"/>
      <c r="D29" s="389"/>
      <c r="E29" s="390">
        <f t="shared" si="1"/>
        <v>0</v>
      </c>
      <c r="F29" s="33"/>
    </row>
    <row r="30" spans="1:6" ht="13.5" thickBot="1">
      <c r="A30" s="391"/>
      <c r="B30" s="392"/>
      <c r="C30" s="392"/>
      <c r="D30" s="392"/>
      <c r="E30" s="390">
        <f t="shared" si="1"/>
        <v>0</v>
      </c>
      <c r="F30" s="33"/>
    </row>
    <row r="31" spans="1:6" ht="13.5" thickBot="1">
      <c r="A31" s="393" t="s">
        <v>555</v>
      </c>
      <c r="B31" s="394">
        <f>B24+SUM(B26:B30)</f>
        <v>0</v>
      </c>
      <c r="C31" s="394">
        <f>C24+SUM(C26:C30)</f>
        <v>0</v>
      </c>
      <c r="D31" s="394">
        <f>D24+SUM(D26:D30)</f>
        <v>0</v>
      </c>
      <c r="E31" s="395">
        <f>E24+SUM(E26:E30)</f>
        <v>0</v>
      </c>
      <c r="F31" s="33"/>
    </row>
    <row r="32" spans="1:6" ht="13.5" thickBot="1">
      <c r="A32" s="36"/>
      <c r="B32" s="36"/>
      <c r="C32" s="36"/>
      <c r="D32" s="36"/>
      <c r="E32" s="36"/>
      <c r="F32" s="33"/>
    </row>
    <row r="33" spans="1:6" ht="13.5" thickBot="1">
      <c r="A33" s="379" t="s">
        <v>556</v>
      </c>
      <c r="B33" s="380" t="s">
        <v>526</v>
      </c>
      <c r="C33" s="380" t="s">
        <v>527</v>
      </c>
      <c r="D33" s="380" t="s">
        <v>967</v>
      </c>
      <c r="E33" s="381" t="s">
        <v>548</v>
      </c>
      <c r="F33" s="33"/>
    </row>
    <row r="34" spans="1:6">
      <c r="A34" s="382" t="s">
        <v>557</v>
      </c>
      <c r="B34" s="383"/>
      <c r="C34" s="383"/>
      <c r="D34" s="383"/>
      <c r="E34" s="384">
        <f>SUM(B34:D34)</f>
        <v>0</v>
      </c>
      <c r="F34" s="33"/>
    </row>
    <row r="35" spans="1:6">
      <c r="A35" s="396" t="s">
        <v>558</v>
      </c>
      <c r="B35" s="389"/>
      <c r="C35" s="389"/>
      <c r="D35" s="389"/>
      <c r="E35" s="390">
        <f>SUM(B35:D35)</f>
        <v>0</v>
      </c>
      <c r="F35" s="33"/>
    </row>
    <row r="36" spans="1:6">
      <c r="A36" s="388" t="s">
        <v>559</v>
      </c>
      <c r="B36" s="389"/>
      <c r="C36" s="389"/>
      <c r="D36" s="389"/>
      <c r="E36" s="390">
        <f>SUM(B36:D36)</f>
        <v>0</v>
      </c>
      <c r="F36" s="33"/>
    </row>
    <row r="37" spans="1:6" ht="13.5" thickBot="1">
      <c r="A37" s="388" t="s">
        <v>560</v>
      </c>
      <c r="B37" s="389"/>
      <c r="C37" s="389"/>
      <c r="D37" s="389"/>
      <c r="E37" s="390">
        <f>SUM(B37:D37)</f>
        <v>0</v>
      </c>
      <c r="F37" s="33"/>
    </row>
    <row r="38" spans="1:6" ht="13.5" thickBot="1">
      <c r="A38" s="393" t="s">
        <v>518</v>
      </c>
      <c r="B38" s="394"/>
      <c r="C38" s="394">
        <f>SUM(C34:C37)</f>
        <v>0</v>
      </c>
      <c r="D38" s="394">
        <f>SUM(D34:D37)</f>
        <v>0</v>
      </c>
      <c r="E38" s="395">
        <f>SUM(E34:E37)</f>
        <v>0</v>
      </c>
      <c r="F38" s="33"/>
    </row>
    <row r="39" spans="1:6">
      <c r="A39" s="377"/>
      <c r="B39" s="377"/>
      <c r="C39" s="377"/>
      <c r="D39" s="377"/>
      <c r="E39" s="377"/>
      <c r="F39" s="33"/>
    </row>
    <row r="40" spans="1:6">
      <c r="A40" s="377"/>
      <c r="B40" s="377"/>
      <c r="C40" s="377"/>
      <c r="D40" s="377"/>
      <c r="E40" s="377"/>
      <c r="F40" s="33"/>
    </row>
    <row r="41" spans="1:6">
      <c r="A41" s="377"/>
      <c r="B41" s="377"/>
      <c r="C41" s="377"/>
      <c r="D41" s="377"/>
      <c r="E41" s="377"/>
      <c r="F41" s="33"/>
    </row>
    <row r="42" spans="1:6" ht="15.75">
      <c r="A42" s="1454" t="s">
        <v>968</v>
      </c>
      <c r="B42" s="1454"/>
      <c r="C42" s="1454"/>
      <c r="D42" s="1454"/>
      <c r="E42" s="1454"/>
      <c r="F42" s="33"/>
    </row>
    <row r="43" spans="1:6" ht="13.5" thickBot="1">
      <c r="A43" s="377"/>
      <c r="B43" s="377"/>
      <c r="C43" s="377"/>
      <c r="D43" s="377"/>
      <c r="E43" s="377"/>
      <c r="F43" s="33"/>
    </row>
    <row r="44" spans="1:6" ht="13.5" thickBot="1">
      <c r="A44" s="1455" t="s">
        <v>561</v>
      </c>
      <c r="B44" s="1456"/>
      <c r="C44" s="1457"/>
      <c r="D44" s="1458" t="s">
        <v>562</v>
      </c>
      <c r="E44" s="1459"/>
      <c r="F44" s="33"/>
    </row>
    <row r="45" spans="1:6" ht="30" customHeight="1">
      <c r="A45" s="1460"/>
      <c r="B45" s="1461"/>
      <c r="C45" s="1462"/>
      <c r="D45" s="1463"/>
      <c r="E45" s="1464"/>
      <c r="F45" s="33"/>
    </row>
    <row r="46" spans="1:6" ht="13.5" thickBot="1">
      <c r="A46" s="1465"/>
      <c r="B46" s="1466"/>
      <c r="C46" s="1467"/>
      <c r="D46" s="1468"/>
      <c r="E46" s="1469"/>
      <c r="F46" s="33"/>
    </row>
    <row r="47" spans="1:6" ht="13.5" thickBot="1">
      <c r="A47" s="1449" t="s">
        <v>518</v>
      </c>
      <c r="B47" s="1450"/>
      <c r="C47" s="1451"/>
      <c r="D47" s="1452">
        <f>SUM(D45:E46)</f>
        <v>0</v>
      </c>
      <c r="E47" s="1453"/>
      <c r="F47" s="33"/>
    </row>
    <row r="48" spans="1:6">
      <c r="F48" s="33"/>
    </row>
    <row r="49" spans="6:6">
      <c r="F49" s="33"/>
    </row>
    <row r="50" spans="6:6">
      <c r="F50" s="33"/>
    </row>
    <row r="51" spans="6:6">
      <c r="F51" s="33"/>
    </row>
  </sheetData>
  <mergeCells count="13">
    <mergeCell ref="B2:E2"/>
    <mergeCell ref="D3:E3"/>
    <mergeCell ref="B21:E21"/>
    <mergeCell ref="D22:E22"/>
    <mergeCell ref="A47:C47"/>
    <mergeCell ref="D47:E47"/>
    <mergeCell ref="A42:E42"/>
    <mergeCell ref="A44:C44"/>
    <mergeCell ref="D44:E44"/>
    <mergeCell ref="A45:C45"/>
    <mergeCell ref="D45:E45"/>
    <mergeCell ref="A46:C46"/>
    <mergeCell ref="D46:E46"/>
  </mergeCells>
  <conditionalFormatting sqref="B43:D43 D50:E50 B21:E21 E29:E36 B36:D36 E39:E43 E7:E14 B14:D14 E17:E20">
    <cfRule type="cellIs" dxfId="2" priority="2" stopIfTrue="1" operator="equal">
      <formula>0</formula>
    </cfRule>
  </conditionalFormatting>
  <conditionalFormatting sqref="D47:E47 B19:E19 E5:E12 B12:D12 E15:E18 B38:E38 E24:E31 B31:D31 E34:E37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&amp;C&amp;"Times New Roman CE,Félkövér dőlt"                                                                                                                8. melléklet a 6/2016. (IV.26.)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J165"/>
  <sheetViews>
    <sheetView view="pageBreakPreview" topLeftCell="A109" zoomScale="85" zoomScaleNormal="100" zoomScaleSheetLayoutView="85" workbookViewId="0">
      <selection activeCell="D1" sqref="D1"/>
    </sheetView>
  </sheetViews>
  <sheetFormatPr defaultRowHeight="12.75"/>
  <cols>
    <col min="1" max="1" width="12.6640625" style="923" customWidth="1"/>
    <col min="2" max="2" width="72" style="924" customWidth="1"/>
    <col min="3" max="3" width="14.6640625" style="924" bestFit="1" customWidth="1"/>
    <col min="4" max="4" width="18.1640625" style="2" bestFit="1" customWidth="1"/>
    <col min="5" max="5" width="14.6640625" style="924" bestFit="1" customWidth="1"/>
    <col min="6" max="6" width="18.1640625" style="2" bestFit="1" customWidth="1"/>
    <col min="7" max="16384" width="9.33203125" style="2"/>
  </cols>
  <sheetData>
    <row r="1" spans="1:6" s="1" customFormat="1" ht="16.5" customHeight="1">
      <c r="A1" s="71"/>
      <c r="B1" s="73"/>
      <c r="C1" s="73"/>
      <c r="D1" s="94" t="s">
        <v>1134</v>
      </c>
      <c r="E1" s="94" t="s">
        <v>1118</v>
      </c>
      <c r="F1" s="94" t="s">
        <v>1118</v>
      </c>
    </row>
    <row r="2" spans="1:6" s="49" customFormat="1" ht="17.25" customHeight="1" thickBot="1">
      <c r="A2" s="71"/>
      <c r="B2" s="73"/>
      <c r="C2" s="73"/>
      <c r="D2" s="94"/>
      <c r="E2" s="73"/>
      <c r="F2" s="94"/>
    </row>
    <row r="3" spans="1:6" s="49" customFormat="1" ht="27.75" customHeight="1">
      <c r="A3" s="152" t="s">
        <v>111</v>
      </c>
      <c r="B3" s="130" t="s">
        <v>190</v>
      </c>
      <c r="C3" s="913"/>
      <c r="D3" s="914"/>
      <c r="E3" s="913"/>
      <c r="F3" s="914" t="s">
        <v>99</v>
      </c>
    </row>
    <row r="4" spans="1:6" s="50" customFormat="1" ht="15.95" customHeight="1" thickBot="1">
      <c r="A4" s="915" t="s">
        <v>185</v>
      </c>
      <c r="B4" s="131" t="s">
        <v>408</v>
      </c>
      <c r="C4" s="131"/>
      <c r="D4" s="133"/>
      <c r="E4" s="131"/>
      <c r="F4" s="133">
        <v>1</v>
      </c>
    </row>
    <row r="5" spans="1:6" ht="14.25" thickBot="1">
      <c r="A5" s="74"/>
      <c r="B5" s="74"/>
      <c r="C5" s="74"/>
      <c r="D5" s="75"/>
      <c r="E5" s="74"/>
      <c r="F5" s="75"/>
    </row>
    <row r="6" spans="1:6" s="43" customFormat="1" ht="12.95" customHeight="1" thickBot="1">
      <c r="A6" s="153" t="s">
        <v>187</v>
      </c>
      <c r="B6" s="76" t="s">
        <v>101</v>
      </c>
      <c r="C6" s="916" t="s">
        <v>970</v>
      </c>
      <c r="D6" s="134" t="s">
        <v>971</v>
      </c>
      <c r="E6" s="916" t="s">
        <v>866</v>
      </c>
      <c r="F6" s="134" t="s">
        <v>867</v>
      </c>
    </row>
    <row r="7" spans="1:6" s="43" customFormat="1" ht="15.95" customHeight="1" thickBot="1">
      <c r="A7" s="67">
        <v>1</v>
      </c>
      <c r="B7" s="68">
        <v>2</v>
      </c>
      <c r="C7" s="69">
        <v>3</v>
      </c>
      <c r="D7" s="69">
        <v>4</v>
      </c>
      <c r="E7" s="69">
        <v>5</v>
      </c>
      <c r="F7" s="69">
        <v>6</v>
      </c>
    </row>
    <row r="8" spans="1:6" s="43" customFormat="1" ht="12" customHeight="1" thickBot="1">
      <c r="A8" s="78"/>
      <c r="B8" s="79" t="s">
        <v>103</v>
      </c>
      <c r="C8" s="135"/>
      <c r="D8" s="135"/>
      <c r="E8" s="135"/>
      <c r="F8" s="135"/>
    </row>
    <row r="9" spans="1:6" s="51" customFormat="1" ht="12" customHeight="1" thickBot="1">
      <c r="A9" s="26" t="s">
        <v>68</v>
      </c>
      <c r="B9" s="19" t="s">
        <v>213</v>
      </c>
      <c r="C9" s="103">
        <f>+C10+C11+C12+C13+C14+C15+C16+C17+C18</f>
        <v>343101</v>
      </c>
      <c r="D9" s="103">
        <f>+D10+D11+D12+D13+D14+D15+D16+D17+D18+D19</f>
        <v>371643</v>
      </c>
      <c r="E9" s="103">
        <f>+E10+E11+E12+E13+E14+E15+E16+E17+E18</f>
        <v>371643</v>
      </c>
      <c r="F9" s="103">
        <f>E9*100/D9</f>
        <v>100</v>
      </c>
    </row>
    <row r="10" spans="1:6" s="52" customFormat="1" ht="12" customHeight="1">
      <c r="A10" s="177" t="s">
        <v>129</v>
      </c>
      <c r="B10" s="162" t="s">
        <v>214</v>
      </c>
      <c r="C10" s="773">
        <v>128864</v>
      </c>
      <c r="D10" s="773">
        <v>129400</v>
      </c>
      <c r="E10" s="773">
        <v>129400</v>
      </c>
      <c r="F10" s="1214">
        <f t="shared" ref="F10:F66" si="0">E10*100/D10</f>
        <v>100</v>
      </c>
    </row>
    <row r="11" spans="1:6" s="52" customFormat="1" ht="12" customHeight="1">
      <c r="A11" s="178" t="s">
        <v>130</v>
      </c>
      <c r="B11" s="163" t="s">
        <v>215</v>
      </c>
      <c r="C11" s="105">
        <v>97314</v>
      </c>
      <c r="D11" s="105">
        <v>102315</v>
      </c>
      <c r="E11" s="105">
        <v>102315</v>
      </c>
      <c r="F11" s="760">
        <f t="shared" si="0"/>
        <v>100</v>
      </c>
    </row>
    <row r="12" spans="1:6" s="52" customFormat="1" ht="12" customHeight="1">
      <c r="A12" s="178" t="s">
        <v>131</v>
      </c>
      <c r="B12" s="163" t="s">
        <v>216</v>
      </c>
      <c r="C12" s="105">
        <v>110624</v>
      </c>
      <c r="D12" s="105">
        <v>124836</v>
      </c>
      <c r="E12" s="105">
        <v>124836</v>
      </c>
      <c r="F12" s="760">
        <f t="shared" si="0"/>
        <v>100</v>
      </c>
    </row>
    <row r="13" spans="1:6" s="52" customFormat="1" ht="12" customHeight="1">
      <c r="A13" s="178" t="s">
        <v>132</v>
      </c>
      <c r="B13" s="163" t="s">
        <v>217</v>
      </c>
      <c r="C13" s="105">
        <v>6299</v>
      </c>
      <c r="D13" s="105">
        <v>6547</v>
      </c>
      <c r="E13" s="105">
        <v>6547</v>
      </c>
      <c r="F13" s="760">
        <f t="shared" si="0"/>
        <v>100</v>
      </c>
    </row>
    <row r="14" spans="1:6" s="51" customFormat="1" ht="12" customHeight="1">
      <c r="A14" s="178" t="s">
        <v>149</v>
      </c>
      <c r="B14" s="163" t="s">
        <v>218</v>
      </c>
      <c r="C14" s="917"/>
      <c r="D14" s="105">
        <v>8352</v>
      </c>
      <c r="E14" s="917">
        <v>8352</v>
      </c>
      <c r="F14" s="760">
        <f t="shared" si="0"/>
        <v>100</v>
      </c>
    </row>
    <row r="15" spans="1:6" s="51" customFormat="1" ht="12" customHeight="1">
      <c r="A15" s="179" t="s">
        <v>133</v>
      </c>
      <c r="B15" s="164" t="s">
        <v>219</v>
      </c>
      <c r="C15" s="917"/>
      <c r="D15" s="105">
        <v>193</v>
      </c>
      <c r="E15" s="917">
        <v>193</v>
      </c>
      <c r="F15" s="760">
        <f t="shared" si="0"/>
        <v>100</v>
      </c>
    </row>
    <row r="16" spans="1:6" s="51" customFormat="1" ht="12" customHeight="1">
      <c r="A16" s="179" t="s">
        <v>134</v>
      </c>
      <c r="B16" s="163" t="s">
        <v>868</v>
      </c>
      <c r="C16" s="475"/>
      <c r="D16" s="475"/>
      <c r="E16" s="475"/>
      <c r="F16" s="760"/>
    </row>
    <row r="17" spans="1:6" s="51" customFormat="1" ht="12" customHeight="1">
      <c r="A17" s="179" t="s">
        <v>141</v>
      </c>
      <c r="B17" s="163" t="s">
        <v>869</v>
      </c>
      <c r="C17" s="105"/>
      <c r="D17" s="515"/>
      <c r="E17" s="105"/>
      <c r="F17" s="760"/>
    </row>
    <row r="18" spans="1:6" s="51" customFormat="1" ht="12" customHeight="1">
      <c r="A18" s="178" t="s">
        <v>142</v>
      </c>
      <c r="B18" s="163" t="s">
        <v>870</v>
      </c>
      <c r="C18" s="105"/>
      <c r="D18" s="105"/>
      <c r="E18" s="105"/>
      <c r="F18" s="760"/>
    </row>
    <row r="19" spans="1:6" s="51" customFormat="1" ht="12" customHeight="1" thickBot="1">
      <c r="A19" s="187" t="s">
        <v>143</v>
      </c>
      <c r="B19" s="313" t="s">
        <v>871</v>
      </c>
      <c r="C19" s="475"/>
      <c r="D19" s="475"/>
      <c r="E19" s="475"/>
      <c r="F19" s="1216"/>
    </row>
    <row r="20" spans="1:6" s="51" customFormat="1" ht="12" customHeight="1" thickBot="1">
      <c r="A20" s="26" t="s">
        <v>69</v>
      </c>
      <c r="B20" s="98" t="s">
        <v>220</v>
      </c>
      <c r="C20" s="103">
        <f>+C21+C22+C23+C24+C25</f>
        <v>16465</v>
      </c>
      <c r="D20" s="103">
        <f>+D21+D22+D23+D24+D25+D27</f>
        <v>28033</v>
      </c>
      <c r="E20" s="103">
        <v>27603</v>
      </c>
      <c r="F20" s="103">
        <f t="shared" si="0"/>
        <v>98.466093532622267</v>
      </c>
    </row>
    <row r="21" spans="1:6" s="52" customFormat="1" ht="12" customHeight="1">
      <c r="A21" s="177" t="s">
        <v>135</v>
      </c>
      <c r="B21" s="162" t="s">
        <v>221</v>
      </c>
      <c r="C21" s="106"/>
      <c r="D21" s="106"/>
      <c r="E21" s="106"/>
      <c r="F21" s="1214"/>
    </row>
    <row r="22" spans="1:6" s="52" customFormat="1" ht="12" customHeight="1">
      <c r="A22" s="178" t="s">
        <v>136</v>
      </c>
      <c r="B22" s="163" t="s">
        <v>972</v>
      </c>
      <c r="C22" s="105"/>
      <c r="D22" s="105">
        <v>13651</v>
      </c>
      <c r="E22" s="105">
        <v>13651</v>
      </c>
      <c r="F22" s="760">
        <f t="shared" si="0"/>
        <v>100</v>
      </c>
    </row>
    <row r="23" spans="1:6" s="52" customFormat="1" ht="12" customHeight="1">
      <c r="A23" s="178" t="s">
        <v>137</v>
      </c>
      <c r="B23" s="918" t="s">
        <v>973</v>
      </c>
      <c r="C23" s="105">
        <v>4148</v>
      </c>
      <c r="D23" s="105"/>
      <c r="E23" s="105"/>
      <c r="F23" s="760"/>
    </row>
    <row r="24" spans="1:6" s="52" customFormat="1" ht="12" customHeight="1">
      <c r="A24" s="178" t="s">
        <v>138</v>
      </c>
      <c r="B24" s="918" t="s">
        <v>974</v>
      </c>
      <c r="C24" s="105">
        <v>8400</v>
      </c>
      <c r="D24" s="105">
        <v>9141</v>
      </c>
      <c r="E24" s="105">
        <v>9141</v>
      </c>
      <c r="F24" s="760">
        <f t="shared" si="0"/>
        <v>100</v>
      </c>
    </row>
    <row r="25" spans="1:6" s="51" customFormat="1" ht="12" customHeight="1">
      <c r="A25" s="178" t="s">
        <v>139</v>
      </c>
      <c r="B25" s="918" t="s">
        <v>975</v>
      </c>
      <c r="C25" s="105">
        <v>3917</v>
      </c>
      <c r="D25" s="105">
        <v>3917</v>
      </c>
      <c r="E25" s="105">
        <v>3916</v>
      </c>
      <c r="F25" s="760">
        <f t="shared" si="0"/>
        <v>99.974470257850399</v>
      </c>
    </row>
    <row r="26" spans="1:6" s="52" customFormat="1" ht="12" customHeight="1">
      <c r="A26" s="178" t="s">
        <v>877</v>
      </c>
      <c r="B26" s="918" t="s">
        <v>224</v>
      </c>
      <c r="C26" s="105">
        <v>3917</v>
      </c>
      <c r="D26" s="515">
        <v>3917</v>
      </c>
      <c r="E26" s="105">
        <v>3916</v>
      </c>
      <c r="F26" s="760">
        <f t="shared" si="0"/>
        <v>99.974470257850399</v>
      </c>
    </row>
    <row r="27" spans="1:6" s="52" customFormat="1" ht="12" customHeight="1">
      <c r="A27" s="178" t="s">
        <v>145</v>
      </c>
      <c r="B27" s="918" t="s">
        <v>912</v>
      </c>
      <c r="C27" s="105"/>
      <c r="D27" s="515">
        <v>1324</v>
      </c>
      <c r="E27" s="105">
        <v>895</v>
      </c>
      <c r="F27" s="760">
        <f t="shared" si="0"/>
        <v>67.598187311178251</v>
      </c>
    </row>
    <row r="28" spans="1:6" s="52" customFormat="1" ht="12" customHeight="1">
      <c r="A28" s="178" t="s">
        <v>147</v>
      </c>
      <c r="B28" s="918" t="s">
        <v>911</v>
      </c>
      <c r="C28" s="105"/>
      <c r="D28" s="515"/>
      <c r="E28" s="105"/>
      <c r="F28" s="760"/>
    </row>
    <row r="29" spans="1:6" s="52" customFormat="1" ht="12" customHeight="1" thickBot="1">
      <c r="A29" s="187" t="s">
        <v>881</v>
      </c>
      <c r="B29" s="919" t="s">
        <v>976</v>
      </c>
      <c r="C29" s="475"/>
      <c r="D29" s="475"/>
      <c r="E29" s="475"/>
      <c r="F29" s="1216"/>
    </row>
    <row r="30" spans="1:6" s="52" customFormat="1" ht="12" customHeight="1" thickBot="1">
      <c r="A30" s="26" t="s">
        <v>70</v>
      </c>
      <c r="B30" s="19" t="s">
        <v>225</v>
      </c>
      <c r="C30" s="103">
        <f>+C31+C32+C33+C34+C35</f>
        <v>99485</v>
      </c>
      <c r="D30" s="103">
        <f>+D31+D32+D33+D34+D35+D37</f>
        <v>260086</v>
      </c>
      <c r="E30" s="103">
        <v>257584</v>
      </c>
      <c r="F30" s="103">
        <f t="shared" si="0"/>
        <v>99.038010504217837</v>
      </c>
    </row>
    <row r="31" spans="1:6" s="52" customFormat="1" ht="12" customHeight="1">
      <c r="A31" s="177" t="s">
        <v>118</v>
      </c>
      <c r="B31" s="920" t="s">
        <v>226</v>
      </c>
      <c r="C31" s="106"/>
      <c r="D31" s="106"/>
      <c r="E31" s="106"/>
      <c r="F31" s="1214"/>
    </row>
    <row r="32" spans="1:6" s="52" customFormat="1" ht="12" customHeight="1">
      <c r="A32" s="178" t="s">
        <v>119</v>
      </c>
      <c r="B32" s="918" t="s">
        <v>227</v>
      </c>
      <c r="C32" s="105"/>
      <c r="D32" s="105"/>
      <c r="E32" s="105"/>
      <c r="F32" s="760"/>
    </row>
    <row r="33" spans="1:6" s="52" customFormat="1" ht="12" customHeight="1">
      <c r="A33" s="178" t="s">
        <v>120</v>
      </c>
      <c r="B33" s="918" t="s">
        <v>434</v>
      </c>
      <c r="C33" s="105"/>
      <c r="D33" s="105"/>
      <c r="E33" s="105"/>
      <c r="F33" s="760"/>
    </row>
    <row r="34" spans="1:6" s="52" customFormat="1" ht="12" customHeight="1">
      <c r="A34" s="178" t="s">
        <v>121</v>
      </c>
      <c r="B34" s="918" t="s">
        <v>977</v>
      </c>
      <c r="C34" s="105">
        <v>7446</v>
      </c>
      <c r="D34" s="105">
        <v>7465</v>
      </c>
      <c r="E34" s="105">
        <v>7465</v>
      </c>
      <c r="F34" s="760">
        <f t="shared" si="0"/>
        <v>100</v>
      </c>
    </row>
    <row r="35" spans="1:6" s="52" customFormat="1" ht="12" customHeight="1">
      <c r="A35" s="178" t="s">
        <v>159</v>
      </c>
      <c r="B35" s="918" t="s">
        <v>978</v>
      </c>
      <c r="C35" s="105">
        <v>92039</v>
      </c>
      <c r="D35" s="105">
        <v>92039</v>
      </c>
      <c r="E35" s="105">
        <v>92039</v>
      </c>
      <c r="F35" s="760">
        <f t="shared" si="0"/>
        <v>100</v>
      </c>
    </row>
    <row r="36" spans="1:6" s="52" customFormat="1" ht="12" customHeight="1">
      <c r="A36" s="178" t="s">
        <v>885</v>
      </c>
      <c r="B36" s="918" t="s">
        <v>229</v>
      </c>
      <c r="C36" s="105">
        <v>92039</v>
      </c>
      <c r="D36" s="515">
        <v>92039</v>
      </c>
      <c r="E36" s="105">
        <v>92039</v>
      </c>
      <c r="F36" s="760">
        <f t="shared" si="0"/>
        <v>100</v>
      </c>
    </row>
    <row r="37" spans="1:6" s="52" customFormat="1" ht="12" customHeight="1">
      <c r="A37" s="178" t="s">
        <v>160</v>
      </c>
      <c r="B37" s="163" t="s">
        <v>913</v>
      </c>
      <c r="C37" s="105"/>
      <c r="D37" s="515">
        <v>160582</v>
      </c>
      <c r="E37" s="105">
        <v>158080</v>
      </c>
      <c r="F37" s="760">
        <f t="shared" si="0"/>
        <v>98.441917525002808</v>
      </c>
    </row>
    <row r="38" spans="1:6" s="52" customFormat="1" ht="12" customHeight="1" thickBot="1">
      <c r="A38" s="187" t="s">
        <v>887</v>
      </c>
      <c r="B38" s="313" t="s">
        <v>888</v>
      </c>
      <c r="C38" s="475"/>
      <c r="D38" s="475">
        <v>160582</v>
      </c>
      <c r="E38" s="475">
        <v>158080</v>
      </c>
      <c r="F38" s="1216">
        <f t="shared" si="0"/>
        <v>98.441917525002808</v>
      </c>
    </row>
    <row r="39" spans="1:6" s="52" customFormat="1" ht="12" customHeight="1" thickBot="1">
      <c r="A39" s="26" t="s">
        <v>161</v>
      </c>
      <c r="B39" s="19" t="s">
        <v>230</v>
      </c>
      <c r="C39" s="109">
        <f>+C40+C43+C44+C46+C45</f>
        <v>114350</v>
      </c>
      <c r="D39" s="109">
        <f>+D40+D43+D44+D46+D45</f>
        <v>148683</v>
      </c>
      <c r="E39" s="109">
        <f>+E40+E43+E44+E46+E45</f>
        <v>134139</v>
      </c>
      <c r="F39" s="103">
        <f t="shared" si="0"/>
        <v>90.218115050140227</v>
      </c>
    </row>
    <row r="40" spans="1:6" s="52" customFormat="1" ht="12" customHeight="1">
      <c r="A40" s="177" t="s">
        <v>231</v>
      </c>
      <c r="B40" s="162" t="s">
        <v>237</v>
      </c>
      <c r="C40" s="157">
        <f>+C41+C42</f>
        <v>95800</v>
      </c>
      <c r="D40" s="157">
        <f>+D41+D42</f>
        <v>123050</v>
      </c>
      <c r="E40" s="157">
        <f>E41+E42</f>
        <v>112738</v>
      </c>
      <c r="F40" s="1214">
        <f t="shared" si="0"/>
        <v>91.61966680211296</v>
      </c>
    </row>
    <row r="41" spans="1:6" s="52" customFormat="1" ht="12" customHeight="1">
      <c r="A41" s="178" t="s">
        <v>232</v>
      </c>
      <c r="B41" s="460" t="s">
        <v>979</v>
      </c>
      <c r="C41" s="105">
        <v>5800</v>
      </c>
      <c r="D41" s="105">
        <v>6351</v>
      </c>
      <c r="E41" s="105">
        <v>6036</v>
      </c>
      <c r="F41" s="760">
        <f t="shared" si="0"/>
        <v>95.04015115729807</v>
      </c>
    </row>
    <row r="42" spans="1:6" s="52" customFormat="1" ht="12" customHeight="1">
      <c r="A42" s="178" t="s">
        <v>233</v>
      </c>
      <c r="B42" s="460" t="s">
        <v>980</v>
      </c>
      <c r="C42" s="105">
        <v>90000</v>
      </c>
      <c r="D42" s="105">
        <v>116699</v>
      </c>
      <c r="E42" s="105">
        <v>106702</v>
      </c>
      <c r="F42" s="760">
        <f t="shared" si="0"/>
        <v>91.433516996718055</v>
      </c>
    </row>
    <row r="43" spans="1:6" s="52" customFormat="1" ht="12" customHeight="1">
      <c r="A43" s="178" t="s">
        <v>234</v>
      </c>
      <c r="B43" s="163" t="s">
        <v>240</v>
      </c>
      <c r="C43" s="105">
        <v>16000</v>
      </c>
      <c r="D43" s="105">
        <v>21985</v>
      </c>
      <c r="E43" s="105">
        <v>19314</v>
      </c>
      <c r="F43" s="760">
        <f t="shared" si="0"/>
        <v>87.850807368660455</v>
      </c>
    </row>
    <row r="44" spans="1:6" s="52" customFormat="1" ht="12" customHeight="1">
      <c r="A44" s="178" t="s">
        <v>235</v>
      </c>
      <c r="B44" s="163" t="s">
        <v>595</v>
      </c>
      <c r="C44" s="105">
        <v>250</v>
      </c>
      <c r="D44" s="105">
        <v>330</v>
      </c>
      <c r="E44" s="105">
        <v>328</v>
      </c>
      <c r="F44" s="760">
        <f t="shared" si="0"/>
        <v>99.393939393939391</v>
      </c>
    </row>
    <row r="45" spans="1:6" s="52" customFormat="1" ht="12" customHeight="1">
      <c r="A45" s="178" t="s">
        <v>236</v>
      </c>
      <c r="B45" s="164" t="s">
        <v>605</v>
      </c>
      <c r="C45" s="107">
        <v>1300</v>
      </c>
      <c r="D45" s="107">
        <v>1185</v>
      </c>
      <c r="E45" s="107">
        <v>228</v>
      </c>
      <c r="F45" s="760">
        <f t="shared" si="0"/>
        <v>19.240506329113924</v>
      </c>
    </row>
    <row r="46" spans="1:6" s="52" customFormat="1" ht="12" customHeight="1" thickBot="1">
      <c r="A46" s="178" t="s">
        <v>604</v>
      </c>
      <c r="B46" s="164" t="s">
        <v>596</v>
      </c>
      <c r="C46" s="107">
        <v>1000</v>
      </c>
      <c r="D46" s="107">
        <v>2133</v>
      </c>
      <c r="E46" s="107">
        <v>1531</v>
      </c>
      <c r="F46" s="1216">
        <f t="shared" si="0"/>
        <v>71.776840131270518</v>
      </c>
    </row>
    <row r="47" spans="1:6" s="52" customFormat="1" ht="12" customHeight="1" thickBot="1">
      <c r="A47" s="26" t="s">
        <v>72</v>
      </c>
      <c r="B47" s="19" t="s">
        <v>243</v>
      </c>
      <c r="C47" s="103">
        <f>SUM(C48:C57)</f>
        <v>26993</v>
      </c>
      <c r="D47" s="103">
        <f>D48+D49+D50+D51+D52+D53+D54+D55+D56+D57</f>
        <v>49668</v>
      </c>
      <c r="E47" s="103">
        <f>SUM(E48:E57)</f>
        <v>48487</v>
      </c>
      <c r="F47" s="103">
        <f t="shared" si="0"/>
        <v>97.622211484255459</v>
      </c>
    </row>
    <row r="48" spans="1:6" s="52" customFormat="1" ht="12" customHeight="1">
      <c r="A48" s="177" t="s">
        <v>122</v>
      </c>
      <c r="B48" s="162" t="s">
        <v>246</v>
      </c>
      <c r="C48" s="106"/>
      <c r="D48" s="106"/>
      <c r="E48" s="106"/>
      <c r="F48" s="1214"/>
    </row>
    <row r="49" spans="1:6" s="52" customFormat="1" ht="12" customHeight="1">
      <c r="A49" s="178" t="s">
        <v>123</v>
      </c>
      <c r="B49" s="163" t="s">
        <v>247</v>
      </c>
      <c r="C49" s="105"/>
      <c r="D49" s="105">
        <v>17950</v>
      </c>
      <c r="E49" s="105">
        <v>16980</v>
      </c>
      <c r="F49" s="760">
        <f t="shared" si="0"/>
        <v>94.596100278551532</v>
      </c>
    </row>
    <row r="50" spans="1:6" s="52" customFormat="1" ht="12" customHeight="1">
      <c r="A50" s="178" t="s">
        <v>124</v>
      </c>
      <c r="B50" s="163" t="s">
        <v>248</v>
      </c>
      <c r="C50" s="105">
        <v>300</v>
      </c>
      <c r="D50" s="105">
        <v>0</v>
      </c>
      <c r="E50" s="105">
        <v>0</v>
      </c>
      <c r="F50" s="760"/>
    </row>
    <row r="51" spans="1:6" s="52" customFormat="1" ht="12" customHeight="1">
      <c r="A51" s="178" t="s">
        <v>163</v>
      </c>
      <c r="B51" s="163" t="s">
        <v>249</v>
      </c>
      <c r="C51" s="105">
        <v>6200</v>
      </c>
      <c r="D51" s="105"/>
      <c r="E51" s="105">
        <v>0</v>
      </c>
      <c r="F51" s="760"/>
    </row>
    <row r="52" spans="1:6" s="52" customFormat="1" ht="12" customHeight="1">
      <c r="A52" s="178" t="s">
        <v>164</v>
      </c>
      <c r="B52" s="163" t="s">
        <v>250</v>
      </c>
      <c r="C52" s="105">
        <v>14955</v>
      </c>
      <c r="D52" s="105">
        <v>14499</v>
      </c>
      <c r="E52" s="105">
        <v>14288</v>
      </c>
      <c r="F52" s="760">
        <f t="shared" si="0"/>
        <v>98.544727222567076</v>
      </c>
    </row>
    <row r="53" spans="1:6" s="52" customFormat="1" ht="12" customHeight="1">
      <c r="A53" s="178" t="s">
        <v>165</v>
      </c>
      <c r="B53" s="163" t="s">
        <v>251</v>
      </c>
      <c r="C53" s="105">
        <v>4038</v>
      </c>
      <c r="D53" s="105">
        <v>8685</v>
      </c>
      <c r="E53" s="105">
        <v>8062</v>
      </c>
      <c r="F53" s="760">
        <f t="shared" si="0"/>
        <v>92.826712723085777</v>
      </c>
    </row>
    <row r="54" spans="1:6" s="52" customFormat="1" ht="12" customHeight="1">
      <c r="A54" s="178" t="s">
        <v>166</v>
      </c>
      <c r="B54" s="163" t="s">
        <v>252</v>
      </c>
      <c r="C54" s="105"/>
      <c r="D54" s="105">
        <v>6265</v>
      </c>
      <c r="E54" s="105">
        <v>6890</v>
      </c>
      <c r="F54" s="760">
        <f t="shared" si="0"/>
        <v>109.97605746209098</v>
      </c>
    </row>
    <row r="55" spans="1:6" s="52" customFormat="1" ht="12" customHeight="1">
      <c r="A55" s="178" t="s">
        <v>167</v>
      </c>
      <c r="B55" s="163" t="s">
        <v>253</v>
      </c>
      <c r="C55" s="105">
        <v>1500</v>
      </c>
      <c r="D55" s="105">
        <v>1979</v>
      </c>
      <c r="E55" s="105">
        <v>1979</v>
      </c>
      <c r="F55" s="760">
        <f t="shared" si="0"/>
        <v>100</v>
      </c>
    </row>
    <row r="56" spans="1:6" s="52" customFormat="1" ht="12" customHeight="1">
      <c r="A56" s="178" t="s">
        <v>244</v>
      </c>
      <c r="B56" s="163" t="s">
        <v>254</v>
      </c>
      <c r="C56" s="108"/>
      <c r="D56" s="108">
        <v>9</v>
      </c>
      <c r="E56" s="108">
        <v>7</v>
      </c>
      <c r="F56" s="760">
        <f t="shared" si="0"/>
        <v>77.777777777777771</v>
      </c>
    </row>
    <row r="57" spans="1:6" s="52" customFormat="1" ht="12" customHeight="1" thickBot="1">
      <c r="A57" s="179" t="s">
        <v>245</v>
      </c>
      <c r="B57" s="164" t="s">
        <v>255</v>
      </c>
      <c r="C57" s="151"/>
      <c r="D57" s="151">
        <v>281</v>
      </c>
      <c r="E57" s="151">
        <v>281</v>
      </c>
      <c r="F57" s="1216">
        <f t="shared" si="0"/>
        <v>100</v>
      </c>
    </row>
    <row r="58" spans="1:6" s="52" customFormat="1" ht="12" customHeight="1" thickBot="1">
      <c r="A58" s="26" t="s">
        <v>73</v>
      </c>
      <c r="B58" s="19" t="s">
        <v>256</v>
      </c>
      <c r="C58" s="103">
        <f>SUM(C59:C63)</f>
        <v>0</v>
      </c>
      <c r="D58" s="103">
        <f>SUM(D59:D63)</f>
        <v>12066</v>
      </c>
      <c r="E58" s="103">
        <f>SUM(E59:E63)</f>
        <v>10220</v>
      </c>
      <c r="F58" s="103">
        <f t="shared" si="0"/>
        <v>84.700812199569043</v>
      </c>
    </row>
    <row r="59" spans="1:6" s="52" customFormat="1" ht="12" customHeight="1">
      <c r="A59" s="177" t="s">
        <v>125</v>
      </c>
      <c r="B59" s="162" t="s">
        <v>260</v>
      </c>
      <c r="C59" s="203"/>
      <c r="D59" s="203"/>
      <c r="E59" s="203"/>
      <c r="F59" s="1214"/>
    </row>
    <row r="60" spans="1:6" s="52" customFormat="1" ht="12" customHeight="1">
      <c r="A60" s="178" t="s">
        <v>126</v>
      </c>
      <c r="B60" s="163" t="s">
        <v>261</v>
      </c>
      <c r="C60" s="108"/>
      <c r="D60" s="108">
        <v>12066</v>
      </c>
      <c r="E60" s="108">
        <v>10220</v>
      </c>
      <c r="F60" s="760">
        <f t="shared" si="0"/>
        <v>84.700812199569043</v>
      </c>
    </row>
    <row r="61" spans="1:6" s="52" customFormat="1" ht="12" customHeight="1">
      <c r="A61" s="178" t="s">
        <v>257</v>
      </c>
      <c r="B61" s="163" t="s">
        <v>262</v>
      </c>
      <c r="C61" s="108"/>
      <c r="D61" s="108"/>
      <c r="E61" s="108"/>
      <c r="F61" s="760"/>
    </row>
    <row r="62" spans="1:6" s="52" customFormat="1" ht="12" customHeight="1">
      <c r="A62" s="178" t="s">
        <v>258</v>
      </c>
      <c r="B62" s="163" t="s">
        <v>263</v>
      </c>
      <c r="C62" s="108"/>
      <c r="D62" s="108"/>
      <c r="E62" s="108"/>
      <c r="F62" s="760"/>
    </row>
    <row r="63" spans="1:6" s="52" customFormat="1" ht="12" customHeight="1" thickBot="1">
      <c r="A63" s="179" t="s">
        <v>259</v>
      </c>
      <c r="B63" s="164" t="s">
        <v>264</v>
      </c>
      <c r="C63" s="151"/>
      <c r="D63" s="151"/>
      <c r="E63" s="151"/>
      <c r="F63" s="1216"/>
    </row>
    <row r="64" spans="1:6" s="52" customFormat="1" ht="12" customHeight="1" thickBot="1">
      <c r="A64" s="26" t="s">
        <v>168</v>
      </c>
      <c r="B64" s="19" t="s">
        <v>265</v>
      </c>
      <c r="C64" s="103">
        <f>SUM(C65:C67)</f>
        <v>53885</v>
      </c>
      <c r="D64" s="103">
        <f>SUM(D65:D67)</f>
        <v>2077</v>
      </c>
      <c r="E64" s="103">
        <f>SUM(E65:E67)</f>
        <v>619</v>
      </c>
      <c r="F64" s="103">
        <f t="shared" si="0"/>
        <v>29.802599903707272</v>
      </c>
    </row>
    <row r="65" spans="1:6" s="52" customFormat="1" ht="12" customHeight="1">
      <c r="A65" s="177" t="s">
        <v>127</v>
      </c>
      <c r="B65" s="162" t="s">
        <v>981</v>
      </c>
      <c r="C65" s="106"/>
      <c r="D65" s="106">
        <v>619</v>
      </c>
      <c r="E65" s="106">
        <v>619</v>
      </c>
      <c r="F65" s="1214">
        <f t="shared" si="0"/>
        <v>100</v>
      </c>
    </row>
    <row r="66" spans="1:6" s="52" customFormat="1" ht="12" customHeight="1">
      <c r="A66" s="178" t="s">
        <v>128</v>
      </c>
      <c r="B66" s="163" t="s">
        <v>892</v>
      </c>
      <c r="C66" s="105">
        <v>1458</v>
      </c>
      <c r="D66" s="105">
        <v>1458</v>
      </c>
      <c r="E66" s="105"/>
      <c r="F66" s="760">
        <f t="shared" si="0"/>
        <v>0</v>
      </c>
    </row>
    <row r="67" spans="1:6" s="52" customFormat="1" ht="12" customHeight="1">
      <c r="A67" s="178" t="s">
        <v>269</v>
      </c>
      <c r="B67" s="163" t="s">
        <v>893</v>
      </c>
      <c r="C67" s="105">
        <v>52427</v>
      </c>
      <c r="D67" s="105"/>
      <c r="E67" s="105"/>
      <c r="F67" s="760"/>
    </row>
    <row r="68" spans="1:6" s="52" customFormat="1" ht="12" customHeight="1" thickBot="1">
      <c r="A68" s="179" t="s">
        <v>270</v>
      </c>
      <c r="B68" s="164" t="s">
        <v>268</v>
      </c>
      <c r="C68" s="107"/>
      <c r="D68" s="107"/>
      <c r="E68" s="107"/>
      <c r="F68" s="1216"/>
    </row>
    <row r="69" spans="1:6" s="52" customFormat="1" ht="12" customHeight="1" thickBot="1">
      <c r="A69" s="26" t="s">
        <v>75</v>
      </c>
      <c r="B69" s="98" t="s">
        <v>271</v>
      </c>
      <c r="C69" s="103">
        <f>SUM(C70:C72)</f>
        <v>108155</v>
      </c>
      <c r="D69" s="103">
        <f>SUM(D70:D72)</f>
        <v>0</v>
      </c>
      <c r="E69" s="103">
        <f>SUM(E70:E72)</f>
        <v>0</v>
      </c>
      <c r="F69" s="103"/>
    </row>
    <row r="70" spans="1:6" s="52" customFormat="1" ht="12" customHeight="1">
      <c r="A70" s="177" t="s">
        <v>169</v>
      </c>
      <c r="B70" s="162" t="s">
        <v>273</v>
      </c>
      <c r="C70" s="108"/>
      <c r="D70" s="108"/>
      <c r="E70" s="108"/>
      <c r="F70" s="1214"/>
    </row>
    <row r="71" spans="1:6" s="52" customFormat="1" ht="12" customHeight="1">
      <c r="A71" s="178" t="s">
        <v>170</v>
      </c>
      <c r="B71" s="163" t="s">
        <v>437</v>
      </c>
      <c r="C71" s="108"/>
      <c r="D71" s="108"/>
      <c r="E71" s="108"/>
      <c r="F71" s="760"/>
    </row>
    <row r="72" spans="1:6" s="52" customFormat="1" ht="12" customHeight="1">
      <c r="A72" s="178" t="s">
        <v>195</v>
      </c>
      <c r="B72" s="163" t="s">
        <v>982</v>
      </c>
      <c r="C72" s="108">
        <v>108155</v>
      </c>
      <c r="D72" s="108"/>
      <c r="E72" s="108"/>
      <c r="F72" s="760"/>
    </row>
    <row r="73" spans="1:6" s="52" customFormat="1" ht="12" customHeight="1" thickBot="1">
      <c r="A73" s="179" t="s">
        <v>272</v>
      </c>
      <c r="B73" s="164" t="s">
        <v>275</v>
      </c>
      <c r="C73" s="108"/>
      <c r="D73" s="108"/>
      <c r="E73" s="108"/>
      <c r="F73" s="1216"/>
    </row>
    <row r="74" spans="1:6" s="52" customFormat="1" ht="12" customHeight="1" thickBot="1">
      <c r="A74" s="26" t="s">
        <v>76</v>
      </c>
      <c r="B74" s="19" t="s">
        <v>276</v>
      </c>
      <c r="C74" s="109">
        <f>+C9+C20+C30+C39+C47+C58+C64+C69</f>
        <v>762434</v>
      </c>
      <c r="D74" s="109">
        <f>+D9+D20+D30+D39+D47+D58+D64+D69</f>
        <v>872256</v>
      </c>
      <c r="E74" s="109">
        <f>+E9+E20+E30+E39+E47+E58+E64+E69</f>
        <v>850295</v>
      </c>
      <c r="F74" s="103">
        <f t="shared" ref="F74:F98" si="1">E74*100/D74</f>
        <v>97.482275845623306</v>
      </c>
    </row>
    <row r="75" spans="1:6" s="52" customFormat="1" ht="12" customHeight="1" thickBot="1">
      <c r="A75" s="180" t="s">
        <v>403</v>
      </c>
      <c r="B75" s="98" t="s">
        <v>278</v>
      </c>
      <c r="C75" s="103">
        <f>SUM(C76:C78)</f>
        <v>0</v>
      </c>
      <c r="D75" s="103">
        <f>SUM(D76:D78)</f>
        <v>0</v>
      </c>
      <c r="E75" s="103">
        <f>SUM(E76:E78)</f>
        <v>0</v>
      </c>
      <c r="F75" s="103"/>
    </row>
    <row r="76" spans="1:6" s="52" customFormat="1" ht="12" customHeight="1">
      <c r="A76" s="177" t="s">
        <v>311</v>
      </c>
      <c r="B76" s="162" t="s">
        <v>279</v>
      </c>
      <c r="C76" s="108"/>
      <c r="D76" s="108"/>
      <c r="E76" s="108"/>
      <c r="F76" s="1214"/>
    </row>
    <row r="77" spans="1:6" s="52" customFormat="1" ht="12" customHeight="1">
      <c r="A77" s="178" t="s">
        <v>320</v>
      </c>
      <c r="B77" s="163" t="s">
        <v>280</v>
      </c>
      <c r="C77" s="108"/>
      <c r="D77" s="108"/>
      <c r="E77" s="108"/>
      <c r="F77" s="760"/>
    </row>
    <row r="78" spans="1:6" s="52" customFormat="1" ht="12" customHeight="1" thickBot="1">
      <c r="A78" s="179" t="s">
        <v>321</v>
      </c>
      <c r="B78" s="166" t="s">
        <v>281</v>
      </c>
      <c r="C78" s="108"/>
      <c r="D78" s="108"/>
      <c r="E78" s="108"/>
      <c r="F78" s="1216"/>
    </row>
    <row r="79" spans="1:6" s="52" customFormat="1" ht="12" customHeight="1" thickBot="1">
      <c r="A79" s="180" t="s">
        <v>282</v>
      </c>
      <c r="B79" s="98" t="s">
        <v>283</v>
      </c>
      <c r="C79" s="103">
        <f>SUM(C80:C83)</f>
        <v>0</v>
      </c>
      <c r="D79" s="103">
        <f>SUM(D80:D83)</f>
        <v>0</v>
      </c>
      <c r="E79" s="103">
        <f>SUM(E80:E83)</f>
        <v>0</v>
      </c>
      <c r="F79" s="103"/>
    </row>
    <row r="80" spans="1:6" s="52" customFormat="1" ht="12" customHeight="1">
      <c r="A80" s="177" t="s">
        <v>150</v>
      </c>
      <c r="B80" s="162" t="s">
        <v>284</v>
      </c>
      <c r="C80" s="108"/>
      <c r="D80" s="108"/>
      <c r="E80" s="108"/>
      <c r="F80" s="1214"/>
    </row>
    <row r="81" spans="1:6" s="52" customFormat="1" ht="12" customHeight="1">
      <c r="A81" s="178" t="s">
        <v>151</v>
      </c>
      <c r="B81" s="163" t="s">
        <v>285</v>
      </c>
      <c r="C81" s="108"/>
      <c r="D81" s="108"/>
      <c r="E81" s="108"/>
      <c r="F81" s="760"/>
    </row>
    <row r="82" spans="1:6" s="52" customFormat="1" ht="12" customHeight="1">
      <c r="A82" s="178" t="s">
        <v>312</v>
      </c>
      <c r="B82" s="163" t="s">
        <v>286</v>
      </c>
      <c r="C82" s="108"/>
      <c r="D82" s="108"/>
      <c r="E82" s="108"/>
      <c r="F82" s="760"/>
    </row>
    <row r="83" spans="1:6" s="52" customFormat="1" ht="12" customHeight="1" thickBot="1">
      <c r="A83" s="179" t="s">
        <v>313</v>
      </c>
      <c r="B83" s="164" t="s">
        <v>287</v>
      </c>
      <c r="C83" s="108"/>
      <c r="D83" s="108"/>
      <c r="E83" s="108"/>
      <c r="F83" s="1216"/>
    </row>
    <row r="84" spans="1:6" s="52" customFormat="1" ht="12" customHeight="1" thickBot="1">
      <c r="A84" s="180" t="s">
        <v>288</v>
      </c>
      <c r="B84" s="98" t="s">
        <v>289</v>
      </c>
      <c r="C84" s="103">
        <f>SUM(C85:C86)</f>
        <v>223615</v>
      </c>
      <c r="D84" s="103">
        <f>SUM(D85:D86)</f>
        <v>240296</v>
      </c>
      <c r="E84" s="103">
        <f>SUM(E85:E86)</f>
        <v>240296</v>
      </c>
      <c r="F84" s="103">
        <f t="shared" si="1"/>
        <v>100</v>
      </c>
    </row>
    <row r="85" spans="1:6" s="51" customFormat="1" ht="12" customHeight="1">
      <c r="A85" s="177" t="s">
        <v>314</v>
      </c>
      <c r="B85" s="162" t="s">
        <v>983</v>
      </c>
      <c r="C85" s="108">
        <v>223615</v>
      </c>
      <c r="D85" s="108">
        <v>240296</v>
      </c>
      <c r="E85" s="108">
        <v>240296</v>
      </c>
      <c r="F85" s="1214">
        <f t="shared" si="1"/>
        <v>100</v>
      </c>
    </row>
    <row r="86" spans="1:6" s="52" customFormat="1" ht="12" customHeight="1" thickBot="1">
      <c r="A86" s="179" t="s">
        <v>315</v>
      </c>
      <c r="B86" s="164" t="s">
        <v>291</v>
      </c>
      <c r="C86" s="108"/>
      <c r="D86" s="108"/>
      <c r="E86" s="108"/>
      <c r="F86" s="1216"/>
    </row>
    <row r="87" spans="1:6" s="52" customFormat="1" ht="12" customHeight="1" thickBot="1">
      <c r="A87" s="180" t="s">
        <v>292</v>
      </c>
      <c r="B87" s="98" t="s">
        <v>293</v>
      </c>
      <c r="C87" s="103">
        <f>SUM(C88:C90)</f>
        <v>0</v>
      </c>
      <c r="D87" s="103">
        <f>SUM(D88:D90)</f>
        <v>14012</v>
      </c>
      <c r="E87" s="103">
        <f>SUM(E88:E90)</f>
        <v>14011</v>
      </c>
      <c r="F87" s="103">
        <f t="shared" si="1"/>
        <v>99.992863260062805</v>
      </c>
    </row>
    <row r="88" spans="1:6" s="52" customFormat="1" ht="12" customHeight="1">
      <c r="A88" s="177" t="s">
        <v>316</v>
      </c>
      <c r="B88" s="162" t="s">
        <v>294</v>
      </c>
      <c r="C88" s="108"/>
      <c r="D88" s="108">
        <v>14012</v>
      </c>
      <c r="E88" s="108">
        <v>14011</v>
      </c>
      <c r="F88" s="1214">
        <f t="shared" si="1"/>
        <v>99.992863260062805</v>
      </c>
    </row>
    <row r="89" spans="1:6" s="52" customFormat="1" ht="12" customHeight="1">
      <c r="A89" s="178" t="s">
        <v>317</v>
      </c>
      <c r="B89" s="163" t="s">
        <v>295</v>
      </c>
      <c r="C89" s="108"/>
      <c r="D89" s="108"/>
      <c r="E89" s="108"/>
      <c r="F89" s="760"/>
    </row>
    <row r="90" spans="1:6" s="52" customFormat="1" ht="12" customHeight="1" thickBot="1">
      <c r="A90" s="179" t="s">
        <v>318</v>
      </c>
      <c r="B90" s="164" t="s">
        <v>296</v>
      </c>
      <c r="C90" s="108"/>
      <c r="D90" s="108"/>
      <c r="E90" s="108"/>
      <c r="F90" s="1216"/>
    </row>
    <row r="91" spans="1:6" s="52" customFormat="1" ht="12" customHeight="1" thickBot="1">
      <c r="A91" s="180" t="s">
        <v>297</v>
      </c>
      <c r="B91" s="98" t="s">
        <v>319</v>
      </c>
      <c r="C91" s="103">
        <f>SUM(C92:C95)</f>
        <v>0</v>
      </c>
      <c r="D91" s="103">
        <f>SUM(D92:D95)</f>
        <v>0</v>
      </c>
      <c r="E91" s="103">
        <f>SUM(E92:E95)</f>
        <v>0</v>
      </c>
      <c r="F91" s="103"/>
    </row>
    <row r="92" spans="1:6" s="52" customFormat="1" ht="12" customHeight="1">
      <c r="A92" s="181" t="s">
        <v>298</v>
      </c>
      <c r="B92" s="162" t="s">
        <v>299</v>
      </c>
      <c r="C92" s="108"/>
      <c r="D92" s="108"/>
      <c r="E92" s="108"/>
      <c r="F92" s="1214"/>
    </row>
    <row r="93" spans="1:6" s="51" customFormat="1" ht="12" customHeight="1">
      <c r="A93" s="182" t="s">
        <v>300</v>
      </c>
      <c r="B93" s="163" t="s">
        <v>301</v>
      </c>
      <c r="C93" s="108"/>
      <c r="D93" s="108"/>
      <c r="E93" s="108"/>
      <c r="F93" s="760"/>
    </row>
    <row r="94" spans="1:6" s="51" customFormat="1" ht="12" customHeight="1">
      <c r="A94" s="182" t="s">
        <v>302</v>
      </c>
      <c r="B94" s="163" t="s">
        <v>303</v>
      </c>
      <c r="C94" s="108"/>
      <c r="D94" s="108"/>
      <c r="E94" s="108"/>
      <c r="F94" s="760"/>
    </row>
    <row r="95" spans="1:6" s="51" customFormat="1" ht="12" customHeight="1" thickBot="1">
      <c r="A95" s="183" t="s">
        <v>304</v>
      </c>
      <c r="B95" s="164" t="s">
        <v>305</v>
      </c>
      <c r="C95" s="108"/>
      <c r="D95" s="108"/>
      <c r="E95" s="108"/>
      <c r="F95" s="1216"/>
    </row>
    <row r="96" spans="1:6" s="51" customFormat="1" ht="12" customHeight="1" thickBot="1">
      <c r="A96" s="180" t="s">
        <v>306</v>
      </c>
      <c r="B96" s="98" t="s">
        <v>307</v>
      </c>
      <c r="C96" s="204"/>
      <c r="D96" s="204"/>
      <c r="E96" s="204"/>
      <c r="F96" s="103"/>
    </row>
    <row r="97" spans="1:6" s="51" customFormat="1" ht="12" customHeight="1" thickBot="1">
      <c r="A97" s="180" t="s">
        <v>308</v>
      </c>
      <c r="B97" s="170" t="s">
        <v>309</v>
      </c>
      <c r="C97" s="109">
        <f>+C75+C79+C84+C87+C91+C96</f>
        <v>223615</v>
      </c>
      <c r="D97" s="109">
        <f>+D75+D79+D84+D87+D91+D96</f>
        <v>254308</v>
      </c>
      <c r="E97" s="109">
        <f>+E75+E79+E84+E87+E91+E96</f>
        <v>254307</v>
      </c>
      <c r="F97" s="103">
        <f t="shared" si="1"/>
        <v>99.999606776035364</v>
      </c>
    </row>
    <row r="98" spans="1:6" s="52" customFormat="1" ht="15" customHeight="1" thickBot="1">
      <c r="A98" s="184" t="s">
        <v>322</v>
      </c>
      <c r="B98" s="172" t="s">
        <v>430</v>
      </c>
      <c r="C98" s="109">
        <f>+C74+C97</f>
        <v>986049</v>
      </c>
      <c r="D98" s="109">
        <f>+D74+D97</f>
        <v>1126564</v>
      </c>
      <c r="E98" s="109">
        <f>+E74+E97</f>
        <v>1104602</v>
      </c>
      <c r="F98" s="103">
        <f t="shared" si="1"/>
        <v>98.050532415379863</v>
      </c>
    </row>
    <row r="99" spans="1:6" s="43" customFormat="1" ht="16.5" customHeight="1">
      <c r="A99" s="84"/>
      <c r="B99" s="85"/>
      <c r="C99" s="140"/>
      <c r="D99" s="140"/>
      <c r="E99" s="140"/>
      <c r="F99" s="140"/>
    </row>
    <row r="100" spans="1:6" s="53" customFormat="1" ht="12" customHeight="1" thickBot="1">
      <c r="A100" s="185"/>
      <c r="B100" s="87"/>
      <c r="C100" s="141"/>
      <c r="D100" s="141"/>
      <c r="E100" s="141"/>
      <c r="F100" s="141"/>
    </row>
    <row r="101" spans="1:6" ht="12" customHeight="1" thickBot="1">
      <c r="A101" s="88"/>
      <c r="B101" s="89" t="s">
        <v>104</v>
      </c>
      <c r="C101" s="142"/>
      <c r="D101" s="142"/>
      <c r="E101" s="142"/>
      <c r="F101" s="142"/>
    </row>
    <row r="102" spans="1:6" ht="12" customHeight="1" thickBot="1">
      <c r="A102" s="154" t="s">
        <v>68</v>
      </c>
      <c r="B102" s="25" t="s">
        <v>325</v>
      </c>
      <c r="C102" s="102">
        <f>SUM(C103:C107)</f>
        <v>524182</v>
      </c>
      <c r="D102" s="102">
        <f>SUM(D103:D107)</f>
        <v>392877</v>
      </c>
      <c r="E102" s="102">
        <f>SUM(E103:E107)</f>
        <v>361266</v>
      </c>
      <c r="F102" s="102">
        <f>E102*100/D102</f>
        <v>91.953970326590763</v>
      </c>
    </row>
    <row r="103" spans="1:6" ht="12" customHeight="1">
      <c r="A103" s="186" t="s">
        <v>129</v>
      </c>
      <c r="B103" s="8" t="s">
        <v>98</v>
      </c>
      <c r="C103" s="104">
        <v>36533</v>
      </c>
      <c r="D103" s="104">
        <v>57564</v>
      </c>
      <c r="E103" s="104">
        <v>54535</v>
      </c>
      <c r="F103" s="1214">
        <f t="shared" ref="F103:F158" si="2">E103*100/D103</f>
        <v>94.73803071364047</v>
      </c>
    </row>
    <row r="104" spans="1:6" ht="12" customHeight="1">
      <c r="A104" s="178" t="s">
        <v>130</v>
      </c>
      <c r="B104" s="6" t="s">
        <v>171</v>
      </c>
      <c r="C104" s="105">
        <v>9683</v>
      </c>
      <c r="D104" s="105">
        <v>13342</v>
      </c>
      <c r="E104" s="105">
        <v>12828</v>
      </c>
      <c r="F104" s="760">
        <f t="shared" si="2"/>
        <v>96.147504122320498</v>
      </c>
    </row>
    <row r="105" spans="1:6" ht="12" customHeight="1">
      <c r="A105" s="178" t="s">
        <v>131</v>
      </c>
      <c r="B105" s="6" t="s">
        <v>984</v>
      </c>
      <c r="C105" s="107">
        <v>133062</v>
      </c>
      <c r="D105" s="107">
        <v>159380</v>
      </c>
      <c r="E105" s="107">
        <v>149707</v>
      </c>
      <c r="F105" s="760">
        <f t="shared" si="2"/>
        <v>93.930857071150712</v>
      </c>
    </row>
    <row r="106" spans="1:6" ht="12" customHeight="1">
      <c r="A106" s="178" t="s">
        <v>132</v>
      </c>
      <c r="B106" s="9" t="s">
        <v>172</v>
      </c>
      <c r="C106" s="107">
        <v>9611</v>
      </c>
      <c r="D106" s="107">
        <v>11121</v>
      </c>
      <c r="E106" s="107">
        <v>6057</v>
      </c>
      <c r="F106" s="760">
        <f t="shared" si="2"/>
        <v>54.464526571351499</v>
      </c>
    </row>
    <row r="107" spans="1:6" ht="12" customHeight="1">
      <c r="A107" s="178" t="s">
        <v>140</v>
      </c>
      <c r="B107" s="17" t="s">
        <v>173</v>
      </c>
      <c r="C107" s="107">
        <f>SUM(C108:C117)</f>
        <v>335293</v>
      </c>
      <c r="D107" s="107">
        <f>D108+D112+D115+D116+D117</f>
        <v>151470</v>
      </c>
      <c r="E107" s="107">
        <f>E108+E112+E115+E116+E117</f>
        <v>138139</v>
      </c>
      <c r="F107" s="760">
        <f t="shared" si="2"/>
        <v>91.198917277348656</v>
      </c>
    </row>
    <row r="108" spans="1:6" ht="12" customHeight="1">
      <c r="A108" s="178" t="s">
        <v>133</v>
      </c>
      <c r="B108" s="6" t="s">
        <v>326</v>
      </c>
      <c r="C108" s="107"/>
      <c r="D108" s="107">
        <v>789</v>
      </c>
      <c r="E108" s="107">
        <v>787</v>
      </c>
      <c r="F108" s="760">
        <f t="shared" si="2"/>
        <v>99.746514575411908</v>
      </c>
    </row>
    <row r="109" spans="1:6" ht="12" customHeight="1">
      <c r="A109" s="178" t="s">
        <v>134</v>
      </c>
      <c r="B109" s="58" t="s">
        <v>327</v>
      </c>
      <c r="C109" s="107"/>
      <c r="D109" s="107"/>
      <c r="E109" s="107"/>
      <c r="F109" s="760"/>
    </row>
    <row r="110" spans="1:6" ht="12" customHeight="1">
      <c r="A110" s="178" t="s">
        <v>141</v>
      </c>
      <c r="B110" s="59" t="s">
        <v>328</v>
      </c>
      <c r="C110" s="107"/>
      <c r="D110" s="107"/>
      <c r="E110" s="107"/>
      <c r="F110" s="760"/>
    </row>
    <row r="111" spans="1:6" ht="12" customHeight="1">
      <c r="A111" s="178" t="s">
        <v>142</v>
      </c>
      <c r="B111" s="59" t="s">
        <v>329</v>
      </c>
      <c r="C111" s="107"/>
      <c r="D111" s="107"/>
      <c r="E111" s="107"/>
      <c r="F111" s="760"/>
    </row>
    <row r="112" spans="1:6" ht="12" customHeight="1">
      <c r="A112" s="178" t="s">
        <v>143</v>
      </c>
      <c r="B112" s="58" t="s">
        <v>985</v>
      </c>
      <c r="C112" s="107">
        <v>294719</v>
      </c>
      <c r="D112" s="107">
        <v>136730</v>
      </c>
      <c r="E112" s="107">
        <v>132174</v>
      </c>
      <c r="F112" s="760">
        <f t="shared" si="2"/>
        <v>96.667885613983771</v>
      </c>
    </row>
    <row r="113" spans="1:6" ht="12" customHeight="1">
      <c r="A113" s="178" t="s">
        <v>144</v>
      </c>
      <c r="B113" s="58" t="s">
        <v>986</v>
      </c>
      <c r="C113" s="107">
        <v>27657</v>
      </c>
      <c r="D113" s="107"/>
      <c r="E113" s="107"/>
      <c r="F113" s="760"/>
    </row>
    <row r="114" spans="1:6" ht="12" customHeight="1">
      <c r="A114" s="178" t="s">
        <v>146</v>
      </c>
      <c r="B114" s="59" t="s">
        <v>332</v>
      </c>
      <c r="C114" s="107"/>
      <c r="D114" s="107"/>
      <c r="E114" s="107"/>
      <c r="F114" s="760"/>
    </row>
    <row r="115" spans="1:6" ht="12" customHeight="1">
      <c r="A115" s="187" t="s">
        <v>174</v>
      </c>
      <c r="B115" s="60" t="s">
        <v>914</v>
      </c>
      <c r="C115" s="107"/>
      <c r="D115" s="107">
        <v>934</v>
      </c>
      <c r="E115" s="107">
        <v>855</v>
      </c>
      <c r="F115" s="760">
        <f t="shared" si="2"/>
        <v>91.541755888650968</v>
      </c>
    </row>
    <row r="116" spans="1:6" ht="12" customHeight="1">
      <c r="A116" s="178" t="s">
        <v>323</v>
      </c>
      <c r="B116" s="59" t="s">
        <v>987</v>
      </c>
      <c r="C116" s="107">
        <v>9717</v>
      </c>
      <c r="D116" s="107">
        <v>9717</v>
      </c>
      <c r="E116" s="107">
        <v>1573</v>
      </c>
      <c r="F116" s="760">
        <f t="shared" si="2"/>
        <v>16.188123906555521</v>
      </c>
    </row>
    <row r="117" spans="1:6" ht="12" customHeight="1" thickBot="1">
      <c r="A117" s="188" t="s">
        <v>324</v>
      </c>
      <c r="B117" s="749" t="s">
        <v>988</v>
      </c>
      <c r="C117" s="111">
        <v>3200</v>
      </c>
      <c r="D117" s="111">
        <v>3300</v>
      </c>
      <c r="E117" s="111">
        <v>2750</v>
      </c>
      <c r="F117" s="1216">
        <f t="shared" si="2"/>
        <v>83.333333333333329</v>
      </c>
    </row>
    <row r="118" spans="1:6" ht="12" customHeight="1" thickBot="1">
      <c r="A118" s="26" t="s">
        <v>69</v>
      </c>
      <c r="B118" s="24" t="s">
        <v>336</v>
      </c>
      <c r="C118" s="103">
        <f>+C119+C121+C123</f>
        <v>310835</v>
      </c>
      <c r="D118" s="103">
        <f>D119+D121+D123</f>
        <v>376355</v>
      </c>
      <c r="E118" s="103">
        <f>+E119+E121+E123</f>
        <v>349247</v>
      </c>
      <c r="F118" s="102">
        <f t="shared" si="2"/>
        <v>92.797226023302471</v>
      </c>
    </row>
    <row r="119" spans="1:6" ht="12" customHeight="1">
      <c r="A119" s="177" t="s">
        <v>135</v>
      </c>
      <c r="B119" s="6" t="s">
        <v>193</v>
      </c>
      <c r="C119" s="106">
        <v>78514</v>
      </c>
      <c r="D119" s="106">
        <v>155491</v>
      </c>
      <c r="E119" s="106">
        <v>154688</v>
      </c>
      <c r="F119" s="1214">
        <f t="shared" si="2"/>
        <v>99.483571396415229</v>
      </c>
    </row>
    <row r="120" spans="1:6" ht="12" customHeight="1">
      <c r="A120" s="177" t="s">
        <v>136</v>
      </c>
      <c r="B120" s="10" t="s">
        <v>340</v>
      </c>
      <c r="C120" s="106"/>
      <c r="D120" s="106"/>
      <c r="E120" s="106"/>
      <c r="F120" s="760"/>
    </row>
    <row r="121" spans="1:6" ht="12" customHeight="1">
      <c r="A121" s="177" t="s">
        <v>137</v>
      </c>
      <c r="B121" s="10" t="s">
        <v>175</v>
      </c>
      <c r="C121" s="105">
        <v>181000</v>
      </c>
      <c r="D121" s="105">
        <v>142369</v>
      </c>
      <c r="E121" s="105">
        <v>123710</v>
      </c>
      <c r="F121" s="760">
        <f t="shared" si="2"/>
        <v>86.893916512723976</v>
      </c>
    </row>
    <row r="122" spans="1:6" ht="12" customHeight="1">
      <c r="A122" s="177" t="s">
        <v>138</v>
      </c>
      <c r="B122" s="10" t="s">
        <v>341</v>
      </c>
      <c r="C122" s="96"/>
      <c r="D122" s="96"/>
      <c r="E122" s="96"/>
      <c r="F122" s="760"/>
    </row>
    <row r="123" spans="1:6" ht="12" customHeight="1">
      <c r="A123" s="177" t="s">
        <v>139</v>
      </c>
      <c r="B123" s="921" t="s">
        <v>196</v>
      </c>
      <c r="C123" s="96">
        <f>SUM(C124:C131)</f>
        <v>51321</v>
      </c>
      <c r="D123" s="96">
        <f>D127+D129+D131</f>
        <v>78495</v>
      </c>
      <c r="E123" s="96">
        <v>70849</v>
      </c>
      <c r="F123" s="760">
        <f t="shared" si="2"/>
        <v>90.25925218166762</v>
      </c>
    </row>
    <row r="124" spans="1:6" ht="12" customHeight="1">
      <c r="A124" s="177" t="s">
        <v>145</v>
      </c>
      <c r="B124" s="922" t="s">
        <v>438</v>
      </c>
      <c r="C124" s="96"/>
      <c r="D124" s="96"/>
      <c r="E124" s="96"/>
      <c r="F124" s="760"/>
    </row>
    <row r="125" spans="1:6" ht="12" customHeight="1">
      <c r="A125" s="177" t="s">
        <v>147</v>
      </c>
      <c r="B125" s="158" t="s">
        <v>346</v>
      </c>
      <c r="C125" s="96"/>
      <c r="D125" s="96"/>
      <c r="E125" s="96"/>
      <c r="F125" s="760"/>
    </row>
    <row r="126" spans="1:6" ht="12" customHeight="1">
      <c r="A126" s="177" t="s">
        <v>176</v>
      </c>
      <c r="B126" s="59" t="s">
        <v>989</v>
      </c>
      <c r="C126" s="96">
        <v>483</v>
      </c>
      <c r="D126" s="96"/>
      <c r="E126" s="96"/>
      <c r="F126" s="760"/>
    </row>
    <row r="127" spans="1:6" ht="12" customHeight="1">
      <c r="A127" s="177" t="s">
        <v>177</v>
      </c>
      <c r="B127" s="59" t="s">
        <v>990</v>
      </c>
      <c r="C127" s="96">
        <v>49638</v>
      </c>
      <c r="D127" s="96">
        <v>77134</v>
      </c>
      <c r="E127" s="96">
        <v>70689</v>
      </c>
      <c r="F127" s="760">
        <f t="shared" si="2"/>
        <v>91.644411024969529</v>
      </c>
    </row>
    <row r="128" spans="1:6" ht="12" customHeight="1">
      <c r="A128" s="177" t="s">
        <v>178</v>
      </c>
      <c r="B128" s="59" t="s">
        <v>344</v>
      </c>
      <c r="C128" s="96"/>
      <c r="D128" s="96"/>
      <c r="E128" s="96"/>
      <c r="F128" s="760"/>
    </row>
    <row r="129" spans="1:10" ht="12" customHeight="1">
      <c r="A129" s="177" t="s">
        <v>337</v>
      </c>
      <c r="B129" s="59" t="s">
        <v>332</v>
      </c>
      <c r="C129" s="96"/>
      <c r="D129" s="96">
        <v>161</v>
      </c>
      <c r="E129" s="96">
        <v>160</v>
      </c>
      <c r="F129" s="760">
        <f t="shared" si="2"/>
        <v>99.378881987577643</v>
      </c>
    </row>
    <row r="130" spans="1:10" ht="12" customHeight="1">
      <c r="A130" s="177" t="s">
        <v>338</v>
      </c>
      <c r="B130" s="59" t="s">
        <v>343</v>
      </c>
      <c r="C130" s="96"/>
      <c r="D130" s="96"/>
      <c r="E130" s="96"/>
      <c r="F130" s="760"/>
    </row>
    <row r="131" spans="1:10" ht="12" customHeight="1" thickBot="1">
      <c r="A131" s="187" t="s">
        <v>339</v>
      </c>
      <c r="B131" s="59" t="s">
        <v>342</v>
      </c>
      <c r="C131" s="97">
        <v>1200</v>
      </c>
      <c r="D131" s="97">
        <v>1200</v>
      </c>
      <c r="E131" s="97">
        <v>0</v>
      </c>
      <c r="F131" s="1216">
        <f t="shared" si="2"/>
        <v>0</v>
      </c>
    </row>
    <row r="132" spans="1:10" ht="12" customHeight="1" thickBot="1">
      <c r="A132" s="26" t="s">
        <v>70</v>
      </c>
      <c r="B132" s="55" t="s">
        <v>347</v>
      </c>
      <c r="C132" s="103">
        <f>+C133+C134</f>
        <v>151032</v>
      </c>
      <c r="D132" s="103">
        <f>+D133+D134</f>
        <v>134292</v>
      </c>
      <c r="E132" s="103">
        <f>+E133+E134</f>
        <v>0</v>
      </c>
      <c r="F132" s="102">
        <f t="shared" si="2"/>
        <v>0</v>
      </c>
    </row>
    <row r="133" spans="1:10" ht="12" customHeight="1">
      <c r="A133" s="177" t="s">
        <v>118</v>
      </c>
      <c r="B133" s="7" t="s">
        <v>991</v>
      </c>
      <c r="C133" s="106">
        <v>102156</v>
      </c>
      <c r="D133" s="106">
        <v>113247</v>
      </c>
      <c r="E133" s="106"/>
      <c r="F133" s="1214">
        <f t="shared" si="2"/>
        <v>0</v>
      </c>
    </row>
    <row r="134" spans="1:10" ht="12" customHeight="1" thickBot="1">
      <c r="A134" s="179" t="s">
        <v>119</v>
      </c>
      <c r="B134" s="10" t="s">
        <v>992</v>
      </c>
      <c r="C134" s="107">
        <v>48876</v>
      </c>
      <c r="D134" s="107">
        <v>21045</v>
      </c>
      <c r="E134" s="107"/>
      <c r="F134" s="1216">
        <f t="shared" si="2"/>
        <v>0</v>
      </c>
    </row>
    <row r="135" spans="1:10" ht="12" customHeight="1" thickBot="1">
      <c r="A135" s="26" t="s">
        <v>71</v>
      </c>
      <c r="B135" s="55" t="s">
        <v>348</v>
      </c>
      <c r="C135" s="103">
        <f>+C102+C118+C132</f>
        <v>986049</v>
      </c>
      <c r="D135" s="103">
        <f>+D102+D118+D132</f>
        <v>903524</v>
      </c>
      <c r="E135" s="103">
        <f>+E102+E118+E132</f>
        <v>710513</v>
      </c>
      <c r="F135" s="102">
        <f t="shared" si="2"/>
        <v>78.637977519136186</v>
      </c>
    </row>
    <row r="136" spans="1:10" s="53" customFormat="1" ht="12" customHeight="1" thickBot="1">
      <c r="A136" s="26" t="s">
        <v>72</v>
      </c>
      <c r="B136" s="55" t="s">
        <v>349</v>
      </c>
      <c r="C136" s="103">
        <f>+C137+C138+C139</f>
        <v>0</v>
      </c>
      <c r="D136" s="103">
        <f>+D137+D138+D139</f>
        <v>0</v>
      </c>
      <c r="E136" s="103">
        <f>+E137+E138+E139</f>
        <v>0</v>
      </c>
      <c r="F136" s="102"/>
    </row>
    <row r="137" spans="1:10" ht="12" customHeight="1">
      <c r="A137" s="177" t="s">
        <v>122</v>
      </c>
      <c r="B137" s="7" t="s">
        <v>350</v>
      </c>
      <c r="C137" s="96"/>
      <c r="D137" s="96"/>
      <c r="E137" s="96"/>
      <c r="F137" s="1214"/>
    </row>
    <row r="138" spans="1:10" ht="12" customHeight="1">
      <c r="A138" s="177" t="s">
        <v>123</v>
      </c>
      <c r="B138" s="7" t="s">
        <v>351</v>
      </c>
      <c r="C138" s="96"/>
      <c r="D138" s="96"/>
      <c r="E138" s="96"/>
      <c r="F138" s="760"/>
    </row>
    <row r="139" spans="1:10" ht="12" customHeight="1" thickBot="1">
      <c r="A139" s="187" t="s">
        <v>124</v>
      </c>
      <c r="B139" s="5" t="s">
        <v>352</v>
      </c>
      <c r="C139" s="96"/>
      <c r="D139" s="96"/>
      <c r="E139" s="96"/>
      <c r="F139" s="1216"/>
    </row>
    <row r="140" spans="1:10" ht="12" customHeight="1" thickBot="1">
      <c r="A140" s="26" t="s">
        <v>73</v>
      </c>
      <c r="B140" s="55" t="s">
        <v>402</v>
      </c>
      <c r="C140" s="103">
        <f>+C141+C142+C143+C144</f>
        <v>0</v>
      </c>
      <c r="D140" s="103">
        <f>+D141+D142+D143+D144</f>
        <v>0</v>
      </c>
      <c r="E140" s="103">
        <f>+E141+E142+E143+E144</f>
        <v>0</v>
      </c>
      <c r="F140" s="102"/>
    </row>
    <row r="141" spans="1:10" ht="12" customHeight="1">
      <c r="A141" s="177" t="s">
        <v>125</v>
      </c>
      <c r="B141" s="7" t="s">
        <v>353</v>
      </c>
      <c r="C141" s="96"/>
      <c r="D141" s="96"/>
      <c r="E141" s="96"/>
      <c r="F141" s="1214"/>
    </row>
    <row r="142" spans="1:10" ht="12" customHeight="1">
      <c r="A142" s="177" t="s">
        <v>126</v>
      </c>
      <c r="B142" s="7" t="s">
        <v>354</v>
      </c>
      <c r="C142" s="96"/>
      <c r="D142" s="96"/>
      <c r="E142" s="96"/>
      <c r="F142" s="760"/>
    </row>
    <row r="143" spans="1:10" s="53" customFormat="1" ht="12" customHeight="1">
      <c r="A143" s="177" t="s">
        <v>257</v>
      </c>
      <c r="B143" s="7" t="s">
        <v>355</v>
      </c>
      <c r="C143" s="96"/>
      <c r="D143" s="96"/>
      <c r="E143" s="96"/>
      <c r="F143" s="760"/>
    </row>
    <row r="144" spans="1:10" ht="12" customHeight="1" thickBot="1">
      <c r="A144" s="187" t="s">
        <v>258</v>
      </c>
      <c r="B144" s="5" t="s">
        <v>356</v>
      </c>
      <c r="C144" s="96"/>
      <c r="D144" s="96"/>
      <c r="E144" s="96"/>
      <c r="F144" s="1216"/>
      <c r="J144" s="95"/>
    </row>
    <row r="145" spans="1:6" ht="13.5" thickBot="1">
      <c r="A145" s="26" t="s">
        <v>74</v>
      </c>
      <c r="B145" s="55" t="s">
        <v>357</v>
      </c>
      <c r="C145" s="109">
        <f>+C146+C147+C148+C149</f>
        <v>0</v>
      </c>
      <c r="D145" s="109">
        <f>+D146+D147+D148+D149</f>
        <v>223040</v>
      </c>
      <c r="E145" s="109">
        <f>+E146+E147+E148+E149</f>
        <v>207034</v>
      </c>
      <c r="F145" s="102">
        <f t="shared" si="2"/>
        <v>92.823708751793404</v>
      </c>
    </row>
    <row r="146" spans="1:6" ht="12" customHeight="1">
      <c r="A146" s="177" t="s">
        <v>127</v>
      </c>
      <c r="B146" s="7" t="s">
        <v>358</v>
      </c>
      <c r="C146" s="96"/>
      <c r="D146" s="96"/>
      <c r="E146" s="96"/>
      <c r="F146" s="1214"/>
    </row>
    <row r="147" spans="1:6" s="53" customFormat="1" ht="12" customHeight="1">
      <c r="A147" s="177" t="s">
        <v>128</v>
      </c>
      <c r="B147" s="7" t="s">
        <v>368</v>
      </c>
      <c r="C147" s="96"/>
      <c r="D147" s="96">
        <v>25933</v>
      </c>
      <c r="E147" s="96">
        <v>11921</v>
      </c>
      <c r="F147" s="760">
        <f t="shared" si="2"/>
        <v>45.968457178112828</v>
      </c>
    </row>
    <row r="148" spans="1:6" s="53" customFormat="1" ht="12" customHeight="1">
      <c r="A148" s="177" t="s">
        <v>269</v>
      </c>
      <c r="B148" s="7" t="s">
        <v>993</v>
      </c>
      <c r="C148" s="96"/>
      <c r="D148" s="96">
        <v>197107</v>
      </c>
      <c r="E148" s="96">
        <v>195113</v>
      </c>
      <c r="F148" s="760">
        <f t="shared" si="2"/>
        <v>98.988366724672389</v>
      </c>
    </row>
    <row r="149" spans="1:6" s="53" customFormat="1" ht="12" customHeight="1" thickBot="1">
      <c r="A149" s="187" t="s">
        <v>270</v>
      </c>
      <c r="B149" s="5" t="s">
        <v>994</v>
      </c>
      <c r="C149" s="96"/>
      <c r="D149" s="96"/>
      <c r="E149" s="96"/>
      <c r="F149" s="1216"/>
    </row>
    <row r="150" spans="1:6" s="53" customFormat="1" ht="12" customHeight="1" thickBot="1">
      <c r="A150" s="26" t="s">
        <v>75</v>
      </c>
      <c r="B150" s="55" t="s">
        <v>361</v>
      </c>
      <c r="C150" s="112">
        <f>+C151+C152+C153+C154</f>
        <v>0</v>
      </c>
      <c r="D150" s="112">
        <f>+D151+D152+D153+D154</f>
        <v>0</v>
      </c>
      <c r="E150" s="112">
        <f>+E151+E152+E153+E154</f>
        <v>0</v>
      </c>
      <c r="F150" s="102"/>
    </row>
    <row r="151" spans="1:6" s="53" customFormat="1" ht="12" customHeight="1">
      <c r="A151" s="177" t="s">
        <v>169</v>
      </c>
      <c r="B151" s="7" t="s">
        <v>362</v>
      </c>
      <c r="C151" s="96"/>
      <c r="D151" s="96"/>
      <c r="E151" s="96"/>
      <c r="F151" s="1214"/>
    </row>
    <row r="152" spans="1:6" s="53" customFormat="1" ht="12" customHeight="1">
      <c r="A152" s="177" t="s">
        <v>170</v>
      </c>
      <c r="B152" s="7" t="s">
        <v>363</v>
      </c>
      <c r="C152" s="96"/>
      <c r="D152" s="96"/>
      <c r="E152" s="96"/>
      <c r="F152" s="760"/>
    </row>
    <row r="153" spans="1:6" ht="12.75" customHeight="1">
      <c r="A153" s="177" t="s">
        <v>195</v>
      </c>
      <c r="B153" s="7" t="s">
        <v>364</v>
      </c>
      <c r="C153" s="96"/>
      <c r="D153" s="96"/>
      <c r="E153" s="96"/>
      <c r="F153" s="760"/>
    </row>
    <row r="154" spans="1:6" ht="12" customHeight="1" thickBot="1">
      <c r="A154" s="177" t="s">
        <v>272</v>
      </c>
      <c r="B154" s="7" t="s">
        <v>365</v>
      </c>
      <c r="C154" s="96"/>
      <c r="D154" s="96"/>
      <c r="E154" s="96"/>
      <c r="F154" s="1216"/>
    </row>
    <row r="155" spans="1:6" ht="12" customHeight="1" thickBot="1">
      <c r="A155" s="26" t="s">
        <v>76</v>
      </c>
      <c r="B155" s="55" t="s">
        <v>366</v>
      </c>
      <c r="C155" s="174">
        <f>+C136+C140+C145+C150</f>
        <v>0</v>
      </c>
      <c r="D155" s="174">
        <f>+D136+D140+D145+D150</f>
        <v>223040</v>
      </c>
      <c r="E155" s="174">
        <f>+E136+E140+E145+E150</f>
        <v>207034</v>
      </c>
      <c r="F155" s="102">
        <f t="shared" si="2"/>
        <v>92.823708751793404</v>
      </c>
    </row>
    <row r="156" spans="1:6" ht="12" customHeight="1" thickBot="1">
      <c r="A156" s="1350"/>
      <c r="B156" s="459" t="s">
        <v>1122</v>
      </c>
      <c r="C156" s="1351"/>
      <c r="D156" s="1351"/>
      <c r="E156" s="1351">
        <v>172254</v>
      </c>
      <c r="F156" s="478"/>
    </row>
    <row r="157" spans="1:6" ht="12" customHeight="1" thickBot="1">
      <c r="A157" s="1350"/>
      <c r="B157" s="459" t="s">
        <v>1123</v>
      </c>
      <c r="C157" s="1351"/>
      <c r="D157" s="1351"/>
      <c r="E157" s="1351">
        <v>14801</v>
      </c>
      <c r="F157" s="478"/>
    </row>
    <row r="158" spans="1:6" ht="12" customHeight="1" thickBot="1">
      <c r="A158" s="189" t="s">
        <v>77</v>
      </c>
      <c r="B158" s="148" t="s">
        <v>367</v>
      </c>
      <c r="C158" s="174">
        <f>+C135+C155</f>
        <v>986049</v>
      </c>
      <c r="D158" s="174">
        <f>D135+D155</f>
        <v>1126564</v>
      </c>
      <c r="E158" s="174">
        <f>+E135+E155+E156+E157</f>
        <v>1104602</v>
      </c>
      <c r="F158" s="757">
        <f t="shared" si="2"/>
        <v>98.050532415379863</v>
      </c>
    </row>
    <row r="159" spans="1:6" ht="12" customHeight="1" thickBot="1">
      <c r="C159" s="925"/>
      <c r="D159" s="925"/>
      <c r="E159" s="925"/>
      <c r="F159" s="925"/>
    </row>
    <row r="160" spans="1:6" ht="12" customHeight="1" thickBot="1">
      <c r="A160" s="92" t="s">
        <v>188</v>
      </c>
      <c r="B160" s="93"/>
      <c r="C160" s="54">
        <v>17</v>
      </c>
      <c r="D160" s="54">
        <v>17</v>
      </c>
      <c r="E160" s="54">
        <v>19</v>
      </c>
      <c r="F160" s="54"/>
    </row>
    <row r="161" spans="1:6" ht="15" customHeight="1" thickBot="1">
      <c r="A161" s="92" t="s">
        <v>189</v>
      </c>
      <c r="B161" s="93"/>
      <c r="C161" s="54">
        <v>15</v>
      </c>
      <c r="D161" s="54">
        <v>15</v>
      </c>
      <c r="E161" s="54">
        <v>15</v>
      </c>
      <c r="F161" s="54"/>
    </row>
    <row r="163" spans="1:6" ht="15" customHeight="1"/>
    <row r="164" spans="1:6" ht="14.25" customHeight="1"/>
    <row r="165" spans="1:6" ht="18" customHeight="1"/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/>
  <rowBreaks count="1" manualBreakCount="1">
    <brk id="9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J165"/>
  <sheetViews>
    <sheetView view="pageBreakPreview" topLeftCell="A121" zoomScale="85" zoomScaleNormal="100" zoomScaleSheetLayoutView="85" workbookViewId="0">
      <selection activeCell="D1" sqref="D1"/>
    </sheetView>
  </sheetViews>
  <sheetFormatPr defaultRowHeight="12.75"/>
  <cols>
    <col min="1" max="1" width="14.33203125" style="923" customWidth="1"/>
    <col min="2" max="2" width="72" style="924" customWidth="1"/>
    <col min="3" max="3" width="15.83203125" style="924" customWidth="1"/>
    <col min="4" max="4" width="12.83203125" style="2" customWidth="1"/>
    <col min="5" max="5" width="0" style="2" hidden="1" customWidth="1"/>
    <col min="6" max="7" width="12.83203125" style="2" customWidth="1"/>
    <col min="8" max="16384" width="9.33203125" style="2"/>
  </cols>
  <sheetData>
    <row r="1" spans="1:7" s="1" customFormat="1" ht="16.5" customHeight="1">
      <c r="A1" s="71"/>
      <c r="B1" s="73"/>
      <c r="C1" s="73"/>
      <c r="D1" s="94" t="s">
        <v>1135</v>
      </c>
      <c r="E1" s="1" t="s">
        <v>969</v>
      </c>
      <c r="F1" s="94" t="s">
        <v>995</v>
      </c>
      <c r="G1" s="94" t="s">
        <v>995</v>
      </c>
    </row>
    <row r="2" spans="1:7" s="49" customFormat="1" ht="21" customHeight="1" thickBot="1">
      <c r="A2" s="71"/>
      <c r="B2" s="73"/>
      <c r="C2" s="73"/>
      <c r="D2" s="94"/>
      <c r="F2" s="94"/>
      <c r="G2" s="94"/>
    </row>
    <row r="3" spans="1:7" s="49" customFormat="1" ht="33" customHeight="1">
      <c r="A3" s="152" t="s">
        <v>111</v>
      </c>
      <c r="B3" s="130" t="s">
        <v>190</v>
      </c>
      <c r="C3" s="132"/>
      <c r="D3" s="132"/>
      <c r="F3" s="132"/>
      <c r="G3" s="132" t="s">
        <v>99</v>
      </c>
    </row>
    <row r="4" spans="1:7" s="50" customFormat="1" ht="15.95" customHeight="1" thickBot="1">
      <c r="A4" s="458" t="s">
        <v>185</v>
      </c>
      <c r="B4" s="131" t="s">
        <v>439</v>
      </c>
      <c r="C4" s="133"/>
      <c r="D4" s="133"/>
      <c r="F4" s="133"/>
      <c r="G4" s="133">
        <v>2</v>
      </c>
    </row>
    <row r="5" spans="1:7" ht="14.25" thickBot="1">
      <c r="A5" s="74"/>
      <c r="B5" s="74"/>
      <c r="C5" s="75"/>
      <c r="D5" s="75"/>
      <c r="F5" s="75"/>
      <c r="G5" s="75" t="s">
        <v>100</v>
      </c>
    </row>
    <row r="6" spans="1:7" s="43" customFormat="1" ht="12.95" customHeight="1" thickBot="1">
      <c r="A6" s="153" t="s">
        <v>187</v>
      </c>
      <c r="B6" s="76" t="s">
        <v>101</v>
      </c>
      <c r="C6" s="134" t="s">
        <v>970</v>
      </c>
      <c r="D6" s="134" t="s">
        <v>971</v>
      </c>
      <c r="F6" s="134" t="s">
        <v>866</v>
      </c>
      <c r="G6" s="134" t="s">
        <v>867</v>
      </c>
    </row>
    <row r="7" spans="1:7" s="43" customFormat="1" ht="15.95" customHeight="1" thickBot="1">
      <c r="A7" s="67">
        <v>1</v>
      </c>
      <c r="B7" s="68">
        <v>2</v>
      </c>
      <c r="C7" s="69">
        <v>3</v>
      </c>
      <c r="D7" s="69">
        <v>4</v>
      </c>
      <c r="F7" s="69">
        <v>5</v>
      </c>
      <c r="G7" s="69">
        <v>6</v>
      </c>
    </row>
    <row r="8" spans="1:7" s="43" customFormat="1" ht="12" customHeight="1" thickBot="1">
      <c r="A8" s="78"/>
      <c r="B8" s="79" t="s">
        <v>103</v>
      </c>
      <c r="C8" s="135"/>
      <c r="D8" s="135"/>
      <c r="F8" s="135"/>
      <c r="G8" s="135"/>
    </row>
    <row r="9" spans="1:7" s="51" customFormat="1" ht="12" customHeight="1" thickBot="1">
      <c r="A9" s="26" t="s">
        <v>68</v>
      </c>
      <c r="B9" s="19" t="s">
        <v>213</v>
      </c>
      <c r="C9" s="103">
        <f>+C10+C11+C12+C13+C14+C15</f>
        <v>247740</v>
      </c>
      <c r="D9" s="103">
        <f>+D10+D11+D12+D13+D14+D15+D16+D17+D18+D19</f>
        <v>278002</v>
      </c>
      <c r="F9" s="103">
        <f>+F10+F11+F12+F13+F14+F15+F16+F17+F18+F19</f>
        <v>271845</v>
      </c>
      <c r="G9" s="103">
        <f>F9*100/D9</f>
        <v>97.785267731886819</v>
      </c>
    </row>
    <row r="10" spans="1:7" s="52" customFormat="1" ht="12" customHeight="1">
      <c r="A10" s="177" t="s">
        <v>129</v>
      </c>
      <c r="B10" s="162" t="s">
        <v>214</v>
      </c>
      <c r="C10" s="106">
        <v>33503</v>
      </c>
      <c r="D10" s="106">
        <f>'[1]9. sz. mell'!F10-'[1]12. sz. mell  '!F10</f>
        <v>35759</v>
      </c>
      <c r="F10" s="106">
        <v>29602</v>
      </c>
      <c r="G10" s="1214">
        <f t="shared" ref="G10:G66" si="0">F10*100/D10</f>
        <v>82.781956989848709</v>
      </c>
    </row>
    <row r="11" spans="1:7" s="52" customFormat="1" ht="12" customHeight="1">
      <c r="A11" s="178" t="s">
        <v>130</v>
      </c>
      <c r="B11" s="163" t="s">
        <v>215</v>
      </c>
      <c r="C11" s="105">
        <v>97314</v>
      </c>
      <c r="D11" s="106">
        <f>'[1]9. sz. mell'!F11</f>
        <v>102315</v>
      </c>
      <c r="F11" s="106">
        <v>102315</v>
      </c>
      <c r="G11" s="760">
        <f t="shared" si="0"/>
        <v>100</v>
      </c>
    </row>
    <row r="12" spans="1:7" s="52" customFormat="1" ht="12" customHeight="1">
      <c r="A12" s="178" t="s">
        <v>131</v>
      </c>
      <c r="B12" s="163" t="s">
        <v>216</v>
      </c>
      <c r="C12" s="105">
        <v>110624</v>
      </c>
      <c r="D12" s="106">
        <f>'[1]9. sz. mell'!F12</f>
        <v>124836</v>
      </c>
      <c r="F12" s="106">
        <v>124836</v>
      </c>
      <c r="G12" s="760">
        <f t="shared" si="0"/>
        <v>100</v>
      </c>
    </row>
    <row r="13" spans="1:7" s="52" customFormat="1" ht="12" customHeight="1">
      <c r="A13" s="178" t="s">
        <v>132</v>
      </c>
      <c r="B13" s="163" t="s">
        <v>217</v>
      </c>
      <c r="C13" s="105">
        <v>6299</v>
      </c>
      <c r="D13" s="106">
        <f>'[1]9. sz. mell'!F13</f>
        <v>6547</v>
      </c>
      <c r="F13" s="106">
        <v>6547</v>
      </c>
      <c r="G13" s="760">
        <f t="shared" si="0"/>
        <v>100</v>
      </c>
    </row>
    <row r="14" spans="1:7" s="51" customFormat="1" ht="12" customHeight="1">
      <c r="A14" s="178" t="s">
        <v>149</v>
      </c>
      <c r="B14" s="163" t="s">
        <v>218</v>
      </c>
      <c r="C14" s="917"/>
      <c r="D14" s="106">
        <f>'[1]9. sz. mell'!F14</f>
        <v>8352</v>
      </c>
      <c r="F14" s="106">
        <v>8352</v>
      </c>
      <c r="G14" s="760">
        <f t="shared" si="0"/>
        <v>100</v>
      </c>
    </row>
    <row r="15" spans="1:7" s="51" customFormat="1" ht="12" customHeight="1">
      <c r="A15" s="179" t="s">
        <v>133</v>
      </c>
      <c r="B15" s="164" t="s">
        <v>219</v>
      </c>
      <c r="C15" s="926"/>
      <c r="D15" s="106">
        <f>'[1]9. sz. mell'!F15</f>
        <v>193</v>
      </c>
      <c r="F15" s="106">
        <v>193</v>
      </c>
      <c r="G15" s="760">
        <f t="shared" si="0"/>
        <v>100</v>
      </c>
    </row>
    <row r="16" spans="1:7" s="51" customFormat="1" ht="12" customHeight="1">
      <c r="A16" s="179" t="s">
        <v>134</v>
      </c>
      <c r="B16" s="163" t="s">
        <v>868</v>
      </c>
      <c r="C16" s="105"/>
      <c r="D16" s="106">
        <f>'[1]9. sz. mell'!F16</f>
        <v>0</v>
      </c>
      <c r="F16" s="106">
        <f>'[1]9. sz. mell'!H16</f>
        <v>0</v>
      </c>
      <c r="G16" s="760"/>
    </row>
    <row r="17" spans="1:7" s="51" customFormat="1" ht="12" customHeight="1">
      <c r="A17" s="179" t="s">
        <v>141</v>
      </c>
      <c r="B17" s="163" t="s">
        <v>869</v>
      </c>
      <c r="C17" s="105"/>
      <c r="D17" s="106">
        <f>'[1]9. sz. mell'!F17</f>
        <v>0</v>
      </c>
      <c r="F17" s="106">
        <f>'[1]9. sz. mell'!H17</f>
        <v>0</v>
      </c>
      <c r="G17" s="760"/>
    </row>
    <row r="18" spans="1:7" s="51" customFormat="1" ht="12" customHeight="1">
      <c r="A18" s="179" t="s">
        <v>142</v>
      </c>
      <c r="B18" s="163" t="s">
        <v>870</v>
      </c>
      <c r="C18" s="105"/>
      <c r="D18" s="106">
        <f>'[1]9. sz. mell'!F18</f>
        <v>0</v>
      </c>
      <c r="F18" s="106">
        <f>'[1]9. sz. mell'!H18</f>
        <v>0</v>
      </c>
      <c r="G18" s="760"/>
    </row>
    <row r="19" spans="1:7" s="51" customFormat="1" ht="12" customHeight="1" thickBot="1">
      <c r="A19" s="179" t="s">
        <v>143</v>
      </c>
      <c r="B19" s="313" t="s">
        <v>871</v>
      </c>
      <c r="C19" s="105"/>
      <c r="D19" s="106">
        <f>'[1]9. sz. mell'!F19</f>
        <v>0</v>
      </c>
      <c r="F19" s="106">
        <f>'[1]9. sz. mell'!H19</f>
        <v>0</v>
      </c>
      <c r="G19" s="1216"/>
    </row>
    <row r="20" spans="1:7" s="51" customFormat="1" ht="12" customHeight="1" thickBot="1">
      <c r="A20" s="26" t="s">
        <v>69</v>
      </c>
      <c r="B20" s="98" t="s">
        <v>220</v>
      </c>
      <c r="C20" s="103">
        <f>+C21+C22+C23+C24+C25</f>
        <v>16465</v>
      </c>
      <c r="D20" s="103">
        <f>+D21+D22+D23+D24+D25+D27+D28</f>
        <v>28033</v>
      </c>
      <c r="F20" s="103">
        <f>+F21+F22+F23+F24+F25+F27+F28</f>
        <v>27603</v>
      </c>
      <c r="G20" s="103">
        <f t="shared" si="0"/>
        <v>98.466093532622267</v>
      </c>
    </row>
    <row r="21" spans="1:7" s="52" customFormat="1" ht="12" customHeight="1">
      <c r="A21" s="177" t="s">
        <v>135</v>
      </c>
      <c r="B21" s="162" t="s">
        <v>221</v>
      </c>
      <c r="C21" s="106"/>
      <c r="D21" s="106">
        <f>'[1]9. sz. mell'!F21</f>
        <v>0</v>
      </c>
      <c r="E21" s="51"/>
      <c r="F21" s="106">
        <f>'[1]9. sz. mell'!H21</f>
        <v>0</v>
      </c>
      <c r="G21" s="1214"/>
    </row>
    <row r="22" spans="1:7" s="52" customFormat="1" ht="12" customHeight="1">
      <c r="A22" s="178" t="s">
        <v>136</v>
      </c>
      <c r="B22" s="163" t="s">
        <v>972</v>
      </c>
      <c r="C22" s="105"/>
      <c r="D22" s="106">
        <f>'[1]9. sz. mell'!F22</f>
        <v>13651</v>
      </c>
      <c r="E22" s="51"/>
      <c r="F22" s="106">
        <v>13651</v>
      </c>
      <c r="G22" s="760">
        <f t="shared" si="0"/>
        <v>100</v>
      </c>
    </row>
    <row r="23" spans="1:7" s="52" customFormat="1" ht="12" customHeight="1">
      <c r="A23" s="178" t="s">
        <v>137</v>
      </c>
      <c r="B23" s="163" t="s">
        <v>973</v>
      </c>
      <c r="C23" s="105">
        <v>4148</v>
      </c>
      <c r="D23" s="106">
        <f>'[1]9. sz. mell'!F23</f>
        <v>0</v>
      </c>
      <c r="E23" s="51"/>
      <c r="F23" s="106">
        <f>'[1]9. sz. mell'!H23</f>
        <v>0</v>
      </c>
      <c r="G23" s="760"/>
    </row>
    <row r="24" spans="1:7" s="52" customFormat="1" ht="12" customHeight="1">
      <c r="A24" s="178" t="s">
        <v>138</v>
      </c>
      <c r="B24" s="163" t="s">
        <v>974</v>
      </c>
      <c r="C24" s="105">
        <v>8400</v>
      </c>
      <c r="D24" s="106">
        <f>'[1]9. sz. mell'!F24</f>
        <v>9141</v>
      </c>
      <c r="E24" s="51"/>
      <c r="F24" s="106">
        <v>9141</v>
      </c>
      <c r="G24" s="760">
        <f t="shared" si="0"/>
        <v>100</v>
      </c>
    </row>
    <row r="25" spans="1:7" s="51" customFormat="1" ht="12" customHeight="1">
      <c r="A25" s="178" t="s">
        <v>139</v>
      </c>
      <c r="B25" s="927" t="s">
        <v>975</v>
      </c>
      <c r="C25" s="105">
        <v>3917</v>
      </c>
      <c r="D25" s="106">
        <f>'[1]9. sz. mell'!F25</f>
        <v>3917</v>
      </c>
      <c r="E25" s="52"/>
      <c r="F25" s="106">
        <v>3916</v>
      </c>
      <c r="G25" s="760">
        <f t="shared" si="0"/>
        <v>99.974470257850399</v>
      </c>
    </row>
    <row r="26" spans="1:7" s="52" customFormat="1" ht="12" customHeight="1">
      <c r="A26" s="178" t="s">
        <v>877</v>
      </c>
      <c r="B26" s="163" t="s">
        <v>224</v>
      </c>
      <c r="C26" s="105">
        <v>3917</v>
      </c>
      <c r="D26" s="106">
        <f>'[1]9. sz. mell'!F26</f>
        <v>3917</v>
      </c>
      <c r="F26" s="106">
        <v>3916</v>
      </c>
      <c r="G26" s="760">
        <f t="shared" si="0"/>
        <v>99.974470257850399</v>
      </c>
    </row>
    <row r="27" spans="1:7" s="52" customFormat="1" ht="12" customHeight="1">
      <c r="A27" s="178" t="s">
        <v>145</v>
      </c>
      <c r="B27" s="163" t="s">
        <v>912</v>
      </c>
      <c r="C27" s="105"/>
      <c r="D27" s="106">
        <f>'[1]9. sz. mell'!F27</f>
        <v>1324</v>
      </c>
      <c r="F27" s="106">
        <v>895</v>
      </c>
      <c r="G27" s="760">
        <f t="shared" si="0"/>
        <v>67.598187311178251</v>
      </c>
    </row>
    <row r="28" spans="1:7" s="52" customFormat="1" ht="12" customHeight="1">
      <c r="A28" s="178" t="s">
        <v>147</v>
      </c>
      <c r="B28" s="163" t="s">
        <v>911</v>
      </c>
      <c r="C28" s="105"/>
      <c r="D28" s="106">
        <f>'[1]9. sz. mell'!F28</f>
        <v>0</v>
      </c>
      <c r="E28" s="51"/>
      <c r="F28" s="106">
        <f>'[1]9. sz. mell'!H28</f>
        <v>0</v>
      </c>
      <c r="G28" s="760"/>
    </row>
    <row r="29" spans="1:7" s="52" customFormat="1" ht="12" customHeight="1" thickBot="1">
      <c r="A29" s="187" t="s">
        <v>881</v>
      </c>
      <c r="B29" s="313" t="s">
        <v>976</v>
      </c>
      <c r="C29" s="475"/>
      <c r="D29" s="106">
        <f>'[1]9. sz. mell'!F29</f>
        <v>0</v>
      </c>
      <c r="F29" s="106">
        <f>'[1]9. sz. mell'!H29</f>
        <v>0</v>
      </c>
      <c r="G29" s="1216"/>
    </row>
    <row r="30" spans="1:7" s="52" customFormat="1" ht="12" customHeight="1" thickBot="1">
      <c r="A30" s="26" t="s">
        <v>70</v>
      </c>
      <c r="B30" s="19" t="s">
        <v>225</v>
      </c>
      <c r="C30" s="103">
        <f>+C31+C32+C33+C34+C35</f>
        <v>99485</v>
      </c>
      <c r="D30" s="103">
        <f>+D31+D32+D33+D34+D35+D37</f>
        <v>260086</v>
      </c>
      <c r="F30" s="103">
        <f>+F31+F32+F33+F34+F35+F37</f>
        <v>257584</v>
      </c>
      <c r="G30" s="103">
        <f t="shared" si="0"/>
        <v>99.038010504217837</v>
      </c>
    </row>
    <row r="31" spans="1:7" s="52" customFormat="1" ht="12" customHeight="1">
      <c r="A31" s="177" t="s">
        <v>118</v>
      </c>
      <c r="B31" s="162" t="s">
        <v>226</v>
      </c>
      <c r="C31" s="106"/>
      <c r="D31" s="106">
        <f>'[1]9. sz. mell'!F31</f>
        <v>0</v>
      </c>
      <c r="F31" s="106">
        <f>'[1]9. sz. mell'!H31</f>
        <v>0</v>
      </c>
      <c r="G31" s="1214"/>
    </row>
    <row r="32" spans="1:7" s="52" customFormat="1" ht="12" customHeight="1">
      <c r="A32" s="178" t="s">
        <v>119</v>
      </c>
      <c r="B32" s="163" t="s">
        <v>227</v>
      </c>
      <c r="C32" s="105"/>
      <c r="D32" s="106">
        <f>'[1]9. sz. mell'!F32</f>
        <v>0</v>
      </c>
      <c r="F32" s="106">
        <f>'[1]9. sz. mell'!H32</f>
        <v>0</v>
      </c>
      <c r="G32" s="760"/>
    </row>
    <row r="33" spans="1:7" s="52" customFormat="1" ht="12" customHeight="1">
      <c r="A33" s="178" t="s">
        <v>120</v>
      </c>
      <c r="B33" s="163" t="s">
        <v>434</v>
      </c>
      <c r="C33" s="105"/>
      <c r="D33" s="106">
        <f>'[1]9. sz. mell'!F33</f>
        <v>0</v>
      </c>
      <c r="F33" s="106">
        <f>'[1]9. sz. mell'!H33</f>
        <v>0</v>
      </c>
      <c r="G33" s="760"/>
    </row>
    <row r="34" spans="1:7" s="52" customFormat="1" ht="12" customHeight="1">
      <c r="A34" s="178" t="s">
        <v>121</v>
      </c>
      <c r="B34" s="927" t="s">
        <v>977</v>
      </c>
      <c r="C34" s="105">
        <v>7446</v>
      </c>
      <c r="D34" s="106">
        <f>'[1]9. sz. mell'!F34</f>
        <v>7465</v>
      </c>
      <c r="F34" s="106">
        <v>7465</v>
      </c>
      <c r="G34" s="760">
        <f t="shared" si="0"/>
        <v>100</v>
      </c>
    </row>
    <row r="35" spans="1:7" s="52" customFormat="1" ht="12" customHeight="1">
      <c r="A35" s="178" t="s">
        <v>159</v>
      </c>
      <c r="B35" s="927" t="s">
        <v>978</v>
      </c>
      <c r="C35" s="105">
        <v>92039</v>
      </c>
      <c r="D35" s="106">
        <f>'[1]9. sz. mell'!F35</f>
        <v>92039</v>
      </c>
      <c r="F35" s="106">
        <v>92039</v>
      </c>
      <c r="G35" s="760">
        <f t="shared" si="0"/>
        <v>100</v>
      </c>
    </row>
    <row r="36" spans="1:7" s="52" customFormat="1" ht="12" customHeight="1">
      <c r="A36" s="178" t="s">
        <v>885</v>
      </c>
      <c r="B36" s="163" t="s">
        <v>229</v>
      </c>
      <c r="C36" s="105">
        <v>92039</v>
      </c>
      <c r="D36" s="106">
        <f>'[1]9. sz. mell'!F36</f>
        <v>92039</v>
      </c>
      <c r="F36" s="106">
        <v>92039</v>
      </c>
      <c r="G36" s="760">
        <f t="shared" si="0"/>
        <v>100</v>
      </c>
    </row>
    <row r="37" spans="1:7" s="52" customFormat="1" ht="12" customHeight="1">
      <c r="A37" s="178" t="s">
        <v>160</v>
      </c>
      <c r="B37" s="163" t="s">
        <v>996</v>
      </c>
      <c r="C37" s="105"/>
      <c r="D37" s="106">
        <f>'[1]9. sz. mell'!F37</f>
        <v>160582</v>
      </c>
      <c r="F37" s="106">
        <v>158080</v>
      </c>
      <c r="G37" s="760">
        <f t="shared" si="0"/>
        <v>98.441917525002808</v>
      </c>
    </row>
    <row r="38" spans="1:7" s="52" customFormat="1" ht="12" customHeight="1" thickBot="1">
      <c r="A38" s="187" t="s">
        <v>887</v>
      </c>
      <c r="B38" s="313" t="s">
        <v>888</v>
      </c>
      <c r="C38" s="475"/>
      <c r="D38" s="106">
        <f>'[1]9. sz. mell'!F38</f>
        <v>160582</v>
      </c>
      <c r="F38" s="106">
        <v>158080</v>
      </c>
      <c r="G38" s="1216">
        <f t="shared" si="0"/>
        <v>98.441917525002808</v>
      </c>
    </row>
    <row r="39" spans="1:7" s="52" customFormat="1" ht="12" customHeight="1" thickBot="1">
      <c r="A39" s="26" t="s">
        <v>161</v>
      </c>
      <c r="B39" s="19" t="s">
        <v>230</v>
      </c>
      <c r="C39" s="109">
        <f>+C40+C43+C44+C46+C45</f>
        <v>114350</v>
      </c>
      <c r="D39" s="109">
        <f>+D40+D43+D44+D46+D45</f>
        <v>148683</v>
      </c>
      <c r="F39" s="109">
        <f>+F40+F43+F44+F46+F45</f>
        <v>134139</v>
      </c>
      <c r="G39" s="103">
        <f t="shared" si="0"/>
        <v>90.218115050140227</v>
      </c>
    </row>
    <row r="40" spans="1:7" s="52" customFormat="1" ht="12" customHeight="1">
      <c r="A40" s="177" t="s">
        <v>231</v>
      </c>
      <c r="B40" s="162" t="s">
        <v>237</v>
      </c>
      <c r="C40" s="157">
        <f>+C41+C42</f>
        <v>95800</v>
      </c>
      <c r="D40" s="157">
        <f>'[1]9. sz. mell'!F40</f>
        <v>123050</v>
      </c>
      <c r="F40" s="157">
        <v>112738</v>
      </c>
      <c r="G40" s="1214">
        <f t="shared" si="0"/>
        <v>91.61966680211296</v>
      </c>
    </row>
    <row r="41" spans="1:7" s="52" customFormat="1" ht="12" customHeight="1">
      <c r="A41" s="178" t="s">
        <v>232</v>
      </c>
      <c r="B41" s="460" t="s">
        <v>979</v>
      </c>
      <c r="C41" s="105">
        <v>5800</v>
      </c>
      <c r="D41" s="157">
        <f>'[1]9. sz. mell'!F41</f>
        <v>6351</v>
      </c>
      <c r="F41" s="157">
        <v>6036</v>
      </c>
      <c r="G41" s="760">
        <f t="shared" si="0"/>
        <v>95.04015115729807</v>
      </c>
    </row>
    <row r="42" spans="1:7" s="52" customFormat="1" ht="12" customHeight="1">
      <c r="A42" s="178" t="s">
        <v>233</v>
      </c>
      <c r="B42" s="460" t="s">
        <v>980</v>
      </c>
      <c r="C42" s="105">
        <v>90000</v>
      </c>
      <c r="D42" s="157">
        <f>'[1]9. sz. mell'!F42</f>
        <v>116699</v>
      </c>
      <c r="F42" s="157">
        <v>106702</v>
      </c>
      <c r="G42" s="760">
        <f t="shared" si="0"/>
        <v>91.433516996718055</v>
      </c>
    </row>
    <row r="43" spans="1:7" s="52" customFormat="1" ht="12" customHeight="1">
      <c r="A43" s="178" t="s">
        <v>234</v>
      </c>
      <c r="B43" s="163" t="s">
        <v>240</v>
      </c>
      <c r="C43" s="105">
        <v>16000</v>
      </c>
      <c r="D43" s="157">
        <f>'[1]9. sz. mell'!F43</f>
        <v>21985</v>
      </c>
      <c r="F43" s="157">
        <v>19314</v>
      </c>
      <c r="G43" s="760">
        <f t="shared" si="0"/>
        <v>87.850807368660455</v>
      </c>
    </row>
    <row r="44" spans="1:7" s="52" customFormat="1" ht="12" customHeight="1">
      <c r="A44" s="178" t="s">
        <v>235</v>
      </c>
      <c r="B44" s="163" t="s">
        <v>595</v>
      </c>
      <c r="C44" s="105">
        <v>250</v>
      </c>
      <c r="D44" s="157">
        <f>'[1]9. sz. mell'!F44</f>
        <v>330</v>
      </c>
      <c r="F44" s="157">
        <v>328</v>
      </c>
      <c r="G44" s="760">
        <f t="shared" si="0"/>
        <v>99.393939393939391</v>
      </c>
    </row>
    <row r="45" spans="1:7" s="52" customFormat="1" ht="12" customHeight="1">
      <c r="A45" s="178" t="s">
        <v>236</v>
      </c>
      <c r="B45" s="164" t="s">
        <v>605</v>
      </c>
      <c r="C45" s="107">
        <v>1300</v>
      </c>
      <c r="D45" s="157">
        <f>'[1]9. sz. mell'!F45</f>
        <v>1185</v>
      </c>
      <c r="F45" s="157">
        <v>228</v>
      </c>
      <c r="G45" s="760">
        <f t="shared" si="0"/>
        <v>19.240506329113924</v>
      </c>
    </row>
    <row r="46" spans="1:7" s="52" customFormat="1" ht="12" customHeight="1" thickBot="1">
      <c r="A46" s="178" t="s">
        <v>604</v>
      </c>
      <c r="B46" s="164" t="s">
        <v>596</v>
      </c>
      <c r="C46" s="107">
        <v>1000</v>
      </c>
      <c r="D46" s="157">
        <f>'[1]9. sz. mell'!F46</f>
        <v>2133</v>
      </c>
      <c r="F46" s="157">
        <v>1531</v>
      </c>
      <c r="G46" s="1216">
        <f t="shared" si="0"/>
        <v>71.776840131270518</v>
      </c>
    </row>
    <row r="47" spans="1:7" s="52" customFormat="1" ht="12" customHeight="1" thickBot="1">
      <c r="A47" s="26" t="s">
        <v>72</v>
      </c>
      <c r="B47" s="19" t="s">
        <v>243</v>
      </c>
      <c r="C47" s="103">
        <f>SUM(C48:C57)</f>
        <v>22343</v>
      </c>
      <c r="D47" s="103">
        <f>SUM(D48:D57)</f>
        <v>46084</v>
      </c>
      <c r="F47" s="103">
        <f>SUM(F48:F57)</f>
        <v>46632</v>
      </c>
      <c r="G47" s="103">
        <f t="shared" si="0"/>
        <v>101.18913288777016</v>
      </c>
    </row>
    <row r="48" spans="1:7" s="52" customFormat="1" ht="12" customHeight="1">
      <c r="A48" s="177" t="s">
        <v>122</v>
      </c>
      <c r="B48" s="162" t="s">
        <v>246</v>
      </c>
      <c r="C48" s="106"/>
      <c r="D48" s="106">
        <f>'[1]9. sz. mell'!F48</f>
        <v>0</v>
      </c>
      <c r="F48" s="106">
        <f>'[1]9. sz. mell'!H48</f>
        <v>0</v>
      </c>
      <c r="G48" s="1214"/>
    </row>
    <row r="49" spans="1:7" s="52" customFormat="1" ht="12" customHeight="1">
      <c r="A49" s="178" t="s">
        <v>123</v>
      </c>
      <c r="B49" s="163" t="s">
        <v>247</v>
      </c>
      <c r="C49" s="105"/>
      <c r="D49" s="106">
        <f>'[1]9. sz. mell'!F49-'[1]11. sz .mell '!F39</f>
        <v>14366</v>
      </c>
      <c r="F49" s="106">
        <v>15125</v>
      </c>
      <c r="G49" s="760">
        <f t="shared" si="0"/>
        <v>105.2833078101072</v>
      </c>
    </row>
    <row r="50" spans="1:7" s="52" customFormat="1" ht="12" customHeight="1">
      <c r="A50" s="178" t="s">
        <v>124</v>
      </c>
      <c r="B50" s="163" t="s">
        <v>248</v>
      </c>
      <c r="C50" s="105">
        <v>300</v>
      </c>
      <c r="D50" s="106">
        <f>'[1]9. sz. mell'!F50</f>
        <v>0</v>
      </c>
      <c r="F50" s="106"/>
      <c r="G50" s="760"/>
    </row>
    <row r="51" spans="1:7" s="52" customFormat="1" ht="12" customHeight="1">
      <c r="A51" s="178" t="s">
        <v>163</v>
      </c>
      <c r="B51" s="163" t="s">
        <v>249</v>
      </c>
      <c r="C51" s="105">
        <v>1550</v>
      </c>
      <c r="D51" s="106">
        <f>'[1]9. sz. mell'!F51</f>
        <v>0</v>
      </c>
      <c r="F51" s="106">
        <f>'[1]9. sz. mell'!H51</f>
        <v>0</v>
      </c>
      <c r="G51" s="760"/>
    </row>
    <row r="52" spans="1:7" s="52" customFormat="1" ht="12" customHeight="1">
      <c r="A52" s="178" t="s">
        <v>164</v>
      </c>
      <c r="B52" s="163" t="s">
        <v>250</v>
      </c>
      <c r="C52" s="105">
        <v>14955</v>
      </c>
      <c r="D52" s="106">
        <f>'[1]9. sz. mell'!F52</f>
        <v>14499</v>
      </c>
      <c r="F52" s="106">
        <v>14288</v>
      </c>
      <c r="G52" s="760">
        <f t="shared" si="0"/>
        <v>98.544727222567076</v>
      </c>
    </row>
    <row r="53" spans="1:7" s="52" customFormat="1" ht="12" customHeight="1">
      <c r="A53" s="178" t="s">
        <v>165</v>
      </c>
      <c r="B53" s="163" t="s">
        <v>251</v>
      </c>
      <c r="C53" s="105">
        <v>4038</v>
      </c>
      <c r="D53" s="106">
        <f>'[1]9. sz. mell'!F53</f>
        <v>8685</v>
      </c>
      <c r="F53" s="106">
        <v>8062</v>
      </c>
      <c r="G53" s="760">
        <f t="shared" si="0"/>
        <v>92.826712723085777</v>
      </c>
    </row>
    <row r="54" spans="1:7" s="52" customFormat="1" ht="12" customHeight="1">
      <c r="A54" s="178" t="s">
        <v>166</v>
      </c>
      <c r="B54" s="163" t="s">
        <v>252</v>
      </c>
      <c r="C54" s="105"/>
      <c r="D54" s="106">
        <f>'[1]9. sz. mell'!F54</f>
        <v>6265</v>
      </c>
      <c r="F54" s="106">
        <v>6890</v>
      </c>
      <c r="G54" s="760">
        <f t="shared" si="0"/>
        <v>109.97605746209098</v>
      </c>
    </row>
    <row r="55" spans="1:7" s="52" customFormat="1" ht="12" customHeight="1">
      <c r="A55" s="178" t="s">
        <v>167</v>
      </c>
      <c r="B55" s="163" t="s">
        <v>253</v>
      </c>
      <c r="C55" s="105">
        <v>1500</v>
      </c>
      <c r="D55" s="106">
        <f>'[1]9. sz. mell'!F55</f>
        <v>1979</v>
      </c>
      <c r="F55" s="106">
        <v>1979</v>
      </c>
      <c r="G55" s="760">
        <f t="shared" si="0"/>
        <v>100</v>
      </c>
    </row>
    <row r="56" spans="1:7" s="52" customFormat="1" ht="12" customHeight="1">
      <c r="A56" s="178" t="s">
        <v>244</v>
      </c>
      <c r="B56" s="163" t="s">
        <v>254</v>
      </c>
      <c r="C56" s="108"/>
      <c r="D56" s="106">
        <f>'[1]9. sz. mell'!F56</f>
        <v>9</v>
      </c>
      <c r="F56" s="106">
        <v>7</v>
      </c>
      <c r="G56" s="760">
        <f t="shared" si="0"/>
        <v>77.777777777777771</v>
      </c>
    </row>
    <row r="57" spans="1:7" s="52" customFormat="1" ht="12" customHeight="1" thickBot="1">
      <c r="A57" s="179" t="s">
        <v>245</v>
      </c>
      <c r="B57" s="164" t="s">
        <v>255</v>
      </c>
      <c r="C57" s="151"/>
      <c r="D57" s="106">
        <f>'[1]9. sz. mell'!F57</f>
        <v>281</v>
      </c>
      <c r="F57" s="106">
        <v>281</v>
      </c>
      <c r="G57" s="1216">
        <f t="shared" si="0"/>
        <v>100</v>
      </c>
    </row>
    <row r="58" spans="1:7" s="52" customFormat="1" ht="12" customHeight="1" thickBot="1">
      <c r="A58" s="26" t="s">
        <v>73</v>
      </c>
      <c r="B58" s="19" t="s">
        <v>256</v>
      </c>
      <c r="C58" s="103">
        <f>SUM(C59:C63)</f>
        <v>0</v>
      </c>
      <c r="D58" s="103">
        <f>SUM(D59:D63)</f>
        <v>12066</v>
      </c>
      <c r="F58" s="103">
        <f>SUM(F59:F63)</f>
        <v>10220</v>
      </c>
      <c r="G58" s="103">
        <f t="shared" si="0"/>
        <v>84.700812199569043</v>
      </c>
    </row>
    <row r="59" spans="1:7" s="52" customFormat="1" ht="12" customHeight="1">
      <c r="A59" s="177" t="s">
        <v>125</v>
      </c>
      <c r="B59" s="162" t="s">
        <v>260</v>
      </c>
      <c r="C59" s="203"/>
      <c r="D59" s="203">
        <f>'[1]9. sz. mell'!F59</f>
        <v>0</v>
      </c>
      <c r="F59" s="203">
        <f>'[1]9. sz. mell'!H59</f>
        <v>0</v>
      </c>
      <c r="G59" s="1214"/>
    </row>
    <row r="60" spans="1:7" s="52" customFormat="1" ht="12" customHeight="1">
      <c r="A60" s="178" t="s">
        <v>126</v>
      </c>
      <c r="B60" s="163" t="s">
        <v>261</v>
      </c>
      <c r="C60" s="108"/>
      <c r="D60" s="203">
        <f>'[1]9. sz. mell'!F60</f>
        <v>12066</v>
      </c>
      <c r="F60" s="203">
        <v>10220</v>
      </c>
      <c r="G60" s="760">
        <f t="shared" si="0"/>
        <v>84.700812199569043</v>
      </c>
    </row>
    <row r="61" spans="1:7" s="52" customFormat="1" ht="12" customHeight="1">
      <c r="A61" s="178" t="s">
        <v>257</v>
      </c>
      <c r="B61" s="163" t="s">
        <v>262</v>
      </c>
      <c r="C61" s="108"/>
      <c r="D61" s="203">
        <f>'[1]9. sz. mell'!F61</f>
        <v>0</v>
      </c>
      <c r="F61" s="203">
        <f>'[1]9. sz. mell'!H61</f>
        <v>0</v>
      </c>
      <c r="G61" s="760"/>
    </row>
    <row r="62" spans="1:7" s="52" customFormat="1" ht="12" customHeight="1">
      <c r="A62" s="178" t="s">
        <v>258</v>
      </c>
      <c r="B62" s="163" t="s">
        <v>263</v>
      </c>
      <c r="C62" s="108"/>
      <c r="D62" s="203">
        <f>'[1]9. sz. mell'!F62</f>
        <v>0</v>
      </c>
      <c r="F62" s="203">
        <f>'[1]9. sz. mell'!H62</f>
        <v>0</v>
      </c>
      <c r="G62" s="760"/>
    </row>
    <row r="63" spans="1:7" s="52" customFormat="1" ht="12" customHeight="1" thickBot="1">
      <c r="A63" s="179" t="s">
        <v>259</v>
      </c>
      <c r="B63" s="164" t="s">
        <v>264</v>
      </c>
      <c r="C63" s="151"/>
      <c r="D63" s="203">
        <f>'[1]9. sz. mell'!F63</f>
        <v>0</v>
      </c>
      <c r="F63" s="203">
        <f>'[1]9. sz. mell'!H63</f>
        <v>0</v>
      </c>
      <c r="G63" s="1216"/>
    </row>
    <row r="64" spans="1:7" s="52" customFormat="1" ht="12" customHeight="1" thickBot="1">
      <c r="A64" s="26" t="s">
        <v>168</v>
      </c>
      <c r="B64" s="19" t="s">
        <v>265</v>
      </c>
      <c r="C64" s="103">
        <f>SUM(C65:C67)</f>
        <v>53885</v>
      </c>
      <c r="D64" s="103">
        <f>SUM(D65:D67)</f>
        <v>2077</v>
      </c>
      <c r="F64" s="103">
        <f>SUM(F65:F67)</f>
        <v>619</v>
      </c>
      <c r="G64" s="103">
        <f t="shared" si="0"/>
        <v>29.802599903707272</v>
      </c>
    </row>
    <row r="65" spans="1:7" s="52" customFormat="1" ht="12" customHeight="1">
      <c r="A65" s="177" t="s">
        <v>127</v>
      </c>
      <c r="B65" s="163" t="s">
        <v>997</v>
      </c>
      <c r="C65" s="106"/>
      <c r="D65" s="106">
        <f>'[1]9. sz. mell'!F65-'[1]11. sz .mell '!I149</f>
        <v>619</v>
      </c>
      <c r="F65" s="106">
        <v>619</v>
      </c>
      <c r="G65" s="1214">
        <f t="shared" si="0"/>
        <v>100</v>
      </c>
    </row>
    <row r="66" spans="1:7" s="52" customFormat="1" ht="12" customHeight="1">
      <c r="A66" s="178" t="s">
        <v>128</v>
      </c>
      <c r="B66" s="163" t="s">
        <v>892</v>
      </c>
      <c r="C66" s="105">
        <v>1458</v>
      </c>
      <c r="D66" s="106">
        <f>'[1]9. sz. mell'!F66</f>
        <v>1458</v>
      </c>
      <c r="F66" s="106">
        <f>'[1]9. sz. mell'!H66</f>
        <v>0</v>
      </c>
      <c r="G66" s="760">
        <f t="shared" si="0"/>
        <v>0</v>
      </c>
    </row>
    <row r="67" spans="1:7" s="52" customFormat="1" ht="12" customHeight="1">
      <c r="A67" s="178" t="s">
        <v>269</v>
      </c>
      <c r="B67" s="163" t="s">
        <v>893</v>
      </c>
      <c r="C67" s="105">
        <v>52427</v>
      </c>
      <c r="D67" s="106">
        <f>'[1]9. sz. mell'!F67</f>
        <v>0</v>
      </c>
      <c r="F67" s="106">
        <f>'[1]9. sz. mell'!H67</f>
        <v>0</v>
      </c>
      <c r="G67" s="760"/>
    </row>
    <row r="68" spans="1:7" s="52" customFormat="1" ht="12" customHeight="1" thickBot="1">
      <c r="A68" s="179" t="s">
        <v>270</v>
      </c>
      <c r="B68" s="164" t="s">
        <v>268</v>
      </c>
      <c r="C68" s="107"/>
      <c r="D68" s="106">
        <f>'[1]9. sz. mell'!F68</f>
        <v>0</v>
      </c>
      <c r="F68" s="106">
        <f>'[1]9. sz. mell'!H68</f>
        <v>0</v>
      </c>
      <c r="G68" s="1216"/>
    </row>
    <row r="69" spans="1:7" s="52" customFormat="1" ht="12" customHeight="1" thickBot="1">
      <c r="A69" s="26" t="s">
        <v>75</v>
      </c>
      <c r="B69" s="98" t="s">
        <v>271</v>
      </c>
      <c r="C69" s="103">
        <f>SUM(C70:C72)</f>
        <v>108155</v>
      </c>
      <c r="D69" s="103">
        <f>SUM(D70:D72)</f>
        <v>0</v>
      </c>
      <c r="F69" s="103">
        <f>SUM(F70:F72)</f>
        <v>0</v>
      </c>
      <c r="G69" s="103"/>
    </row>
    <row r="70" spans="1:7" s="52" customFormat="1" ht="12" customHeight="1">
      <c r="A70" s="177" t="s">
        <v>169</v>
      </c>
      <c r="B70" s="162" t="s">
        <v>273</v>
      </c>
      <c r="C70" s="108"/>
      <c r="D70" s="108"/>
      <c r="F70" s="108"/>
      <c r="G70" s="1214"/>
    </row>
    <row r="71" spans="1:7" s="52" customFormat="1" ht="12" customHeight="1">
      <c r="A71" s="178" t="s">
        <v>170</v>
      </c>
      <c r="B71" s="163" t="s">
        <v>437</v>
      </c>
      <c r="C71" s="108"/>
      <c r="D71" s="108"/>
      <c r="F71" s="108"/>
      <c r="G71" s="760"/>
    </row>
    <row r="72" spans="1:7" s="52" customFormat="1" ht="12" customHeight="1">
      <c r="A72" s="178" t="s">
        <v>195</v>
      </c>
      <c r="B72" s="163" t="s">
        <v>982</v>
      </c>
      <c r="C72" s="108">
        <v>108155</v>
      </c>
      <c r="D72" s="108"/>
      <c r="F72" s="108"/>
      <c r="G72" s="760"/>
    </row>
    <row r="73" spans="1:7" s="52" customFormat="1" ht="12" customHeight="1" thickBot="1">
      <c r="A73" s="179" t="s">
        <v>272</v>
      </c>
      <c r="B73" s="164" t="s">
        <v>275</v>
      </c>
      <c r="C73" s="108"/>
      <c r="D73" s="108"/>
      <c r="F73" s="108"/>
      <c r="G73" s="1216"/>
    </row>
    <row r="74" spans="1:7" s="52" customFormat="1" ht="12" customHeight="1" thickBot="1">
      <c r="A74" s="26" t="s">
        <v>76</v>
      </c>
      <c r="B74" s="19" t="s">
        <v>276</v>
      </c>
      <c r="C74" s="109">
        <f>+C9+C20+C30+C39+C47+C58+C64+C69</f>
        <v>662423</v>
      </c>
      <c r="D74" s="109">
        <f>+D9+D20+D30+D39+D47+D58+D64+D69</f>
        <v>775031</v>
      </c>
      <c r="F74" s="109">
        <f>+F9+F20+F30+F39+F47+F58+F64+F69</f>
        <v>748642</v>
      </c>
      <c r="G74" s="103">
        <f t="shared" ref="G74:G135" si="1">F74*100/D74</f>
        <v>96.595103937777978</v>
      </c>
    </row>
    <row r="75" spans="1:7" s="52" customFormat="1" ht="12" customHeight="1" thickBot="1">
      <c r="A75" s="180" t="s">
        <v>403</v>
      </c>
      <c r="B75" s="98" t="s">
        <v>278</v>
      </c>
      <c r="C75" s="103">
        <f>SUM(C76:C78)</f>
        <v>0</v>
      </c>
      <c r="D75" s="103">
        <f>SUM(D76:D78)</f>
        <v>0</v>
      </c>
      <c r="F75" s="103">
        <f>SUM(F76:F78)</f>
        <v>0</v>
      </c>
      <c r="G75" s="103"/>
    </row>
    <row r="76" spans="1:7" s="52" customFormat="1" ht="12" customHeight="1">
      <c r="A76" s="177" t="s">
        <v>311</v>
      </c>
      <c r="B76" s="162" t="s">
        <v>279</v>
      </c>
      <c r="C76" s="108"/>
      <c r="D76" s="108"/>
      <c r="F76" s="108"/>
      <c r="G76" s="1214"/>
    </row>
    <row r="77" spans="1:7" s="52" customFormat="1" ht="12" customHeight="1">
      <c r="A77" s="178" t="s">
        <v>320</v>
      </c>
      <c r="B77" s="163" t="s">
        <v>280</v>
      </c>
      <c r="C77" s="108"/>
      <c r="D77" s="108"/>
      <c r="F77" s="108"/>
      <c r="G77" s="760"/>
    </row>
    <row r="78" spans="1:7" s="52" customFormat="1" ht="12" customHeight="1" thickBot="1">
      <c r="A78" s="179" t="s">
        <v>321</v>
      </c>
      <c r="B78" s="166" t="s">
        <v>281</v>
      </c>
      <c r="C78" s="108"/>
      <c r="D78" s="108"/>
      <c r="F78" s="108"/>
      <c r="G78" s="1216"/>
    </row>
    <row r="79" spans="1:7" s="52" customFormat="1" ht="12" customHeight="1" thickBot="1">
      <c r="A79" s="180" t="s">
        <v>282</v>
      </c>
      <c r="B79" s="98" t="s">
        <v>283</v>
      </c>
      <c r="C79" s="103">
        <f>SUM(C80:C83)</f>
        <v>0</v>
      </c>
      <c r="D79" s="103">
        <f>SUM(D80:D83)</f>
        <v>0</v>
      </c>
      <c r="F79" s="103">
        <f>SUM(F80:F83)</f>
        <v>0</v>
      </c>
      <c r="G79" s="103"/>
    </row>
    <row r="80" spans="1:7" s="52" customFormat="1" ht="12" customHeight="1">
      <c r="A80" s="177" t="s">
        <v>150</v>
      </c>
      <c r="B80" s="162" t="s">
        <v>284</v>
      </c>
      <c r="C80" s="108"/>
      <c r="D80" s="108"/>
      <c r="F80" s="108"/>
      <c r="G80" s="1214"/>
    </row>
    <row r="81" spans="1:7" s="52" customFormat="1" ht="12" customHeight="1">
      <c r="A81" s="178" t="s">
        <v>151</v>
      </c>
      <c r="B81" s="163" t="s">
        <v>285</v>
      </c>
      <c r="C81" s="108"/>
      <c r="D81" s="108"/>
      <c r="E81" s="51"/>
      <c r="F81" s="108"/>
      <c r="G81" s="760"/>
    </row>
    <row r="82" spans="1:7" s="52" customFormat="1" ht="12" customHeight="1">
      <c r="A82" s="178" t="s">
        <v>312</v>
      </c>
      <c r="B82" s="163" t="s">
        <v>286</v>
      </c>
      <c r="C82" s="108"/>
      <c r="D82" s="108"/>
      <c r="F82" s="108"/>
      <c r="G82" s="760"/>
    </row>
    <row r="83" spans="1:7" s="52" customFormat="1" ht="12" customHeight="1" thickBot="1">
      <c r="A83" s="179" t="s">
        <v>313</v>
      </c>
      <c r="B83" s="164" t="s">
        <v>287</v>
      </c>
      <c r="C83" s="108"/>
      <c r="D83" s="108"/>
      <c r="F83" s="108"/>
      <c r="G83" s="1216"/>
    </row>
    <row r="84" spans="1:7" s="52" customFormat="1" ht="12" customHeight="1" thickBot="1">
      <c r="A84" s="180" t="s">
        <v>288</v>
      </c>
      <c r="B84" s="98" t="s">
        <v>289</v>
      </c>
      <c r="C84" s="103">
        <f>SUM(C85:C86)</f>
        <v>223615</v>
      </c>
      <c r="D84" s="103">
        <f>SUM(D85:D86)</f>
        <v>240296</v>
      </c>
      <c r="F84" s="103">
        <f>SUM(F85:F86)</f>
        <v>240296</v>
      </c>
      <c r="G84" s="103">
        <f t="shared" si="1"/>
        <v>100</v>
      </c>
    </row>
    <row r="85" spans="1:7" s="51" customFormat="1" ht="12" customHeight="1">
      <c r="A85" s="177" t="s">
        <v>314</v>
      </c>
      <c r="B85" s="162" t="s">
        <v>290</v>
      </c>
      <c r="C85" s="108">
        <v>223615</v>
      </c>
      <c r="D85" s="108">
        <f>'[1]9. sz. mell'!F85</f>
        <v>240296</v>
      </c>
      <c r="E85" s="52"/>
      <c r="F85" s="108">
        <v>240296</v>
      </c>
      <c r="G85" s="1214">
        <f t="shared" si="1"/>
        <v>100</v>
      </c>
    </row>
    <row r="86" spans="1:7" s="52" customFormat="1" ht="12" customHeight="1" thickBot="1">
      <c r="A86" s="179" t="s">
        <v>315</v>
      </c>
      <c r="B86" s="164" t="s">
        <v>291</v>
      </c>
      <c r="C86" s="108"/>
      <c r="D86" s="108"/>
      <c r="F86" s="108"/>
      <c r="G86" s="1216"/>
    </row>
    <row r="87" spans="1:7" s="52" customFormat="1" ht="12" customHeight="1" thickBot="1">
      <c r="A87" s="180" t="s">
        <v>292</v>
      </c>
      <c r="B87" s="98" t="s">
        <v>293</v>
      </c>
      <c r="C87" s="103">
        <f>SUM(C88:C90)</f>
        <v>0</v>
      </c>
      <c r="D87" s="103">
        <f>SUM(D88:D90)</f>
        <v>14012</v>
      </c>
      <c r="F87" s="103">
        <f>SUM(F88:F90)</f>
        <v>14011</v>
      </c>
      <c r="G87" s="103">
        <f t="shared" si="1"/>
        <v>99.992863260062805</v>
      </c>
    </row>
    <row r="88" spans="1:7" s="52" customFormat="1" ht="12" customHeight="1">
      <c r="A88" s="177" t="s">
        <v>316</v>
      </c>
      <c r="B88" s="162" t="s">
        <v>294</v>
      </c>
      <c r="C88" s="108"/>
      <c r="D88" s="108">
        <f>'[1]9. sz. mell'!F88</f>
        <v>14012</v>
      </c>
      <c r="F88" s="108">
        <v>14011</v>
      </c>
      <c r="G88" s="1214">
        <f t="shared" si="1"/>
        <v>99.992863260062805</v>
      </c>
    </row>
    <row r="89" spans="1:7" s="52" customFormat="1" ht="12" customHeight="1">
      <c r="A89" s="178" t="s">
        <v>317</v>
      </c>
      <c r="B89" s="163" t="s">
        <v>295</v>
      </c>
      <c r="C89" s="108"/>
      <c r="D89" s="108"/>
      <c r="E89" s="51"/>
      <c r="F89" s="108"/>
      <c r="G89" s="760"/>
    </row>
    <row r="90" spans="1:7" s="52" customFormat="1" ht="12" customHeight="1" thickBot="1">
      <c r="A90" s="179" t="s">
        <v>318</v>
      </c>
      <c r="B90" s="164" t="s">
        <v>296</v>
      </c>
      <c r="C90" s="108"/>
      <c r="D90" s="108"/>
      <c r="E90" s="51"/>
      <c r="F90" s="108"/>
      <c r="G90" s="1216"/>
    </row>
    <row r="91" spans="1:7" s="52" customFormat="1" ht="12" customHeight="1" thickBot="1">
      <c r="A91" s="180" t="s">
        <v>297</v>
      </c>
      <c r="B91" s="98" t="s">
        <v>319</v>
      </c>
      <c r="C91" s="103">
        <f>SUM(C92:C95)</f>
        <v>0</v>
      </c>
      <c r="D91" s="103">
        <f>SUM(D92:D95)</f>
        <v>0</v>
      </c>
      <c r="E91" s="51"/>
      <c r="F91" s="103">
        <f>SUM(F92:F95)</f>
        <v>0</v>
      </c>
      <c r="G91" s="103"/>
    </row>
    <row r="92" spans="1:7" s="52" customFormat="1" ht="12" customHeight="1">
      <c r="A92" s="181" t="s">
        <v>298</v>
      </c>
      <c r="B92" s="162" t="s">
        <v>299</v>
      </c>
      <c r="C92" s="108"/>
      <c r="D92" s="108"/>
      <c r="E92" s="51"/>
      <c r="F92" s="108"/>
      <c r="G92" s="1214"/>
    </row>
    <row r="93" spans="1:7" s="51" customFormat="1" ht="12" customHeight="1">
      <c r="A93" s="182" t="s">
        <v>300</v>
      </c>
      <c r="B93" s="163" t="s">
        <v>301</v>
      </c>
      <c r="C93" s="108"/>
      <c r="D93" s="108"/>
      <c r="E93" s="52"/>
      <c r="F93" s="108"/>
      <c r="G93" s="760"/>
    </row>
    <row r="94" spans="1:7" s="51" customFormat="1" ht="12" customHeight="1">
      <c r="A94" s="182" t="s">
        <v>302</v>
      </c>
      <c r="B94" s="163" t="s">
        <v>303</v>
      </c>
      <c r="C94" s="108"/>
      <c r="D94" s="108"/>
      <c r="E94" s="2"/>
      <c r="F94" s="108"/>
      <c r="G94" s="760"/>
    </row>
    <row r="95" spans="1:7" s="51" customFormat="1" ht="12" customHeight="1" thickBot="1">
      <c r="A95" s="183" t="s">
        <v>304</v>
      </c>
      <c r="B95" s="164" t="s">
        <v>305</v>
      </c>
      <c r="C95" s="108"/>
      <c r="D95" s="108"/>
      <c r="E95" s="43"/>
      <c r="F95" s="108"/>
      <c r="G95" s="1216"/>
    </row>
    <row r="96" spans="1:7" s="51" customFormat="1" ht="12" customHeight="1" thickBot="1">
      <c r="A96" s="180" t="s">
        <v>306</v>
      </c>
      <c r="B96" s="98" t="s">
        <v>307</v>
      </c>
      <c r="C96" s="204"/>
      <c r="D96" s="204"/>
      <c r="E96" s="53"/>
      <c r="F96" s="204"/>
      <c r="G96" s="103"/>
    </row>
    <row r="97" spans="1:7" s="51" customFormat="1" ht="12" customHeight="1" thickBot="1">
      <c r="A97" s="180" t="s">
        <v>308</v>
      </c>
      <c r="B97" s="170" t="s">
        <v>309</v>
      </c>
      <c r="C97" s="109">
        <f>+C75+C79+C84+C87+C91+C96</f>
        <v>223615</v>
      </c>
      <c r="D97" s="109">
        <f>+D75+D79+D84+D87+D91+D96</f>
        <v>254308</v>
      </c>
      <c r="E97" s="2"/>
      <c r="F97" s="109">
        <f>+F75+M9+F181+F84+F87+F91+F96</f>
        <v>254307</v>
      </c>
      <c r="G97" s="103">
        <f t="shared" si="1"/>
        <v>99.999606776035364</v>
      </c>
    </row>
    <row r="98" spans="1:7" s="52" customFormat="1" ht="15" customHeight="1" thickBot="1">
      <c r="A98" s="184" t="s">
        <v>322</v>
      </c>
      <c r="B98" s="172" t="s">
        <v>430</v>
      </c>
      <c r="C98" s="109">
        <f>+C74+C97</f>
        <v>886038</v>
      </c>
      <c r="D98" s="109">
        <f>+D74+D97</f>
        <v>1029339</v>
      </c>
      <c r="E98" s="2"/>
      <c r="F98" s="109">
        <f>+F74+F97</f>
        <v>1002949</v>
      </c>
      <c r="G98" s="103">
        <f t="shared" si="1"/>
        <v>97.436218777293007</v>
      </c>
    </row>
    <row r="99" spans="1:7" s="43" customFormat="1" ht="16.5" customHeight="1">
      <c r="A99" s="84"/>
      <c r="B99" s="85"/>
      <c r="C99" s="140"/>
      <c r="D99" s="140"/>
      <c r="E99" s="2"/>
      <c r="F99" s="140"/>
      <c r="G99" s="1217"/>
    </row>
    <row r="100" spans="1:7" s="53" customFormat="1" ht="12" customHeight="1" thickBot="1">
      <c r="A100" s="185"/>
      <c r="B100" s="87"/>
      <c r="C100" s="141"/>
      <c r="D100" s="141"/>
      <c r="E100" s="2"/>
      <c r="F100" s="141"/>
      <c r="G100" s="1218"/>
    </row>
    <row r="101" spans="1:7" ht="12" customHeight="1" thickBot="1">
      <c r="A101" s="88"/>
      <c r="B101" s="89" t="s">
        <v>104</v>
      </c>
      <c r="C101" s="142"/>
      <c r="D101" s="142"/>
      <c r="F101" s="142"/>
      <c r="G101" s="103"/>
    </row>
    <row r="102" spans="1:7" ht="12" customHeight="1" thickBot="1">
      <c r="A102" s="154" t="s">
        <v>68</v>
      </c>
      <c r="B102" s="25" t="s">
        <v>325</v>
      </c>
      <c r="C102" s="102">
        <f>SUM(C103:C107)</f>
        <v>425621</v>
      </c>
      <c r="D102" s="102">
        <f>SUM(D103:D107)</f>
        <v>390493</v>
      </c>
      <c r="F102" s="102">
        <f>SUM(F103:F107)</f>
        <v>359411</v>
      </c>
      <c r="G102" s="103">
        <f t="shared" si="1"/>
        <v>92.040318264347889</v>
      </c>
    </row>
    <row r="103" spans="1:7" ht="12" customHeight="1">
      <c r="A103" s="186" t="s">
        <v>129</v>
      </c>
      <c r="B103" s="8" t="s">
        <v>98</v>
      </c>
      <c r="C103" s="104">
        <v>36533</v>
      </c>
      <c r="D103" s="687">
        <f>'[1]9. sz. mell'!F103</f>
        <v>57564</v>
      </c>
      <c r="F103" s="687">
        <v>54535</v>
      </c>
      <c r="G103" s="1214">
        <f t="shared" si="1"/>
        <v>94.73803071364047</v>
      </c>
    </row>
    <row r="104" spans="1:7" ht="12" customHeight="1">
      <c r="A104" s="178" t="s">
        <v>130</v>
      </c>
      <c r="B104" s="6" t="s">
        <v>171</v>
      </c>
      <c r="C104" s="105">
        <v>9683</v>
      </c>
      <c r="D104" s="515">
        <f>'[1]9. sz. mell'!F104</f>
        <v>13342</v>
      </c>
      <c r="F104" s="515">
        <v>12828</v>
      </c>
      <c r="G104" s="760">
        <f t="shared" si="1"/>
        <v>96.147504122320498</v>
      </c>
    </row>
    <row r="105" spans="1:7" ht="12" customHeight="1">
      <c r="A105" s="178" t="s">
        <v>131</v>
      </c>
      <c r="B105" s="6" t="s">
        <v>148</v>
      </c>
      <c r="C105" s="107">
        <v>133062</v>
      </c>
      <c r="D105" s="515">
        <f>'[1]9. sz. mell'!F105</f>
        <v>159380</v>
      </c>
      <c r="F105" s="515">
        <v>149707</v>
      </c>
      <c r="G105" s="760">
        <f t="shared" si="1"/>
        <v>93.930857071150712</v>
      </c>
    </row>
    <row r="106" spans="1:7" ht="12" customHeight="1">
      <c r="A106" s="178" t="s">
        <v>132</v>
      </c>
      <c r="B106" s="9" t="s">
        <v>172</v>
      </c>
      <c r="C106" s="107">
        <v>9611</v>
      </c>
      <c r="D106" s="515">
        <f>'[1]9. sz. mell'!F106</f>
        <v>11121</v>
      </c>
      <c r="F106" s="515">
        <v>6057</v>
      </c>
      <c r="G106" s="760">
        <f t="shared" si="1"/>
        <v>54.464526571351499</v>
      </c>
    </row>
    <row r="107" spans="1:7" ht="12" customHeight="1">
      <c r="A107" s="178" t="s">
        <v>140</v>
      </c>
      <c r="B107" s="17" t="s">
        <v>173</v>
      </c>
      <c r="C107" s="107">
        <f>SUM(C108:C117)</f>
        <v>236732</v>
      </c>
      <c r="D107" s="515">
        <f>'[1]9. sz. mell'!F107-'[1]11. sz .mell '!F97</f>
        <v>149086</v>
      </c>
      <c r="F107" s="515">
        <f>F112+F116+F117+F108</f>
        <v>136284</v>
      </c>
      <c r="G107" s="760">
        <f t="shared" si="1"/>
        <v>91.413009940571214</v>
      </c>
    </row>
    <row r="108" spans="1:7" ht="12" customHeight="1">
      <c r="A108" s="178" t="s">
        <v>133</v>
      </c>
      <c r="B108" s="6" t="s">
        <v>326</v>
      </c>
      <c r="C108" s="107"/>
      <c r="D108" s="515">
        <f>'[1]9. sz. mell'!F108</f>
        <v>789</v>
      </c>
      <c r="F108" s="515">
        <v>787</v>
      </c>
      <c r="G108" s="760">
        <f t="shared" si="1"/>
        <v>99.746514575411908</v>
      </c>
    </row>
    <row r="109" spans="1:7" ht="12" customHeight="1">
      <c r="A109" s="178" t="s">
        <v>134</v>
      </c>
      <c r="B109" s="58" t="s">
        <v>327</v>
      </c>
      <c r="C109" s="107"/>
      <c r="D109" s="515">
        <f>'[1]9. sz. mell'!F109</f>
        <v>0</v>
      </c>
      <c r="F109" s="515">
        <f>'[1]9. sz. mell'!H109</f>
        <v>0</v>
      </c>
      <c r="G109" s="760"/>
    </row>
    <row r="110" spans="1:7" ht="12" customHeight="1">
      <c r="A110" s="178" t="s">
        <v>141</v>
      </c>
      <c r="B110" s="59" t="s">
        <v>328</v>
      </c>
      <c r="C110" s="107"/>
      <c r="D110" s="515">
        <f>'[1]9. sz. mell'!F110</f>
        <v>0</v>
      </c>
      <c r="F110" s="515">
        <f>'[1]9. sz. mell'!H110</f>
        <v>0</v>
      </c>
      <c r="G110" s="760"/>
    </row>
    <row r="111" spans="1:7" ht="12" customHeight="1">
      <c r="A111" s="178" t="s">
        <v>142</v>
      </c>
      <c r="B111" s="59" t="s">
        <v>329</v>
      </c>
      <c r="C111" s="107"/>
      <c r="D111" s="515">
        <f>'[1]9. sz. mell'!F111</f>
        <v>0</v>
      </c>
      <c r="F111" s="515">
        <f>'[1]9. sz. mell'!H111</f>
        <v>0</v>
      </c>
      <c r="G111" s="760"/>
    </row>
    <row r="112" spans="1:7" ht="12" customHeight="1">
      <c r="A112" s="178" t="s">
        <v>143</v>
      </c>
      <c r="B112" s="58" t="s">
        <v>998</v>
      </c>
      <c r="C112" s="107">
        <v>197608</v>
      </c>
      <c r="D112" s="515">
        <f>'[1]9. sz. mell'!F112</f>
        <v>136730</v>
      </c>
      <c r="F112" s="515">
        <v>132174</v>
      </c>
      <c r="G112" s="760">
        <f t="shared" si="1"/>
        <v>96.667885613983771</v>
      </c>
    </row>
    <row r="113" spans="1:7" ht="12" customHeight="1">
      <c r="A113" s="178" t="s">
        <v>144</v>
      </c>
      <c r="B113" s="58" t="s">
        <v>986</v>
      </c>
      <c r="C113" s="107">
        <v>27657</v>
      </c>
      <c r="D113" s="515">
        <f>'[1]9. sz. mell'!F113</f>
        <v>0</v>
      </c>
      <c r="F113" s="515">
        <f>'[1]9. sz. mell'!H113</f>
        <v>0</v>
      </c>
      <c r="G113" s="760"/>
    </row>
    <row r="114" spans="1:7" ht="12" customHeight="1">
      <c r="A114" s="178" t="s">
        <v>146</v>
      </c>
      <c r="B114" s="59" t="s">
        <v>332</v>
      </c>
      <c r="C114" s="107"/>
      <c r="D114" s="515">
        <f>'[1]9. sz. mell'!F114</f>
        <v>0</v>
      </c>
      <c r="F114" s="515">
        <f>'[1]9. sz. mell'!H114</f>
        <v>0</v>
      </c>
      <c r="G114" s="760"/>
    </row>
    <row r="115" spans="1:7" ht="12" customHeight="1">
      <c r="A115" s="187" t="s">
        <v>174</v>
      </c>
      <c r="B115" s="60" t="s">
        <v>999</v>
      </c>
      <c r="C115" s="107"/>
      <c r="D115" s="515">
        <f>'[1]9. sz. mell'!F115-'[1]11. sz .mell '!F105</f>
        <v>0</v>
      </c>
      <c r="F115" s="515">
        <f>'[1]9. sz. mell'!H115-'[1]11. sz .mell '!H105</f>
        <v>0</v>
      </c>
      <c r="G115" s="760"/>
    </row>
    <row r="116" spans="1:7" ht="12" customHeight="1">
      <c r="A116" s="178" t="s">
        <v>323</v>
      </c>
      <c r="B116" s="59" t="s">
        <v>899</v>
      </c>
      <c r="C116" s="107">
        <v>9717</v>
      </c>
      <c r="D116" s="515">
        <f>'[1]9. sz. mell'!F116</f>
        <v>9717</v>
      </c>
      <c r="F116" s="515">
        <v>1573</v>
      </c>
      <c r="G116" s="760">
        <f t="shared" si="1"/>
        <v>16.188123906555521</v>
      </c>
    </row>
    <row r="117" spans="1:7" ht="12" customHeight="1" thickBot="1">
      <c r="A117" s="188" t="s">
        <v>324</v>
      </c>
      <c r="B117" s="61" t="s">
        <v>335</v>
      </c>
      <c r="C117" s="111">
        <v>1750</v>
      </c>
      <c r="D117" s="688">
        <f>'[1]9. sz. mell'!F117-'[1]11. sz .mell '!F107</f>
        <v>1850</v>
      </c>
      <c r="F117" s="688">
        <v>1750</v>
      </c>
      <c r="G117" s="1216">
        <f t="shared" si="1"/>
        <v>94.594594594594597</v>
      </c>
    </row>
    <row r="118" spans="1:7" ht="12" customHeight="1" thickBot="1">
      <c r="A118" s="26" t="s">
        <v>69</v>
      </c>
      <c r="B118" s="24" t="s">
        <v>336</v>
      </c>
      <c r="C118" s="103">
        <f>+C119+C121+C123</f>
        <v>309385</v>
      </c>
      <c r="D118" s="103">
        <f>+D119+D121+D123</f>
        <v>375155</v>
      </c>
      <c r="F118" s="103">
        <f>J125+F119+F121+F123</f>
        <v>349247</v>
      </c>
      <c r="G118" s="103">
        <f t="shared" si="1"/>
        <v>93.094054457490898</v>
      </c>
    </row>
    <row r="119" spans="1:7" ht="12" customHeight="1">
      <c r="A119" s="177" t="s">
        <v>135</v>
      </c>
      <c r="B119" s="6" t="s">
        <v>193</v>
      </c>
      <c r="C119" s="106">
        <v>78514</v>
      </c>
      <c r="D119" s="106">
        <f>'[1]9. sz. mell'!F119</f>
        <v>155491</v>
      </c>
      <c r="F119" s="106">
        <v>154688</v>
      </c>
      <c r="G119" s="1214">
        <f t="shared" si="1"/>
        <v>99.483571396415229</v>
      </c>
    </row>
    <row r="120" spans="1:7" ht="12" customHeight="1">
      <c r="A120" s="177" t="s">
        <v>136</v>
      </c>
      <c r="B120" s="10" t="s">
        <v>340</v>
      </c>
      <c r="C120" s="106"/>
      <c r="D120" s="106">
        <f>'[1]9. sz. mell'!F120</f>
        <v>0</v>
      </c>
      <c r="F120" s="106">
        <f>'[1]9. sz. mell'!H120</f>
        <v>0</v>
      </c>
      <c r="G120" s="760"/>
    </row>
    <row r="121" spans="1:7" ht="12" customHeight="1">
      <c r="A121" s="177" t="s">
        <v>137</v>
      </c>
      <c r="B121" s="10" t="s">
        <v>175</v>
      </c>
      <c r="C121" s="105">
        <v>181000</v>
      </c>
      <c r="D121" s="106">
        <f>'[1]9. sz. mell'!F121</f>
        <v>142369</v>
      </c>
      <c r="F121" s="106">
        <v>123710</v>
      </c>
      <c r="G121" s="760">
        <f t="shared" si="1"/>
        <v>86.893916512723976</v>
      </c>
    </row>
    <row r="122" spans="1:7" ht="12" customHeight="1">
      <c r="A122" s="177" t="s">
        <v>138</v>
      </c>
      <c r="B122" s="10" t="s">
        <v>341</v>
      </c>
      <c r="C122" s="96"/>
      <c r="D122" s="106">
        <f>'[1]9. sz. mell'!F122</f>
        <v>0</v>
      </c>
      <c r="F122" s="106">
        <f>'[1]9. sz. mell'!H122</f>
        <v>0</v>
      </c>
      <c r="G122" s="760"/>
    </row>
    <row r="123" spans="1:7" ht="12" customHeight="1">
      <c r="A123" s="177" t="s">
        <v>139</v>
      </c>
      <c r="B123" s="100" t="s">
        <v>196</v>
      </c>
      <c r="C123" s="96">
        <f>SUM(C124:C131)</f>
        <v>49871</v>
      </c>
      <c r="D123" s="106">
        <f>'[1]9. sz. mell'!F123-'[1]11. sz .mell '!F113</f>
        <v>77295</v>
      </c>
      <c r="F123" s="106">
        <v>70849</v>
      </c>
      <c r="G123" s="760">
        <f t="shared" si="1"/>
        <v>91.660521379131893</v>
      </c>
    </row>
    <row r="124" spans="1:7" ht="12" customHeight="1">
      <c r="A124" s="177" t="s">
        <v>145</v>
      </c>
      <c r="B124" s="99" t="s">
        <v>438</v>
      </c>
      <c r="C124" s="96"/>
      <c r="D124" s="106">
        <f>'[1]9. sz. mell'!F124</f>
        <v>0</v>
      </c>
      <c r="F124" s="106">
        <f>'[1]9. sz. mell'!H124</f>
        <v>0</v>
      </c>
      <c r="G124" s="760"/>
    </row>
    <row r="125" spans="1:7" ht="12" customHeight="1">
      <c r="A125" s="177" t="s">
        <v>147</v>
      </c>
      <c r="B125" s="158" t="s">
        <v>346</v>
      </c>
      <c r="C125" s="96"/>
      <c r="D125" s="106">
        <f>'[1]9. sz. mell'!F125</f>
        <v>0</v>
      </c>
      <c r="F125" s="106">
        <f>'[1]9. sz. mell'!H125</f>
        <v>0</v>
      </c>
      <c r="G125" s="760"/>
    </row>
    <row r="126" spans="1:7" ht="12" customHeight="1">
      <c r="A126" s="177" t="s">
        <v>176</v>
      </c>
      <c r="B126" s="59" t="s">
        <v>329</v>
      </c>
      <c r="C126" s="96"/>
      <c r="D126" s="106">
        <f>'[1]9. sz. mell'!F126</f>
        <v>0</v>
      </c>
      <c r="F126" s="106">
        <f>'[1]9. sz. mell'!H126</f>
        <v>0</v>
      </c>
      <c r="G126" s="760"/>
    </row>
    <row r="127" spans="1:7" ht="12" customHeight="1">
      <c r="A127" s="177" t="s">
        <v>177</v>
      </c>
      <c r="B127" s="59" t="s">
        <v>1000</v>
      </c>
      <c r="C127" s="96">
        <v>233</v>
      </c>
      <c r="D127" s="106">
        <f>'[1]9. sz. mell'!F127</f>
        <v>77134</v>
      </c>
      <c r="F127" s="106">
        <v>70689</v>
      </c>
      <c r="G127" s="760">
        <f t="shared" si="1"/>
        <v>91.644411024969529</v>
      </c>
    </row>
    <row r="128" spans="1:7" ht="12" customHeight="1">
      <c r="A128" s="177" t="s">
        <v>178</v>
      </c>
      <c r="B128" s="59" t="s">
        <v>1000</v>
      </c>
      <c r="C128" s="96">
        <v>49638</v>
      </c>
      <c r="D128" s="106">
        <f>'[1]9. sz. mell'!F128</f>
        <v>0</v>
      </c>
      <c r="F128" s="106">
        <f>'[1]9. sz. mell'!H128</f>
        <v>0</v>
      </c>
      <c r="G128" s="760"/>
    </row>
    <row r="129" spans="1:10" ht="12" customHeight="1">
      <c r="A129" s="177" t="s">
        <v>337</v>
      </c>
      <c r="B129" s="59" t="s">
        <v>332</v>
      </c>
      <c r="C129" s="96"/>
      <c r="D129" s="106">
        <f>'[1]9. sz. mell'!F129</f>
        <v>161</v>
      </c>
      <c r="F129" s="106">
        <v>160</v>
      </c>
      <c r="G129" s="760">
        <f t="shared" si="1"/>
        <v>99.378881987577643</v>
      </c>
    </row>
    <row r="130" spans="1:10" ht="12" customHeight="1">
      <c r="A130" s="177" t="s">
        <v>338</v>
      </c>
      <c r="B130" s="59" t="s">
        <v>343</v>
      </c>
      <c r="C130" s="96"/>
      <c r="D130" s="106">
        <f>'[1]9. sz. mell'!F130</f>
        <v>0</v>
      </c>
      <c r="F130" s="106">
        <f>'[1]9. sz. mell'!H130</f>
        <v>0</v>
      </c>
      <c r="G130" s="760"/>
    </row>
    <row r="131" spans="1:10" ht="12" customHeight="1" thickBot="1">
      <c r="A131" s="187" t="s">
        <v>339</v>
      </c>
      <c r="B131" s="59" t="s">
        <v>342</v>
      </c>
      <c r="C131" s="97"/>
      <c r="D131" s="106">
        <f>'[1]9. sz. mell'!F131-'[1]11. sz .mell '!F121</f>
        <v>0</v>
      </c>
      <c r="E131" s="53"/>
      <c r="F131" s="106">
        <f>'[1]9. sz. mell'!H131-'[1]11. sz .mell '!H121</f>
        <v>0</v>
      </c>
      <c r="G131" s="1216"/>
    </row>
    <row r="132" spans="1:10" ht="12" customHeight="1" thickBot="1">
      <c r="A132" s="26" t="s">
        <v>70</v>
      </c>
      <c r="B132" s="55" t="s">
        <v>347</v>
      </c>
      <c r="C132" s="103">
        <f>+C133+C134</f>
        <v>151032</v>
      </c>
      <c r="D132" s="103">
        <f>+D133+D134</f>
        <v>134292</v>
      </c>
      <c r="F132" s="103">
        <f>+F133+F134</f>
        <v>0</v>
      </c>
      <c r="G132" s="103">
        <f t="shared" si="1"/>
        <v>0</v>
      </c>
    </row>
    <row r="133" spans="1:10" ht="12" customHeight="1">
      <c r="A133" s="177" t="s">
        <v>118</v>
      </c>
      <c r="B133" s="7" t="s">
        <v>106</v>
      </c>
      <c r="C133" s="106">
        <v>102156</v>
      </c>
      <c r="D133" s="106">
        <v>113247</v>
      </c>
      <c r="F133" s="106"/>
      <c r="G133" s="1214">
        <f t="shared" si="1"/>
        <v>0</v>
      </c>
    </row>
    <row r="134" spans="1:10" ht="12" customHeight="1" thickBot="1">
      <c r="A134" s="179" t="s">
        <v>119</v>
      </c>
      <c r="B134" s="10" t="s">
        <v>107</v>
      </c>
      <c r="C134" s="107">
        <v>48876</v>
      </c>
      <c r="D134" s="107">
        <v>21045</v>
      </c>
      <c r="F134" s="107"/>
      <c r="G134" s="1216">
        <f t="shared" si="1"/>
        <v>0</v>
      </c>
    </row>
    <row r="135" spans="1:10" ht="12" customHeight="1" thickBot="1">
      <c r="A135" s="26" t="s">
        <v>71</v>
      </c>
      <c r="B135" s="55" t="s">
        <v>348</v>
      </c>
      <c r="C135" s="103">
        <f>+C102+C118+C132</f>
        <v>886038</v>
      </c>
      <c r="D135" s="103">
        <f>+D102+D118+D132</f>
        <v>899940</v>
      </c>
      <c r="F135" s="103">
        <f>+F102+F118+F132</f>
        <v>708658</v>
      </c>
      <c r="G135" s="103">
        <f t="shared" si="1"/>
        <v>78.745027446274193</v>
      </c>
    </row>
    <row r="136" spans="1:10" s="53" customFormat="1" ht="12" customHeight="1" thickBot="1">
      <c r="A136" s="26" t="s">
        <v>72</v>
      </c>
      <c r="B136" s="55" t="s">
        <v>349</v>
      </c>
      <c r="C136" s="103">
        <f>+C137+C138+C139</f>
        <v>0</v>
      </c>
      <c r="D136" s="103">
        <f>+D137+D138+D139</f>
        <v>0</v>
      </c>
      <c r="E136" s="2"/>
      <c r="F136" s="103">
        <f>+F137+F138+F139</f>
        <v>0</v>
      </c>
      <c r="G136" s="103"/>
    </row>
    <row r="137" spans="1:10" ht="12" customHeight="1">
      <c r="A137" s="177" t="s">
        <v>122</v>
      </c>
      <c r="B137" s="7" t="s">
        <v>350</v>
      </c>
      <c r="C137" s="96"/>
      <c r="D137" s="96"/>
      <c r="F137" s="96"/>
      <c r="G137" s="1214"/>
    </row>
    <row r="138" spans="1:10" ht="12" customHeight="1">
      <c r="A138" s="177" t="s">
        <v>123</v>
      </c>
      <c r="B138" s="7" t="s">
        <v>351</v>
      </c>
      <c r="C138" s="96"/>
      <c r="D138" s="96"/>
      <c r="E138" s="53"/>
      <c r="F138" s="96"/>
      <c r="G138" s="760"/>
    </row>
    <row r="139" spans="1:10" ht="12" customHeight="1" thickBot="1">
      <c r="A139" s="187" t="s">
        <v>124</v>
      </c>
      <c r="B139" s="5" t="s">
        <v>352</v>
      </c>
      <c r="C139" s="96"/>
      <c r="D139" s="96"/>
      <c r="F139" s="96"/>
      <c r="G139" s="1216"/>
    </row>
    <row r="140" spans="1:10" ht="12" customHeight="1" thickBot="1">
      <c r="A140" s="26" t="s">
        <v>73</v>
      </c>
      <c r="B140" s="55" t="s">
        <v>402</v>
      </c>
      <c r="C140" s="103">
        <f>+C141+C142+C143+C144</f>
        <v>0</v>
      </c>
      <c r="D140" s="103">
        <f>+D141+D142+D143+D144</f>
        <v>0</v>
      </c>
      <c r="F140" s="103">
        <f>+F141+F142+F143+F144</f>
        <v>0</v>
      </c>
      <c r="G140" s="103"/>
    </row>
    <row r="141" spans="1:10" ht="12" customHeight="1">
      <c r="A141" s="177" t="s">
        <v>125</v>
      </c>
      <c r="B141" s="7" t="s">
        <v>353</v>
      </c>
      <c r="C141" s="96"/>
      <c r="D141" s="96"/>
      <c r="F141" s="96"/>
      <c r="G141" s="1214"/>
    </row>
    <row r="142" spans="1:10" ht="12" customHeight="1">
      <c r="A142" s="177" t="s">
        <v>126</v>
      </c>
      <c r="B142" s="7" t="s">
        <v>354</v>
      </c>
      <c r="C142" s="96"/>
      <c r="D142" s="96"/>
      <c r="E142" s="53"/>
      <c r="F142" s="96"/>
      <c r="G142" s="760"/>
    </row>
    <row r="143" spans="1:10" s="53" customFormat="1" ht="12" customHeight="1">
      <c r="A143" s="177" t="s">
        <v>257</v>
      </c>
      <c r="B143" s="7" t="s">
        <v>355</v>
      </c>
      <c r="C143" s="96"/>
      <c r="D143" s="96"/>
      <c r="F143" s="96"/>
      <c r="G143" s="760"/>
    </row>
    <row r="144" spans="1:10" ht="12" customHeight="1" thickBot="1">
      <c r="A144" s="187" t="s">
        <v>258</v>
      </c>
      <c r="B144" s="5" t="s">
        <v>356</v>
      </c>
      <c r="C144" s="96"/>
      <c r="D144" s="96"/>
      <c r="E144" s="53"/>
      <c r="F144" s="96"/>
      <c r="G144" s="1216"/>
      <c r="J144" s="95"/>
    </row>
    <row r="145" spans="1:7" ht="13.5" thickBot="1">
      <c r="A145" s="26" t="s">
        <v>74</v>
      </c>
      <c r="B145" s="55" t="s">
        <v>357</v>
      </c>
      <c r="C145" s="109">
        <f>+C146+C147+C148+C149</f>
        <v>0</v>
      </c>
      <c r="D145" s="109">
        <f>+D146+D147+D148+D149</f>
        <v>129399</v>
      </c>
      <c r="E145" s="53"/>
      <c r="F145" s="109">
        <f>+F146+F147+F148+F149</f>
        <v>110603</v>
      </c>
      <c r="G145" s="103">
        <f t="shared" ref="G145:G161" si="2">F145*100/D145</f>
        <v>85.474385428017214</v>
      </c>
    </row>
    <row r="146" spans="1:7" ht="12" customHeight="1">
      <c r="A146" s="177" t="s">
        <v>127</v>
      </c>
      <c r="B146" s="7" t="s">
        <v>358</v>
      </c>
      <c r="C146" s="96"/>
      <c r="D146" s="96"/>
      <c r="E146" s="53"/>
      <c r="F146" s="96"/>
      <c r="G146" s="1214"/>
    </row>
    <row r="147" spans="1:7" s="53" customFormat="1" ht="12" customHeight="1">
      <c r="A147" s="177" t="s">
        <v>128</v>
      </c>
      <c r="B147" s="7" t="s">
        <v>368</v>
      </c>
      <c r="C147" s="96"/>
      <c r="D147" s="96">
        <v>25933</v>
      </c>
      <c r="F147" s="96">
        <v>11921</v>
      </c>
      <c r="G147" s="760">
        <f>F147*100/D147</f>
        <v>45.968457178112828</v>
      </c>
    </row>
    <row r="148" spans="1:7" s="53" customFormat="1" ht="12" customHeight="1">
      <c r="A148" s="177" t="s">
        <v>269</v>
      </c>
      <c r="B148" s="7" t="s">
        <v>1001</v>
      </c>
      <c r="C148" s="96"/>
      <c r="D148" s="96">
        <v>103466</v>
      </c>
      <c r="E148" s="2"/>
      <c r="F148" s="96">
        <v>98682</v>
      </c>
      <c r="G148" s="760">
        <f t="shared" si="2"/>
        <v>95.376258867647337</v>
      </c>
    </row>
    <row r="149" spans="1:7" s="53" customFormat="1" ht="12" customHeight="1" thickBot="1">
      <c r="A149" s="187" t="s">
        <v>270</v>
      </c>
      <c r="B149" s="5" t="s">
        <v>994</v>
      </c>
      <c r="C149" s="96"/>
      <c r="D149" s="96"/>
      <c r="E149" s="2"/>
      <c r="F149" s="96"/>
      <c r="G149" s="1216"/>
    </row>
    <row r="150" spans="1:7" s="53" customFormat="1" ht="12" customHeight="1" thickBot="1">
      <c r="A150" s="26" t="s">
        <v>75</v>
      </c>
      <c r="B150" s="55" t="s">
        <v>361</v>
      </c>
      <c r="C150" s="112">
        <f>+C151+C152+C153+C154</f>
        <v>0</v>
      </c>
      <c r="D150" s="112">
        <f>+D151+D152+D153+D154</f>
        <v>0</v>
      </c>
      <c r="E150" s="2"/>
      <c r="F150" s="112">
        <f>+F151+F152+F153+F154</f>
        <v>0</v>
      </c>
      <c r="G150" s="103"/>
    </row>
    <row r="151" spans="1:7" s="53" customFormat="1" ht="12" customHeight="1">
      <c r="A151" s="177" t="s">
        <v>169</v>
      </c>
      <c r="B151" s="7" t="s">
        <v>362</v>
      </c>
      <c r="C151" s="96"/>
      <c r="D151" s="96"/>
      <c r="E151" s="2"/>
      <c r="F151" s="96"/>
      <c r="G151" s="1214"/>
    </row>
    <row r="152" spans="1:7" s="53" customFormat="1" ht="12" customHeight="1">
      <c r="A152" s="177" t="s">
        <v>170</v>
      </c>
      <c r="B152" s="7" t="s">
        <v>363</v>
      </c>
      <c r="C152" s="96"/>
      <c r="D152" s="96"/>
      <c r="E152" s="2"/>
      <c r="F152" s="96"/>
      <c r="G152" s="760"/>
    </row>
    <row r="153" spans="1:7" ht="12.75" customHeight="1">
      <c r="A153" s="177" t="s">
        <v>195</v>
      </c>
      <c r="B153" s="7" t="s">
        <v>364</v>
      </c>
      <c r="C153" s="96"/>
      <c r="D153" s="96"/>
      <c r="F153" s="96"/>
      <c r="G153" s="760"/>
    </row>
    <row r="154" spans="1:7" ht="12" customHeight="1" thickBot="1">
      <c r="A154" s="177" t="s">
        <v>272</v>
      </c>
      <c r="B154" s="7" t="s">
        <v>365</v>
      </c>
      <c r="C154" s="96"/>
      <c r="D154" s="96"/>
      <c r="F154" s="96"/>
      <c r="G154" s="1216"/>
    </row>
    <row r="155" spans="1:7" ht="12" customHeight="1" thickBot="1">
      <c r="A155" s="26" t="s">
        <v>76</v>
      </c>
      <c r="B155" s="55" t="s">
        <v>366</v>
      </c>
      <c r="C155" s="174">
        <f>+C136+C140+C145+C150</f>
        <v>0</v>
      </c>
      <c r="D155" s="174">
        <f>+D136+D140+D145+D150</f>
        <v>129399</v>
      </c>
      <c r="F155" s="174">
        <f>+F136+F140+F145+F150</f>
        <v>110603</v>
      </c>
      <c r="G155" s="103">
        <f t="shared" si="2"/>
        <v>85.474385428017214</v>
      </c>
    </row>
    <row r="156" spans="1:7" ht="12" customHeight="1" thickBot="1">
      <c r="A156" s="1350"/>
      <c r="B156" s="459" t="s">
        <v>1124</v>
      </c>
      <c r="C156" s="1351"/>
      <c r="D156" s="1351"/>
      <c r="F156" s="1351">
        <v>168887</v>
      </c>
      <c r="G156" s="1352"/>
    </row>
    <row r="157" spans="1:7" ht="12" customHeight="1" thickBot="1">
      <c r="A157" s="1350"/>
      <c r="B157" s="459" t="s">
        <v>1123</v>
      </c>
      <c r="C157" s="1351"/>
      <c r="D157" s="1351"/>
      <c r="F157" s="1351">
        <v>14801</v>
      </c>
      <c r="G157" s="1352"/>
    </row>
    <row r="158" spans="1:7" ht="12" customHeight="1" thickBot="1">
      <c r="A158" s="189" t="s">
        <v>77</v>
      </c>
      <c r="B158" s="148" t="s">
        <v>367</v>
      </c>
      <c r="C158" s="174">
        <f>+C135+C155</f>
        <v>886038</v>
      </c>
      <c r="D158" s="174">
        <f>+D135+D155</f>
        <v>1029339</v>
      </c>
      <c r="F158" s="174">
        <f>+F135+F155+F157+F156</f>
        <v>1002949</v>
      </c>
      <c r="G158" s="103">
        <f t="shared" si="2"/>
        <v>97.436218777293007</v>
      </c>
    </row>
    <row r="159" spans="1:7" ht="12" customHeight="1" thickBot="1">
      <c r="C159" s="925"/>
      <c r="D159" s="925"/>
      <c r="F159" s="925"/>
      <c r="G159" s="103"/>
    </row>
    <row r="160" spans="1:7" ht="12" customHeight="1" thickBot="1">
      <c r="A160" s="92" t="s">
        <v>188</v>
      </c>
      <c r="B160" s="93"/>
      <c r="C160" s="54">
        <v>17</v>
      </c>
      <c r="D160" s="54">
        <v>17</v>
      </c>
      <c r="F160" s="54">
        <v>17</v>
      </c>
      <c r="G160" s="103">
        <f t="shared" si="2"/>
        <v>100</v>
      </c>
    </row>
    <row r="161" spans="1:7" ht="12" customHeight="1" thickBot="1">
      <c r="A161" s="92" t="s">
        <v>189</v>
      </c>
      <c r="B161" s="93"/>
      <c r="C161" s="54">
        <v>15</v>
      </c>
      <c r="D161" s="54">
        <v>15</v>
      </c>
      <c r="F161" s="54">
        <v>15</v>
      </c>
      <c r="G161" s="103">
        <f t="shared" si="2"/>
        <v>100</v>
      </c>
    </row>
    <row r="162" spans="1:7" ht="15" customHeight="1"/>
    <row r="164" spans="1:7" ht="15" customHeight="1"/>
    <row r="165" spans="1:7" ht="14.25" customHeight="1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/>
  <rowBreaks count="1" manualBreakCount="1">
    <brk id="9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J150"/>
  <sheetViews>
    <sheetView view="pageBreakPreview" topLeftCell="A106" zoomScale="85" zoomScaleNormal="100" zoomScaleSheetLayoutView="85" workbookViewId="0">
      <selection activeCell="D1" sqref="D1"/>
    </sheetView>
  </sheetViews>
  <sheetFormatPr defaultRowHeight="12.75"/>
  <cols>
    <col min="1" max="1" width="13.1640625" style="923" customWidth="1"/>
    <col min="2" max="2" width="67" style="924" customWidth="1"/>
    <col min="3" max="3" width="16.33203125" style="924" customWidth="1"/>
    <col min="4" max="4" width="18.83203125" style="2" customWidth="1"/>
    <col min="5" max="5" width="16.33203125" style="924" customWidth="1"/>
    <col min="6" max="6" width="18.83203125" style="2" customWidth="1"/>
    <col min="7" max="16384" width="9.33203125" style="2"/>
  </cols>
  <sheetData>
    <row r="1" spans="1:6" s="1" customFormat="1" ht="16.5" customHeight="1">
      <c r="A1" s="71"/>
      <c r="B1" s="73"/>
      <c r="C1" s="73"/>
      <c r="D1" s="94" t="s">
        <v>1136</v>
      </c>
      <c r="E1" s="73"/>
      <c r="F1" s="928"/>
    </row>
    <row r="2" spans="1:6" s="49" customFormat="1" ht="21" customHeight="1" thickBot="1">
      <c r="A2" s="71"/>
      <c r="B2" s="73"/>
      <c r="C2" s="73"/>
      <c r="D2" s="94"/>
      <c r="E2" s="73"/>
      <c r="F2" s="94"/>
    </row>
    <row r="3" spans="1:6" s="49" customFormat="1" ht="48.75" customHeight="1">
      <c r="A3" s="152" t="s">
        <v>111</v>
      </c>
      <c r="B3" s="130" t="s">
        <v>190</v>
      </c>
      <c r="C3" s="132"/>
      <c r="D3" s="132"/>
      <c r="E3" s="132"/>
      <c r="F3" s="132"/>
    </row>
    <row r="4" spans="1:6" s="50" customFormat="1" ht="15.95" customHeight="1" thickBot="1">
      <c r="A4" s="458" t="s">
        <v>185</v>
      </c>
      <c r="B4" s="131" t="s">
        <v>440</v>
      </c>
      <c r="C4" s="133"/>
      <c r="D4" s="133"/>
      <c r="E4" s="133"/>
      <c r="F4" s="133"/>
    </row>
    <row r="5" spans="1:6" ht="14.25" thickBot="1">
      <c r="A5" s="74"/>
      <c r="B5" s="74"/>
      <c r="C5" s="75"/>
      <c r="D5" s="75"/>
      <c r="E5" s="75"/>
      <c r="F5" s="75"/>
    </row>
    <row r="6" spans="1:6" s="43" customFormat="1" ht="12.95" customHeight="1" thickBot="1">
      <c r="A6" s="153" t="s">
        <v>187</v>
      </c>
      <c r="B6" s="76" t="s">
        <v>101</v>
      </c>
      <c r="C6" s="134" t="s">
        <v>970</v>
      </c>
      <c r="D6" s="134" t="s">
        <v>971</v>
      </c>
      <c r="E6" s="134" t="s">
        <v>866</v>
      </c>
      <c r="F6" s="134" t="s">
        <v>867</v>
      </c>
    </row>
    <row r="7" spans="1:6" s="43" customFormat="1" ht="15.95" customHeight="1" thickBot="1">
      <c r="A7" s="67">
        <v>1</v>
      </c>
      <c r="B7" s="68">
        <v>2</v>
      </c>
      <c r="C7" s="69">
        <v>3</v>
      </c>
      <c r="D7" s="69">
        <v>4</v>
      </c>
      <c r="E7" s="69">
        <v>5</v>
      </c>
      <c r="F7" s="69">
        <v>6</v>
      </c>
    </row>
    <row r="8" spans="1:6" s="43" customFormat="1" ht="12" customHeight="1" thickBot="1">
      <c r="A8" s="78"/>
      <c r="B8" s="79" t="s">
        <v>103</v>
      </c>
      <c r="C8" s="135"/>
      <c r="D8" s="135"/>
      <c r="E8" s="135"/>
      <c r="F8" s="135"/>
    </row>
    <row r="9" spans="1:6" s="51" customFormat="1" ht="12" customHeight="1" thickBot="1">
      <c r="A9" s="26" t="s">
        <v>68</v>
      </c>
      <c r="B9" s="19" t="s">
        <v>213</v>
      </c>
      <c r="C9" s="103">
        <f>+C10+C11+C12+C13+C14+C15</f>
        <v>0</v>
      </c>
      <c r="D9" s="103">
        <f>+D10+D11+D12+D13+D14+D15</f>
        <v>0</v>
      </c>
      <c r="E9" s="103">
        <f>+E10+E11+E12+E13+E14+E15</f>
        <v>0</v>
      </c>
      <c r="F9" s="103">
        <f>+F10+F11+F12+F13+F14+F15</f>
        <v>0</v>
      </c>
    </row>
    <row r="10" spans="1:6" s="52" customFormat="1" ht="12" customHeight="1">
      <c r="A10" s="177" t="s">
        <v>129</v>
      </c>
      <c r="B10" s="162" t="s">
        <v>214</v>
      </c>
      <c r="C10" s="106"/>
      <c r="D10" s="106"/>
      <c r="E10" s="106"/>
      <c r="F10" s="106"/>
    </row>
    <row r="11" spans="1:6" s="52" customFormat="1" ht="12" customHeight="1">
      <c r="A11" s="178" t="s">
        <v>130</v>
      </c>
      <c r="B11" s="163" t="s">
        <v>215</v>
      </c>
      <c r="C11" s="105"/>
      <c r="D11" s="105"/>
      <c r="E11" s="105"/>
      <c r="F11" s="105"/>
    </row>
    <row r="12" spans="1:6" s="52" customFormat="1" ht="12" customHeight="1">
      <c r="A12" s="178" t="s">
        <v>131</v>
      </c>
      <c r="B12" s="163" t="s">
        <v>216</v>
      </c>
      <c r="C12" s="105"/>
      <c r="D12" s="105"/>
      <c r="E12" s="105"/>
      <c r="F12" s="105"/>
    </row>
    <row r="13" spans="1:6" s="52" customFormat="1" ht="12" customHeight="1">
      <c r="A13" s="178" t="s">
        <v>132</v>
      </c>
      <c r="B13" s="163" t="s">
        <v>217</v>
      </c>
      <c r="C13" s="105"/>
      <c r="D13" s="105"/>
      <c r="E13" s="105"/>
      <c r="F13" s="105"/>
    </row>
    <row r="14" spans="1:6" s="51" customFormat="1" ht="12" customHeight="1">
      <c r="A14" s="178" t="s">
        <v>149</v>
      </c>
      <c r="B14" s="163" t="s">
        <v>218</v>
      </c>
      <c r="C14" s="917"/>
      <c r="D14" s="917"/>
      <c r="E14" s="917"/>
      <c r="F14" s="917"/>
    </row>
    <row r="15" spans="1:6" s="51" customFormat="1" ht="12" customHeight="1" thickBot="1">
      <c r="A15" s="179" t="s">
        <v>133</v>
      </c>
      <c r="B15" s="164" t="s">
        <v>219</v>
      </c>
      <c r="C15" s="926"/>
      <c r="D15" s="926"/>
      <c r="E15" s="926"/>
      <c r="F15" s="926"/>
    </row>
    <row r="16" spans="1:6" s="51" customFormat="1" ht="12" customHeight="1" thickBot="1">
      <c r="A16" s="26" t="s">
        <v>69</v>
      </c>
      <c r="B16" s="98" t="s">
        <v>220</v>
      </c>
      <c r="C16" s="103">
        <f>+C17+C18+C19+C20+C21</f>
        <v>0</v>
      </c>
      <c r="D16" s="103">
        <f>+D17+D18+D19+D20+D21</f>
        <v>0</v>
      </c>
      <c r="E16" s="103">
        <f>+E17+E18+E19+E20+E21</f>
        <v>0</v>
      </c>
      <c r="F16" s="103">
        <f>+F17+F18+F19+F20+F21</f>
        <v>0</v>
      </c>
    </row>
    <row r="17" spans="1:6" s="51" customFormat="1" ht="12" customHeight="1">
      <c r="A17" s="177" t="s">
        <v>135</v>
      </c>
      <c r="B17" s="162" t="s">
        <v>221</v>
      </c>
      <c r="C17" s="106"/>
      <c r="D17" s="106"/>
      <c r="E17" s="106"/>
      <c r="F17" s="106"/>
    </row>
    <row r="18" spans="1:6" s="51" customFormat="1" ht="12" customHeight="1">
      <c r="A18" s="178" t="s">
        <v>136</v>
      </c>
      <c r="B18" s="163" t="s">
        <v>222</v>
      </c>
      <c r="C18" s="105"/>
      <c r="D18" s="105"/>
      <c r="E18" s="105"/>
      <c r="F18" s="105"/>
    </row>
    <row r="19" spans="1:6" s="51" customFormat="1" ht="12" customHeight="1">
      <c r="A19" s="178" t="s">
        <v>137</v>
      </c>
      <c r="B19" s="163" t="s">
        <v>432</v>
      </c>
      <c r="C19" s="105"/>
      <c r="D19" s="105"/>
      <c r="E19" s="105"/>
      <c r="F19" s="105"/>
    </row>
    <row r="20" spans="1:6" s="51" customFormat="1" ht="12" customHeight="1">
      <c r="A20" s="178" t="s">
        <v>138</v>
      </c>
      <c r="B20" s="163" t="s">
        <v>433</v>
      </c>
      <c r="C20" s="105"/>
      <c r="D20" s="105"/>
      <c r="E20" s="105"/>
      <c r="F20" s="105"/>
    </row>
    <row r="21" spans="1:6" s="52" customFormat="1" ht="12" customHeight="1">
      <c r="A21" s="178" t="s">
        <v>139</v>
      </c>
      <c r="B21" s="163" t="s">
        <v>223</v>
      </c>
      <c r="C21" s="105"/>
      <c r="D21" s="105"/>
      <c r="E21" s="105"/>
      <c r="F21" s="105"/>
    </row>
    <row r="22" spans="1:6" s="52" customFormat="1" ht="12" customHeight="1" thickBot="1">
      <c r="A22" s="179" t="s">
        <v>145</v>
      </c>
      <c r="B22" s="164" t="s">
        <v>224</v>
      </c>
      <c r="C22" s="107"/>
      <c r="D22" s="107"/>
      <c r="E22" s="107"/>
      <c r="F22" s="107"/>
    </row>
    <row r="23" spans="1:6" s="52" customFormat="1" ht="12" customHeight="1" thickBot="1">
      <c r="A23" s="26" t="s">
        <v>70</v>
      </c>
      <c r="B23" s="19" t="s">
        <v>225</v>
      </c>
      <c r="C23" s="103">
        <f>+C24+C25+C26+C27+C28</f>
        <v>0</v>
      </c>
      <c r="D23" s="103">
        <f>+D24+D25+D26+D27+D28</f>
        <v>0</v>
      </c>
      <c r="E23" s="103">
        <f>+E24+E25+E26+E27+E28</f>
        <v>0</v>
      </c>
      <c r="F23" s="103">
        <f>+F24+F25+F26+F27+F28</f>
        <v>0</v>
      </c>
    </row>
    <row r="24" spans="1:6" s="51" customFormat="1" ht="12" customHeight="1">
      <c r="A24" s="177" t="s">
        <v>118</v>
      </c>
      <c r="B24" s="162" t="s">
        <v>226</v>
      </c>
      <c r="C24" s="106"/>
      <c r="D24" s="106"/>
      <c r="E24" s="106"/>
      <c r="F24" s="106"/>
    </row>
    <row r="25" spans="1:6" s="52" customFormat="1" ht="12" customHeight="1">
      <c r="A25" s="178" t="s">
        <v>119</v>
      </c>
      <c r="B25" s="163" t="s">
        <v>227</v>
      </c>
      <c r="C25" s="105"/>
      <c r="D25" s="105"/>
      <c r="E25" s="105"/>
      <c r="F25" s="105"/>
    </row>
    <row r="26" spans="1:6" s="52" customFormat="1" ht="12" customHeight="1">
      <c r="A26" s="178" t="s">
        <v>120</v>
      </c>
      <c r="B26" s="163" t="s">
        <v>434</v>
      </c>
      <c r="C26" s="105"/>
      <c r="D26" s="105"/>
      <c r="E26" s="105"/>
      <c r="F26" s="105"/>
    </row>
    <row r="27" spans="1:6" s="52" customFormat="1" ht="12" customHeight="1">
      <c r="A27" s="178" t="s">
        <v>121</v>
      </c>
      <c r="B27" s="163" t="s">
        <v>435</v>
      </c>
      <c r="C27" s="105"/>
      <c r="D27" s="105"/>
      <c r="E27" s="105"/>
      <c r="F27" s="105"/>
    </row>
    <row r="28" spans="1:6" s="52" customFormat="1" ht="12" customHeight="1">
      <c r="A28" s="178" t="s">
        <v>159</v>
      </c>
      <c r="B28" s="163" t="s">
        <v>228</v>
      </c>
      <c r="C28" s="105"/>
      <c r="D28" s="105"/>
      <c r="E28" s="105"/>
      <c r="F28" s="105"/>
    </row>
    <row r="29" spans="1:6" s="52" customFormat="1" ht="12" customHeight="1" thickBot="1">
      <c r="A29" s="179" t="s">
        <v>160</v>
      </c>
      <c r="B29" s="164" t="s">
        <v>229</v>
      </c>
      <c r="C29" s="107"/>
      <c r="D29" s="107"/>
      <c r="E29" s="107"/>
      <c r="F29" s="107"/>
    </row>
    <row r="30" spans="1:6" s="52" customFormat="1" ht="12" customHeight="1" thickBot="1">
      <c r="A30" s="26" t="s">
        <v>161</v>
      </c>
      <c r="B30" s="19" t="s">
        <v>230</v>
      </c>
      <c r="C30" s="109">
        <f>+C31+C34+C35+C36</f>
        <v>0</v>
      </c>
      <c r="D30" s="109">
        <f>+D31+D34+D35+D36</f>
        <v>0</v>
      </c>
      <c r="E30" s="109">
        <f>+E31+E34+E35+E36</f>
        <v>0</v>
      </c>
      <c r="F30" s="109">
        <f>+F31+F34+F35+F36</f>
        <v>0</v>
      </c>
    </row>
    <row r="31" spans="1:6" s="52" customFormat="1" ht="12" customHeight="1">
      <c r="A31" s="177" t="s">
        <v>231</v>
      </c>
      <c r="B31" s="162" t="s">
        <v>237</v>
      </c>
      <c r="C31" s="157">
        <f>+C32+C33</f>
        <v>0</v>
      </c>
      <c r="D31" s="157">
        <f>+D32+D33</f>
        <v>0</v>
      </c>
      <c r="E31" s="157">
        <f>+E32+E33</f>
        <v>0</v>
      </c>
      <c r="F31" s="157">
        <f>+F32+F33</f>
        <v>0</v>
      </c>
    </row>
    <row r="32" spans="1:6" s="52" customFormat="1" ht="12" customHeight="1">
      <c r="A32" s="178" t="s">
        <v>232</v>
      </c>
      <c r="B32" s="163" t="s">
        <v>238</v>
      </c>
      <c r="C32" s="105"/>
      <c r="D32" s="105"/>
      <c r="E32" s="105"/>
      <c r="F32" s="105"/>
    </row>
    <row r="33" spans="1:6" s="52" customFormat="1" ht="12" customHeight="1">
      <c r="A33" s="178" t="s">
        <v>233</v>
      </c>
      <c r="B33" s="163" t="s">
        <v>239</v>
      </c>
      <c r="C33" s="105"/>
      <c r="D33" s="105"/>
      <c r="E33" s="105"/>
      <c r="F33" s="105"/>
    </row>
    <row r="34" spans="1:6" s="52" customFormat="1" ht="12" customHeight="1">
      <c r="A34" s="178" t="s">
        <v>234</v>
      </c>
      <c r="B34" s="163" t="s">
        <v>240</v>
      </c>
      <c r="C34" s="105"/>
      <c r="D34" s="105"/>
      <c r="E34" s="105"/>
      <c r="F34" s="105"/>
    </row>
    <row r="35" spans="1:6" s="52" customFormat="1" ht="12" customHeight="1">
      <c r="A35" s="178" t="s">
        <v>235</v>
      </c>
      <c r="B35" s="163" t="s">
        <v>241</v>
      </c>
      <c r="C35" s="105"/>
      <c r="D35" s="105"/>
      <c r="E35" s="105"/>
      <c r="F35" s="105"/>
    </row>
    <row r="36" spans="1:6" s="52" customFormat="1" ht="12" customHeight="1" thickBot="1">
      <c r="A36" s="179" t="s">
        <v>236</v>
      </c>
      <c r="B36" s="164" t="s">
        <v>242</v>
      </c>
      <c r="C36" s="107"/>
      <c r="D36" s="107"/>
      <c r="E36" s="107"/>
      <c r="F36" s="107"/>
    </row>
    <row r="37" spans="1:6" s="52" customFormat="1" ht="12" customHeight="1" thickBot="1">
      <c r="A37" s="26" t="s">
        <v>72</v>
      </c>
      <c r="B37" s="19" t="s">
        <v>243</v>
      </c>
      <c r="C37" s="103">
        <f>SUM(C38:C47)</f>
        <v>4650</v>
      </c>
      <c r="D37" s="103">
        <f>SUM(D38:D47)</f>
        <v>3584</v>
      </c>
      <c r="E37" s="103">
        <v>1855</v>
      </c>
      <c r="F37" s="103">
        <f>E37*100/D37</f>
        <v>51.7578125</v>
      </c>
    </row>
    <row r="38" spans="1:6" s="52" customFormat="1" ht="12" customHeight="1">
      <c r="A38" s="177" t="s">
        <v>122</v>
      </c>
      <c r="B38" s="162" t="s">
        <v>246</v>
      </c>
      <c r="C38" s="106"/>
      <c r="D38" s="106"/>
      <c r="E38" s="106"/>
      <c r="F38" s="106"/>
    </row>
    <row r="39" spans="1:6" s="52" customFormat="1" ht="12" customHeight="1">
      <c r="A39" s="178" t="s">
        <v>123</v>
      </c>
      <c r="B39" s="163" t="s">
        <v>247</v>
      </c>
      <c r="C39" s="105"/>
      <c r="D39" s="105">
        <v>3584</v>
      </c>
      <c r="E39" s="105">
        <v>1855</v>
      </c>
      <c r="F39" s="105">
        <f>E39*100/D39</f>
        <v>51.7578125</v>
      </c>
    </row>
    <row r="40" spans="1:6" s="52" customFormat="1" ht="12" customHeight="1">
      <c r="A40" s="178" t="s">
        <v>124</v>
      </c>
      <c r="B40" s="163" t="s">
        <v>248</v>
      </c>
      <c r="C40" s="105"/>
      <c r="D40" s="105"/>
      <c r="E40" s="105"/>
      <c r="F40" s="105"/>
    </row>
    <row r="41" spans="1:6" s="52" customFormat="1" ht="12" customHeight="1">
      <c r="A41" s="178" t="s">
        <v>163</v>
      </c>
      <c r="B41" s="163" t="s">
        <v>249</v>
      </c>
      <c r="C41" s="105">
        <v>4650</v>
      </c>
      <c r="D41" s="105"/>
      <c r="E41" s="105"/>
      <c r="F41" s="105"/>
    </row>
    <row r="42" spans="1:6" s="52" customFormat="1" ht="12" customHeight="1">
      <c r="A42" s="178" t="s">
        <v>164</v>
      </c>
      <c r="B42" s="163" t="s">
        <v>250</v>
      </c>
      <c r="C42" s="105"/>
      <c r="D42" s="105"/>
      <c r="E42" s="105"/>
      <c r="F42" s="105"/>
    </row>
    <row r="43" spans="1:6" s="52" customFormat="1" ht="12" customHeight="1">
      <c r="A43" s="178" t="s">
        <v>165</v>
      </c>
      <c r="B43" s="163" t="s">
        <v>251</v>
      </c>
      <c r="C43" s="105"/>
      <c r="D43" s="105"/>
      <c r="E43" s="105"/>
      <c r="F43" s="105"/>
    </row>
    <row r="44" spans="1:6" s="52" customFormat="1" ht="12" customHeight="1">
      <c r="A44" s="178" t="s">
        <v>166</v>
      </c>
      <c r="B44" s="163" t="s">
        <v>252</v>
      </c>
      <c r="C44" s="105"/>
      <c r="D44" s="105"/>
      <c r="E44" s="105"/>
      <c r="F44" s="105"/>
    </row>
    <row r="45" spans="1:6" s="52" customFormat="1" ht="12" customHeight="1">
      <c r="A45" s="178" t="s">
        <v>167</v>
      </c>
      <c r="B45" s="163" t="s">
        <v>253</v>
      </c>
      <c r="C45" s="105"/>
      <c r="D45" s="105"/>
      <c r="E45" s="105"/>
      <c r="F45" s="105"/>
    </row>
    <row r="46" spans="1:6" s="52" customFormat="1" ht="12" customHeight="1">
      <c r="A46" s="178" t="s">
        <v>244</v>
      </c>
      <c r="B46" s="163" t="s">
        <v>254</v>
      </c>
      <c r="C46" s="108"/>
      <c r="D46" s="108"/>
      <c r="E46" s="108"/>
      <c r="F46" s="108"/>
    </row>
    <row r="47" spans="1:6" s="52" customFormat="1" ht="12" customHeight="1" thickBot="1">
      <c r="A47" s="179" t="s">
        <v>245</v>
      </c>
      <c r="B47" s="164" t="s">
        <v>255</v>
      </c>
      <c r="C47" s="151"/>
      <c r="D47" s="151"/>
      <c r="E47" s="151"/>
      <c r="F47" s="151"/>
    </row>
    <row r="48" spans="1:6" s="52" customFormat="1" ht="12" customHeight="1" thickBot="1">
      <c r="A48" s="26" t="s">
        <v>73</v>
      </c>
      <c r="B48" s="19" t="s">
        <v>256</v>
      </c>
      <c r="C48" s="103">
        <f>SUM(C49:C53)</f>
        <v>0</v>
      </c>
      <c r="D48" s="103">
        <f>SUM(D49:D53)</f>
        <v>0</v>
      </c>
      <c r="E48" s="103">
        <f>SUM(E49:E53)</f>
        <v>0</v>
      </c>
      <c r="F48" s="103">
        <f>SUM(F49:F53)</f>
        <v>0</v>
      </c>
    </row>
    <row r="49" spans="1:6" s="52" customFormat="1" ht="12" customHeight="1">
      <c r="A49" s="177" t="s">
        <v>125</v>
      </c>
      <c r="B49" s="162" t="s">
        <v>260</v>
      </c>
      <c r="C49" s="203"/>
      <c r="D49" s="203"/>
      <c r="E49" s="203"/>
      <c r="F49" s="203"/>
    </row>
    <row r="50" spans="1:6" s="52" customFormat="1" ht="12" customHeight="1">
      <c r="A50" s="178" t="s">
        <v>126</v>
      </c>
      <c r="B50" s="163" t="s">
        <v>261</v>
      </c>
      <c r="C50" s="108"/>
      <c r="D50" s="108"/>
      <c r="E50" s="108"/>
      <c r="F50" s="108"/>
    </row>
    <row r="51" spans="1:6" s="52" customFormat="1" ht="12" customHeight="1">
      <c r="A51" s="178" t="s">
        <v>257</v>
      </c>
      <c r="B51" s="163" t="s">
        <v>262</v>
      </c>
      <c r="C51" s="108"/>
      <c r="D51" s="108"/>
      <c r="E51" s="108"/>
      <c r="F51" s="108"/>
    </row>
    <row r="52" spans="1:6" s="52" customFormat="1" ht="12" customHeight="1">
      <c r="A52" s="178" t="s">
        <v>258</v>
      </c>
      <c r="B52" s="163" t="s">
        <v>263</v>
      </c>
      <c r="C52" s="108"/>
      <c r="D52" s="108"/>
      <c r="E52" s="108"/>
      <c r="F52" s="108"/>
    </row>
    <row r="53" spans="1:6" s="52" customFormat="1" ht="12" customHeight="1" thickBot="1">
      <c r="A53" s="179" t="s">
        <v>259</v>
      </c>
      <c r="B53" s="164" t="s">
        <v>264</v>
      </c>
      <c r="C53" s="151"/>
      <c r="D53" s="151"/>
      <c r="E53" s="151"/>
      <c r="F53" s="151"/>
    </row>
    <row r="54" spans="1:6" s="52" customFormat="1" ht="12" customHeight="1" thickBot="1">
      <c r="A54" s="26" t="s">
        <v>168</v>
      </c>
      <c r="B54" s="19" t="s">
        <v>265</v>
      </c>
      <c r="C54" s="103">
        <f>SUM(C55:C57)</f>
        <v>0</v>
      </c>
      <c r="D54" s="103">
        <f>SUM(D55:D57)</f>
        <v>0</v>
      </c>
      <c r="E54" s="103">
        <f>SUM(E55:E57)</f>
        <v>0</v>
      </c>
      <c r="F54" s="103">
        <f>SUM(F55:F57)</f>
        <v>0</v>
      </c>
    </row>
    <row r="55" spans="1:6" s="52" customFormat="1" ht="12" customHeight="1">
      <c r="A55" s="177" t="s">
        <v>127</v>
      </c>
      <c r="B55" s="162" t="s">
        <v>266</v>
      </c>
      <c r="C55" s="106"/>
      <c r="D55" s="106"/>
      <c r="E55" s="106"/>
      <c r="F55" s="106"/>
    </row>
    <row r="56" spans="1:6" s="52" customFormat="1" ht="12" customHeight="1">
      <c r="A56" s="178" t="s">
        <v>128</v>
      </c>
      <c r="B56" s="163" t="s">
        <v>436</v>
      </c>
      <c r="C56" s="105"/>
      <c r="D56" s="105"/>
      <c r="E56" s="105"/>
      <c r="F56" s="105"/>
    </row>
    <row r="57" spans="1:6" s="52" customFormat="1" ht="12" customHeight="1">
      <c r="A57" s="178" t="s">
        <v>269</v>
      </c>
      <c r="B57" s="163" t="s">
        <v>267</v>
      </c>
      <c r="C57" s="105"/>
      <c r="D57" s="105"/>
      <c r="E57" s="105"/>
      <c r="F57" s="105"/>
    </row>
    <row r="58" spans="1:6" s="52" customFormat="1" ht="12" customHeight="1" thickBot="1">
      <c r="A58" s="179" t="s">
        <v>270</v>
      </c>
      <c r="B58" s="164" t="s">
        <v>268</v>
      </c>
      <c r="C58" s="107"/>
      <c r="D58" s="107"/>
      <c r="E58" s="107"/>
      <c r="F58" s="107"/>
    </row>
    <row r="59" spans="1:6" s="52" customFormat="1" ht="12" customHeight="1" thickBot="1">
      <c r="A59" s="26" t="s">
        <v>75</v>
      </c>
      <c r="B59" s="98" t="s">
        <v>271</v>
      </c>
      <c r="C59" s="103">
        <f>SUM(C60:C62)</f>
        <v>0</v>
      </c>
      <c r="D59" s="103">
        <f>SUM(D60:D62)</f>
        <v>0</v>
      </c>
      <c r="E59" s="103">
        <f>SUM(E60:E62)</f>
        <v>0</v>
      </c>
      <c r="F59" s="103">
        <f>SUM(F60:F62)</f>
        <v>0</v>
      </c>
    </row>
    <row r="60" spans="1:6" s="52" customFormat="1" ht="12" customHeight="1">
      <c r="A60" s="177" t="s">
        <v>169</v>
      </c>
      <c r="B60" s="162" t="s">
        <v>273</v>
      </c>
      <c r="C60" s="108"/>
      <c r="D60" s="108"/>
      <c r="E60" s="108"/>
      <c r="F60" s="108"/>
    </row>
    <row r="61" spans="1:6" s="52" customFormat="1" ht="12" customHeight="1">
      <c r="A61" s="178" t="s">
        <v>170</v>
      </c>
      <c r="B61" s="163" t="s">
        <v>437</v>
      </c>
      <c r="C61" s="108"/>
      <c r="D61" s="108"/>
      <c r="E61" s="108"/>
      <c r="F61" s="108"/>
    </row>
    <row r="62" spans="1:6" s="52" customFormat="1" ht="12" customHeight="1">
      <c r="A62" s="178" t="s">
        <v>195</v>
      </c>
      <c r="B62" s="163" t="s">
        <v>274</v>
      </c>
      <c r="C62" s="108"/>
      <c r="D62" s="108"/>
      <c r="E62" s="108"/>
      <c r="F62" s="108"/>
    </row>
    <row r="63" spans="1:6" s="52" customFormat="1" ht="12" customHeight="1" thickBot="1">
      <c r="A63" s="179" t="s">
        <v>272</v>
      </c>
      <c r="B63" s="164" t="s">
        <v>275</v>
      </c>
      <c r="C63" s="108"/>
      <c r="D63" s="108"/>
      <c r="E63" s="108"/>
      <c r="F63" s="108"/>
    </row>
    <row r="64" spans="1:6" s="52" customFormat="1" ht="12" customHeight="1" thickBot="1">
      <c r="A64" s="26" t="s">
        <v>76</v>
      </c>
      <c r="B64" s="19" t="s">
        <v>276</v>
      </c>
      <c r="C64" s="109">
        <f>+C9+C16+C23+C30+C37+C48+C54+C59</f>
        <v>4650</v>
      </c>
      <c r="D64" s="109">
        <f>+D9+D16+D23+D30+D37+D48+D54+D59</f>
        <v>3584</v>
      </c>
      <c r="E64" s="109">
        <f>+E9+E16+E23+E30+E37+E48+E54+E59</f>
        <v>1855</v>
      </c>
      <c r="F64" s="109">
        <f>+F9+F16+F23+F30+F37+F48+F54+F59</f>
        <v>51.7578125</v>
      </c>
    </row>
    <row r="65" spans="1:6" s="52" customFormat="1" ht="12" customHeight="1" thickBot="1">
      <c r="A65" s="180" t="s">
        <v>403</v>
      </c>
      <c r="B65" s="98" t="s">
        <v>278</v>
      </c>
      <c r="C65" s="103">
        <f>SUM(C66:C68)</f>
        <v>0</v>
      </c>
      <c r="D65" s="103">
        <f>SUM(D66:D68)</f>
        <v>0</v>
      </c>
      <c r="E65" s="103">
        <f>SUM(E66:E68)</f>
        <v>0</v>
      </c>
      <c r="F65" s="103">
        <f>SUM(F66:F68)</f>
        <v>0</v>
      </c>
    </row>
    <row r="66" spans="1:6" s="52" customFormat="1" ht="12" customHeight="1">
      <c r="A66" s="177" t="s">
        <v>311</v>
      </c>
      <c r="B66" s="162" t="s">
        <v>279</v>
      </c>
      <c r="C66" s="108"/>
      <c r="D66" s="108"/>
      <c r="E66" s="108"/>
      <c r="F66" s="108"/>
    </row>
    <row r="67" spans="1:6" s="52" customFormat="1" ht="12" customHeight="1">
      <c r="A67" s="178" t="s">
        <v>320</v>
      </c>
      <c r="B67" s="163" t="s">
        <v>280</v>
      </c>
      <c r="C67" s="108"/>
      <c r="D67" s="108"/>
      <c r="E67" s="108"/>
      <c r="F67" s="108"/>
    </row>
    <row r="68" spans="1:6" s="52" customFormat="1" ht="12" customHeight="1" thickBot="1">
      <c r="A68" s="179" t="s">
        <v>321</v>
      </c>
      <c r="B68" s="166" t="s">
        <v>281</v>
      </c>
      <c r="C68" s="108"/>
      <c r="D68" s="108"/>
      <c r="E68" s="108"/>
      <c r="F68" s="108"/>
    </row>
    <row r="69" spans="1:6" s="52" customFormat="1" ht="12" customHeight="1" thickBot="1">
      <c r="A69" s="180" t="s">
        <v>282</v>
      </c>
      <c r="B69" s="98" t="s">
        <v>283</v>
      </c>
      <c r="C69" s="103">
        <f>SUM(C70:C73)</f>
        <v>0</v>
      </c>
      <c r="D69" s="103">
        <f>SUM(D70:D73)</f>
        <v>0</v>
      </c>
      <c r="E69" s="103">
        <f>SUM(E70:E73)</f>
        <v>0</v>
      </c>
      <c r="F69" s="103">
        <f>SUM(F70:F73)</f>
        <v>0</v>
      </c>
    </row>
    <row r="70" spans="1:6" s="52" customFormat="1" ht="12" customHeight="1">
      <c r="A70" s="177" t="s">
        <v>150</v>
      </c>
      <c r="B70" s="162" t="s">
        <v>284</v>
      </c>
      <c r="C70" s="108"/>
      <c r="D70" s="108"/>
      <c r="E70" s="108"/>
      <c r="F70" s="108"/>
    </row>
    <row r="71" spans="1:6" s="52" customFormat="1" ht="12" customHeight="1">
      <c r="A71" s="178" t="s">
        <v>151</v>
      </c>
      <c r="B71" s="163" t="s">
        <v>285</v>
      </c>
      <c r="C71" s="108"/>
      <c r="D71" s="108"/>
      <c r="E71" s="108"/>
      <c r="F71" s="108"/>
    </row>
    <row r="72" spans="1:6" s="52" customFormat="1" ht="12" customHeight="1">
      <c r="A72" s="178" t="s">
        <v>312</v>
      </c>
      <c r="B72" s="163" t="s">
        <v>286</v>
      </c>
      <c r="C72" s="108"/>
      <c r="D72" s="108"/>
      <c r="E72" s="108"/>
      <c r="F72" s="108"/>
    </row>
    <row r="73" spans="1:6" s="52" customFormat="1" ht="12" customHeight="1" thickBot="1">
      <c r="A73" s="179" t="s">
        <v>313</v>
      </c>
      <c r="B73" s="164" t="s">
        <v>287</v>
      </c>
      <c r="C73" s="108"/>
      <c r="D73" s="108"/>
      <c r="E73" s="108"/>
      <c r="F73" s="108"/>
    </row>
    <row r="74" spans="1:6" s="52" customFormat="1" ht="12" customHeight="1" thickBot="1">
      <c r="A74" s="180" t="s">
        <v>288</v>
      </c>
      <c r="B74" s="98" t="s">
        <v>289</v>
      </c>
      <c r="C74" s="103">
        <f>SUM(C75:C76)</f>
        <v>0</v>
      </c>
      <c r="D74" s="103">
        <f>SUM(D75:D76)</f>
        <v>0</v>
      </c>
      <c r="E74" s="103">
        <f>SUM(E75:E76)</f>
        <v>0</v>
      </c>
      <c r="F74" s="103">
        <f>SUM(F75:F76)</f>
        <v>0</v>
      </c>
    </row>
    <row r="75" spans="1:6" s="52" customFormat="1" ht="12" customHeight="1">
      <c r="A75" s="177" t="s">
        <v>314</v>
      </c>
      <c r="B75" s="162" t="s">
        <v>290</v>
      </c>
      <c r="C75" s="108"/>
      <c r="D75" s="108"/>
      <c r="E75" s="108"/>
      <c r="F75" s="108"/>
    </row>
    <row r="76" spans="1:6" s="51" customFormat="1" ht="12" customHeight="1" thickBot="1">
      <c r="A76" s="179" t="s">
        <v>315</v>
      </c>
      <c r="B76" s="164" t="s">
        <v>291</v>
      </c>
      <c r="C76" s="108"/>
      <c r="D76" s="108"/>
      <c r="E76" s="108"/>
      <c r="F76" s="108"/>
    </row>
    <row r="77" spans="1:6" s="52" customFormat="1" ht="12" customHeight="1" thickBot="1">
      <c r="A77" s="180" t="s">
        <v>292</v>
      </c>
      <c r="B77" s="98" t="s">
        <v>293</v>
      </c>
      <c r="C77" s="103">
        <f>SUM(C78:C80)</f>
        <v>0</v>
      </c>
      <c r="D77" s="103">
        <f>SUM(D78:D80)</f>
        <v>0</v>
      </c>
      <c r="E77" s="103">
        <f>SUM(E78:E80)</f>
        <v>0</v>
      </c>
      <c r="F77" s="103">
        <f>SUM(F78:F80)</f>
        <v>0</v>
      </c>
    </row>
    <row r="78" spans="1:6" s="52" customFormat="1" ht="12" customHeight="1">
      <c r="A78" s="177" t="s">
        <v>316</v>
      </c>
      <c r="B78" s="162" t="s">
        <v>294</v>
      </c>
      <c r="C78" s="108"/>
      <c r="D78" s="108"/>
      <c r="E78" s="108"/>
      <c r="F78" s="108"/>
    </row>
    <row r="79" spans="1:6" s="52" customFormat="1" ht="12" customHeight="1">
      <c r="A79" s="178" t="s">
        <v>317</v>
      </c>
      <c r="B79" s="163" t="s">
        <v>295</v>
      </c>
      <c r="C79" s="108"/>
      <c r="D79" s="108"/>
      <c r="E79" s="108"/>
      <c r="F79" s="108"/>
    </row>
    <row r="80" spans="1:6" s="52" customFormat="1" ht="12" customHeight="1" thickBot="1">
      <c r="A80" s="179" t="s">
        <v>318</v>
      </c>
      <c r="B80" s="164" t="s">
        <v>296</v>
      </c>
      <c r="C80" s="108"/>
      <c r="D80" s="108"/>
      <c r="E80" s="108"/>
      <c r="F80" s="108"/>
    </row>
    <row r="81" spans="1:6" s="52" customFormat="1" ht="12" customHeight="1" thickBot="1">
      <c r="A81" s="180" t="s">
        <v>297</v>
      </c>
      <c r="B81" s="98" t="s">
        <v>319</v>
      </c>
      <c r="C81" s="103">
        <f>SUM(C82:C85)</f>
        <v>0</v>
      </c>
      <c r="D81" s="103">
        <f>SUM(D82:D85)</f>
        <v>0</v>
      </c>
      <c r="E81" s="103">
        <f>SUM(E82:E85)</f>
        <v>0</v>
      </c>
      <c r="F81" s="103">
        <f>SUM(F82:F85)</f>
        <v>0</v>
      </c>
    </row>
    <row r="82" spans="1:6" s="52" customFormat="1" ht="12" customHeight="1">
      <c r="A82" s="181" t="s">
        <v>298</v>
      </c>
      <c r="B82" s="162" t="s">
        <v>299</v>
      </c>
      <c r="C82" s="108"/>
      <c r="D82" s="108"/>
      <c r="E82" s="108"/>
      <c r="F82" s="108"/>
    </row>
    <row r="83" spans="1:6" s="52" customFormat="1" ht="12" customHeight="1">
      <c r="A83" s="182" t="s">
        <v>300</v>
      </c>
      <c r="B83" s="163" t="s">
        <v>301</v>
      </c>
      <c r="C83" s="108"/>
      <c r="D83" s="108"/>
      <c r="E83" s="108"/>
      <c r="F83" s="108"/>
    </row>
    <row r="84" spans="1:6" s="51" customFormat="1" ht="12" customHeight="1">
      <c r="A84" s="182" t="s">
        <v>302</v>
      </c>
      <c r="B84" s="163" t="s">
        <v>303</v>
      </c>
      <c r="C84" s="108"/>
      <c r="D84" s="108"/>
      <c r="E84" s="108"/>
      <c r="F84" s="108"/>
    </row>
    <row r="85" spans="1:6" s="51" customFormat="1" ht="12" customHeight="1" thickBot="1">
      <c r="A85" s="183" t="s">
        <v>304</v>
      </c>
      <c r="B85" s="164" t="s">
        <v>305</v>
      </c>
      <c r="C85" s="108"/>
      <c r="D85" s="108"/>
      <c r="E85" s="108"/>
      <c r="F85" s="108"/>
    </row>
    <row r="86" spans="1:6" s="51" customFormat="1" ht="12" customHeight="1" thickBot="1">
      <c r="A86" s="180" t="s">
        <v>306</v>
      </c>
      <c r="B86" s="98" t="s">
        <v>307</v>
      </c>
      <c r="C86" s="204"/>
      <c r="D86" s="204"/>
      <c r="E86" s="204"/>
      <c r="F86" s="204"/>
    </row>
    <row r="87" spans="1:6" s="51" customFormat="1" ht="12" customHeight="1" thickBot="1">
      <c r="A87" s="180" t="s">
        <v>308</v>
      </c>
      <c r="B87" s="170" t="s">
        <v>309</v>
      </c>
      <c r="C87" s="109">
        <f>+C65+C69+C74+C77+C81+C86</f>
        <v>0</v>
      </c>
      <c r="D87" s="109">
        <f>+D65+D69+D74+D77+D81+D86</f>
        <v>0</v>
      </c>
      <c r="E87" s="109">
        <f>+E65+E69+E74+E77+E81+E86</f>
        <v>0</v>
      </c>
      <c r="F87" s="109">
        <f>+F65+F69+F74+F77+F81+F86</f>
        <v>0</v>
      </c>
    </row>
    <row r="88" spans="1:6" s="52" customFormat="1" ht="15" customHeight="1" thickBot="1">
      <c r="A88" s="184" t="s">
        <v>322</v>
      </c>
      <c r="B88" s="172" t="s">
        <v>430</v>
      </c>
      <c r="C88" s="109">
        <f>+C64+C87</f>
        <v>4650</v>
      </c>
      <c r="D88" s="109">
        <f>+D64+D87</f>
        <v>3584</v>
      </c>
      <c r="E88" s="109">
        <f>+E64+E87</f>
        <v>1855</v>
      </c>
      <c r="F88" s="109">
        <f>+F64+F87</f>
        <v>51.7578125</v>
      </c>
    </row>
    <row r="89" spans="1:6">
      <c r="A89" s="84"/>
      <c r="B89" s="85"/>
      <c r="C89" s="140"/>
      <c r="D89" s="140"/>
      <c r="E89" s="140"/>
      <c r="F89" s="140"/>
    </row>
    <row r="90" spans="1:6" s="43" customFormat="1" ht="16.5" customHeight="1" thickBot="1">
      <c r="A90" s="185"/>
      <c r="B90" s="87"/>
      <c r="C90" s="141"/>
      <c r="D90" s="141"/>
      <c r="E90" s="141"/>
      <c r="F90" s="141"/>
    </row>
    <row r="91" spans="1:6" s="53" customFormat="1" ht="12" customHeight="1" thickBot="1">
      <c r="A91" s="88"/>
      <c r="B91" s="89" t="s">
        <v>104</v>
      </c>
      <c r="C91" s="142"/>
      <c r="D91" s="142"/>
      <c r="E91" s="142"/>
      <c r="F91" s="142"/>
    </row>
    <row r="92" spans="1:6" ht="12" customHeight="1" thickBot="1">
      <c r="A92" s="154" t="s">
        <v>68</v>
      </c>
      <c r="B92" s="25" t="s">
        <v>325</v>
      </c>
      <c r="C92" s="102">
        <f>SUM(C93:C97)</f>
        <v>3450</v>
      </c>
      <c r="D92" s="102">
        <f>SUM(D93:D97)</f>
        <v>2384</v>
      </c>
      <c r="E92" s="102">
        <f>SUM(E93:E97)</f>
        <v>1855</v>
      </c>
      <c r="F92" s="102">
        <f>E92*100/D92</f>
        <v>77.810402684563755</v>
      </c>
    </row>
    <row r="93" spans="1:6" ht="12" customHeight="1">
      <c r="A93" s="186" t="s">
        <v>129</v>
      </c>
      <c r="B93" s="8" t="s">
        <v>98</v>
      </c>
      <c r="C93" s="104"/>
      <c r="D93" s="104"/>
      <c r="E93" s="104"/>
      <c r="F93" s="104"/>
    </row>
    <row r="94" spans="1:6" ht="12" customHeight="1">
      <c r="A94" s="178" t="s">
        <v>130</v>
      </c>
      <c r="B94" s="6" t="s">
        <v>171</v>
      </c>
      <c r="C94" s="105"/>
      <c r="D94" s="105"/>
      <c r="E94" s="105"/>
      <c r="F94" s="105"/>
    </row>
    <row r="95" spans="1:6" ht="12" customHeight="1">
      <c r="A95" s="178" t="s">
        <v>131</v>
      </c>
      <c r="B95" s="6" t="s">
        <v>148</v>
      </c>
      <c r="C95" s="107"/>
      <c r="D95" s="107"/>
      <c r="E95" s="107"/>
      <c r="F95" s="107"/>
    </row>
    <row r="96" spans="1:6" ht="12" customHeight="1">
      <c r="A96" s="178" t="s">
        <v>132</v>
      </c>
      <c r="B96" s="9" t="s">
        <v>172</v>
      </c>
      <c r="C96" s="107"/>
      <c r="D96" s="107"/>
      <c r="E96" s="107"/>
      <c r="F96" s="107"/>
    </row>
    <row r="97" spans="1:6" ht="12" customHeight="1">
      <c r="A97" s="178" t="s">
        <v>140</v>
      </c>
      <c r="B97" s="17" t="s">
        <v>173</v>
      </c>
      <c r="C97" s="107">
        <v>3450</v>
      </c>
      <c r="D97" s="107">
        <v>2384</v>
      </c>
      <c r="E97" s="107">
        <f>E105+E107</f>
        <v>1855</v>
      </c>
      <c r="F97" s="107">
        <f>E97*100/D97</f>
        <v>77.810402684563755</v>
      </c>
    </row>
    <row r="98" spans="1:6" ht="12" customHeight="1">
      <c r="A98" s="178" t="s">
        <v>133</v>
      </c>
      <c r="B98" s="6" t="s">
        <v>326</v>
      </c>
      <c r="C98" s="107"/>
      <c r="D98" s="107"/>
      <c r="E98" s="107"/>
      <c r="F98" s="107"/>
    </row>
    <row r="99" spans="1:6" ht="12" customHeight="1">
      <c r="A99" s="178" t="s">
        <v>134</v>
      </c>
      <c r="B99" s="58" t="s">
        <v>327</v>
      </c>
      <c r="C99" s="107"/>
      <c r="D99" s="107"/>
      <c r="E99" s="107"/>
      <c r="F99" s="107"/>
    </row>
    <row r="100" spans="1:6" ht="12" customHeight="1">
      <c r="A100" s="178" t="s">
        <v>141</v>
      </c>
      <c r="B100" s="59" t="s">
        <v>328</v>
      </c>
      <c r="C100" s="107"/>
      <c r="D100" s="107"/>
      <c r="E100" s="107"/>
      <c r="F100" s="107"/>
    </row>
    <row r="101" spans="1:6" ht="12" customHeight="1">
      <c r="A101" s="178" t="s">
        <v>142</v>
      </c>
      <c r="B101" s="59" t="s">
        <v>329</v>
      </c>
      <c r="C101" s="107"/>
      <c r="D101" s="107"/>
      <c r="E101" s="107"/>
      <c r="F101" s="107"/>
    </row>
    <row r="102" spans="1:6" ht="12" customHeight="1">
      <c r="A102" s="178" t="s">
        <v>143</v>
      </c>
      <c r="B102" s="58" t="s">
        <v>330</v>
      </c>
      <c r="C102" s="107">
        <v>2000</v>
      </c>
      <c r="D102" s="107"/>
      <c r="E102" s="107"/>
      <c r="F102" s="107"/>
    </row>
    <row r="103" spans="1:6" ht="12" customHeight="1">
      <c r="A103" s="178" t="s">
        <v>144</v>
      </c>
      <c r="B103" s="58" t="s">
        <v>331</v>
      </c>
      <c r="C103" s="107"/>
      <c r="D103" s="107"/>
      <c r="E103" s="107"/>
      <c r="F103" s="107"/>
    </row>
    <row r="104" spans="1:6" ht="12" customHeight="1">
      <c r="A104" s="178" t="s">
        <v>146</v>
      </c>
      <c r="B104" s="59" t="s">
        <v>332</v>
      </c>
      <c r="C104" s="107"/>
      <c r="D104" s="107"/>
      <c r="E104" s="107"/>
      <c r="F104" s="107"/>
    </row>
    <row r="105" spans="1:6" ht="12" customHeight="1">
      <c r="A105" s="187" t="s">
        <v>174</v>
      </c>
      <c r="B105" s="60" t="s">
        <v>1002</v>
      </c>
      <c r="C105" s="107"/>
      <c r="D105" s="107">
        <v>934</v>
      </c>
      <c r="E105" s="107">
        <v>855</v>
      </c>
      <c r="F105" s="107">
        <f t="shared" ref="F105:F107" si="0">E105*100/D105</f>
        <v>91.541755888650968</v>
      </c>
    </row>
    <row r="106" spans="1:6" ht="12" customHeight="1">
      <c r="A106" s="178" t="s">
        <v>323</v>
      </c>
      <c r="B106" s="60" t="s">
        <v>334</v>
      </c>
      <c r="C106" s="107"/>
      <c r="D106" s="107"/>
      <c r="E106" s="107"/>
      <c r="F106" s="107"/>
    </row>
    <row r="107" spans="1:6" ht="12" customHeight="1" thickBot="1">
      <c r="A107" s="188" t="s">
        <v>324</v>
      </c>
      <c r="B107" s="61" t="s">
        <v>335</v>
      </c>
      <c r="C107" s="111">
        <v>1450</v>
      </c>
      <c r="D107" s="111">
        <v>1450</v>
      </c>
      <c r="E107" s="111">
        <v>1000</v>
      </c>
      <c r="F107" s="107">
        <f t="shared" si="0"/>
        <v>68.965517241379317</v>
      </c>
    </row>
    <row r="108" spans="1:6" ht="12" customHeight="1" thickBot="1">
      <c r="A108" s="26" t="s">
        <v>69</v>
      </c>
      <c r="B108" s="24" t="s">
        <v>336</v>
      </c>
      <c r="C108" s="103">
        <f>+C109+C111+C113</f>
        <v>1200</v>
      </c>
      <c r="D108" s="103">
        <f>+D109+D111+D113</f>
        <v>1200</v>
      </c>
      <c r="E108" s="103">
        <f>+E109+E111+E113</f>
        <v>0</v>
      </c>
      <c r="F108" s="103">
        <f>+F109+F111+F113</f>
        <v>0</v>
      </c>
    </row>
    <row r="109" spans="1:6" ht="12" customHeight="1">
      <c r="A109" s="177" t="s">
        <v>135</v>
      </c>
      <c r="B109" s="6" t="s">
        <v>193</v>
      </c>
      <c r="C109" s="106"/>
      <c r="D109" s="106"/>
      <c r="E109" s="106"/>
      <c r="F109" s="106"/>
    </row>
    <row r="110" spans="1:6" ht="12" customHeight="1">
      <c r="A110" s="177" t="s">
        <v>136</v>
      </c>
      <c r="B110" s="10" t="s">
        <v>340</v>
      </c>
      <c r="C110" s="106"/>
      <c r="D110" s="106"/>
      <c r="E110" s="106"/>
      <c r="F110" s="106"/>
    </row>
    <row r="111" spans="1:6" ht="12" customHeight="1">
      <c r="A111" s="177" t="s">
        <v>137</v>
      </c>
      <c r="B111" s="10" t="s">
        <v>175</v>
      </c>
      <c r="C111" s="105"/>
      <c r="D111" s="105"/>
      <c r="E111" s="105"/>
      <c r="F111" s="105"/>
    </row>
    <row r="112" spans="1:6" ht="12" customHeight="1">
      <c r="A112" s="177" t="s">
        <v>138</v>
      </c>
      <c r="B112" s="10" t="s">
        <v>341</v>
      </c>
      <c r="C112" s="96"/>
      <c r="D112" s="96"/>
      <c r="E112" s="96"/>
      <c r="F112" s="96"/>
    </row>
    <row r="113" spans="1:6" ht="12" customHeight="1">
      <c r="A113" s="177" t="s">
        <v>139</v>
      </c>
      <c r="B113" s="100" t="s">
        <v>196</v>
      </c>
      <c r="C113" s="96">
        <v>1200</v>
      </c>
      <c r="D113" s="96">
        <v>1200</v>
      </c>
      <c r="E113" s="96"/>
      <c r="F113" s="96"/>
    </row>
    <row r="114" spans="1:6" ht="12" customHeight="1">
      <c r="A114" s="177" t="s">
        <v>145</v>
      </c>
      <c r="B114" s="99" t="s">
        <v>438</v>
      </c>
      <c r="C114" s="96"/>
      <c r="D114" s="96"/>
      <c r="E114" s="96"/>
      <c r="F114" s="96"/>
    </row>
    <row r="115" spans="1:6" ht="12" customHeight="1">
      <c r="A115" s="177" t="s">
        <v>147</v>
      </c>
      <c r="B115" s="158" t="s">
        <v>346</v>
      </c>
      <c r="C115" s="96"/>
      <c r="D115" s="96"/>
      <c r="E115" s="96"/>
      <c r="F115" s="96"/>
    </row>
    <row r="116" spans="1:6" ht="12" customHeight="1">
      <c r="A116" s="177" t="s">
        <v>176</v>
      </c>
      <c r="B116" s="59" t="s">
        <v>329</v>
      </c>
      <c r="C116" s="96"/>
      <c r="D116" s="96"/>
      <c r="E116" s="96"/>
      <c r="F116" s="96"/>
    </row>
    <row r="117" spans="1:6" ht="12" customHeight="1">
      <c r="A117" s="177" t="s">
        <v>177</v>
      </c>
      <c r="B117" s="59" t="s">
        <v>345</v>
      </c>
      <c r="C117" s="96"/>
      <c r="D117" s="96"/>
      <c r="E117" s="96"/>
      <c r="F117" s="96"/>
    </row>
    <row r="118" spans="1:6" ht="12" customHeight="1">
      <c r="A118" s="177" t="s">
        <v>178</v>
      </c>
      <c r="B118" s="59" t="s">
        <v>344</v>
      </c>
      <c r="C118" s="96"/>
      <c r="D118" s="96"/>
      <c r="E118" s="96"/>
      <c r="F118" s="96"/>
    </row>
    <row r="119" spans="1:6" ht="12" customHeight="1">
      <c r="A119" s="177" t="s">
        <v>337</v>
      </c>
      <c r="B119" s="59" t="s">
        <v>332</v>
      </c>
      <c r="C119" s="96"/>
      <c r="D119" s="96"/>
      <c r="E119" s="96"/>
      <c r="F119" s="96"/>
    </row>
    <row r="120" spans="1:6" ht="12" customHeight="1">
      <c r="A120" s="177" t="s">
        <v>338</v>
      </c>
      <c r="B120" s="59" t="s">
        <v>343</v>
      </c>
      <c r="C120" s="96"/>
      <c r="D120" s="96"/>
      <c r="E120" s="96"/>
      <c r="F120" s="96"/>
    </row>
    <row r="121" spans="1:6" ht="12" customHeight="1" thickBot="1">
      <c r="A121" s="187" t="s">
        <v>339</v>
      </c>
      <c r="B121" s="59" t="s">
        <v>342</v>
      </c>
      <c r="C121" s="97">
        <v>1200</v>
      </c>
      <c r="D121" s="97">
        <v>1200</v>
      </c>
      <c r="E121" s="97"/>
      <c r="F121" s="97"/>
    </row>
    <row r="122" spans="1:6" ht="12" customHeight="1" thickBot="1">
      <c r="A122" s="26" t="s">
        <v>70</v>
      </c>
      <c r="B122" s="55" t="s">
        <v>347</v>
      </c>
      <c r="C122" s="103">
        <f>+C123+C124</f>
        <v>0</v>
      </c>
      <c r="D122" s="103">
        <f>+D123+D124</f>
        <v>0</v>
      </c>
      <c r="E122" s="103">
        <f>+E123+E124</f>
        <v>0</v>
      </c>
      <c r="F122" s="103">
        <f>+F123+F124</f>
        <v>0</v>
      </c>
    </row>
    <row r="123" spans="1:6" ht="12" customHeight="1">
      <c r="A123" s="177" t="s">
        <v>118</v>
      </c>
      <c r="B123" s="7" t="s">
        <v>106</v>
      </c>
      <c r="C123" s="106"/>
      <c r="D123" s="106"/>
      <c r="E123" s="106"/>
      <c r="F123" s="106"/>
    </row>
    <row r="124" spans="1:6" ht="12" customHeight="1" thickBot="1">
      <c r="A124" s="179" t="s">
        <v>119</v>
      </c>
      <c r="B124" s="10" t="s">
        <v>107</v>
      </c>
      <c r="C124" s="107"/>
      <c r="D124" s="107"/>
      <c r="E124" s="107"/>
      <c r="F124" s="107"/>
    </row>
    <row r="125" spans="1:6" ht="12" customHeight="1" thickBot="1">
      <c r="A125" s="26" t="s">
        <v>71</v>
      </c>
      <c r="B125" s="55" t="s">
        <v>348</v>
      </c>
      <c r="C125" s="103">
        <f>+C92+C108+C122</f>
        <v>4650</v>
      </c>
      <c r="D125" s="103">
        <f>+D92+D108+D122</f>
        <v>3584</v>
      </c>
      <c r="E125" s="103">
        <f>+E92+E108+E122</f>
        <v>1855</v>
      </c>
      <c r="F125" s="103">
        <f>+F92+F108+F122</f>
        <v>77.810402684563755</v>
      </c>
    </row>
    <row r="126" spans="1:6" s="53" customFormat="1" ht="12" customHeight="1" thickBot="1">
      <c r="A126" s="26" t="s">
        <v>72</v>
      </c>
      <c r="B126" s="55" t="s">
        <v>349</v>
      </c>
      <c r="C126" s="103">
        <f>+C127+C128+C129</f>
        <v>0</v>
      </c>
      <c r="D126" s="103">
        <f>+D127+D128+D129</f>
        <v>0</v>
      </c>
      <c r="E126" s="103">
        <f>+E127+E128+E129</f>
        <v>0</v>
      </c>
      <c r="F126" s="103">
        <f>+F127+F128+F129</f>
        <v>0</v>
      </c>
    </row>
    <row r="127" spans="1:6" ht="12" customHeight="1">
      <c r="A127" s="177" t="s">
        <v>122</v>
      </c>
      <c r="B127" s="7" t="s">
        <v>350</v>
      </c>
      <c r="C127" s="96"/>
      <c r="D127" s="96"/>
      <c r="E127" s="96"/>
      <c r="F127" s="96"/>
    </row>
    <row r="128" spans="1:6" ht="12" customHeight="1">
      <c r="A128" s="177" t="s">
        <v>123</v>
      </c>
      <c r="B128" s="7" t="s">
        <v>351</v>
      </c>
      <c r="C128" s="96"/>
      <c r="D128" s="96"/>
      <c r="E128" s="96"/>
      <c r="F128" s="96"/>
    </row>
    <row r="129" spans="1:10" ht="12" customHeight="1" thickBot="1">
      <c r="A129" s="187" t="s">
        <v>124</v>
      </c>
      <c r="B129" s="5" t="s">
        <v>352</v>
      </c>
      <c r="C129" s="96"/>
      <c r="D129" s="96"/>
      <c r="E129" s="96"/>
      <c r="F129" s="96"/>
    </row>
    <row r="130" spans="1:10" ht="12" customHeight="1" thickBot="1">
      <c r="A130" s="26" t="s">
        <v>73</v>
      </c>
      <c r="B130" s="55" t="s">
        <v>402</v>
      </c>
      <c r="C130" s="103">
        <f>+C131+C132+C133+C134</f>
        <v>0</v>
      </c>
      <c r="D130" s="103">
        <f>+D131+D132+D133+D134</f>
        <v>0</v>
      </c>
      <c r="E130" s="103">
        <f>+E131+E132+E133+E134</f>
        <v>0</v>
      </c>
      <c r="F130" s="103">
        <f>+F131+F132+F133+F134</f>
        <v>0</v>
      </c>
    </row>
    <row r="131" spans="1:10" ht="12" customHeight="1">
      <c r="A131" s="177" t="s">
        <v>125</v>
      </c>
      <c r="B131" s="7" t="s">
        <v>353</v>
      </c>
      <c r="C131" s="96"/>
      <c r="D131" s="96"/>
      <c r="E131" s="96"/>
      <c r="F131" s="96"/>
    </row>
    <row r="132" spans="1:10" ht="12" customHeight="1">
      <c r="A132" s="177" t="s">
        <v>126</v>
      </c>
      <c r="B132" s="7" t="s">
        <v>354</v>
      </c>
      <c r="C132" s="96"/>
      <c r="D132" s="96"/>
      <c r="E132" s="96"/>
      <c r="F132" s="96"/>
    </row>
    <row r="133" spans="1:10" s="53" customFormat="1" ht="12" customHeight="1">
      <c r="A133" s="177" t="s">
        <v>257</v>
      </c>
      <c r="B133" s="7" t="s">
        <v>355</v>
      </c>
      <c r="C133" s="96"/>
      <c r="D133" s="96"/>
      <c r="E133" s="96"/>
      <c r="F133" s="96"/>
    </row>
    <row r="134" spans="1:10" ht="12" customHeight="1" thickBot="1">
      <c r="A134" s="187" t="s">
        <v>258</v>
      </c>
      <c r="B134" s="5" t="s">
        <v>356</v>
      </c>
      <c r="C134" s="96"/>
      <c r="D134" s="96"/>
      <c r="E134" s="96"/>
      <c r="F134" s="96"/>
      <c r="J134" s="95"/>
    </row>
    <row r="135" spans="1:10" ht="13.5" thickBot="1">
      <c r="A135" s="26" t="s">
        <v>74</v>
      </c>
      <c r="B135" s="55" t="s">
        <v>357</v>
      </c>
      <c r="C135" s="109">
        <f>+C136+C137+C138+C139</f>
        <v>0</v>
      </c>
      <c r="D135" s="109">
        <f>+D136+D137+D138+D139</f>
        <v>0</v>
      </c>
      <c r="E135" s="109">
        <f>+E136+E137+E138+E139</f>
        <v>0</v>
      </c>
      <c r="F135" s="109">
        <f>+F136+F137+F138+F139</f>
        <v>0</v>
      </c>
    </row>
    <row r="136" spans="1:10" ht="12" customHeight="1">
      <c r="A136" s="177" t="s">
        <v>127</v>
      </c>
      <c r="B136" s="7" t="s">
        <v>358</v>
      </c>
      <c r="C136" s="96"/>
      <c r="D136" s="96"/>
      <c r="E136" s="96"/>
      <c r="F136" s="96"/>
    </row>
    <row r="137" spans="1:10" s="53" customFormat="1" ht="12" customHeight="1">
      <c r="A137" s="177" t="s">
        <v>128</v>
      </c>
      <c r="B137" s="7" t="s">
        <v>368</v>
      </c>
      <c r="C137" s="96"/>
      <c r="D137" s="96"/>
      <c r="E137" s="96"/>
      <c r="F137" s="96"/>
    </row>
    <row r="138" spans="1:10" s="53" customFormat="1" ht="12" customHeight="1">
      <c r="A138" s="177" t="s">
        <v>269</v>
      </c>
      <c r="B138" s="7" t="s">
        <v>359</v>
      </c>
      <c r="C138" s="96"/>
      <c r="D138" s="96"/>
      <c r="E138" s="96"/>
      <c r="F138" s="96"/>
    </row>
    <row r="139" spans="1:10" s="53" customFormat="1" ht="12" customHeight="1" thickBot="1">
      <c r="A139" s="187" t="s">
        <v>270</v>
      </c>
      <c r="B139" s="5" t="s">
        <v>360</v>
      </c>
      <c r="C139" s="96"/>
      <c r="D139" s="96"/>
      <c r="E139" s="96"/>
      <c r="F139" s="96"/>
    </row>
    <row r="140" spans="1:10" s="53" customFormat="1" ht="12" customHeight="1" thickBot="1">
      <c r="A140" s="26" t="s">
        <v>75</v>
      </c>
      <c r="B140" s="55" t="s">
        <v>361</v>
      </c>
      <c r="C140" s="112">
        <f>+C141+C142+C143+C144</f>
        <v>0</v>
      </c>
      <c r="D140" s="112">
        <f>+D141+D142+D143+D144</f>
        <v>0</v>
      </c>
      <c r="E140" s="112">
        <f>+E141+E142+E143+E144</f>
        <v>0</v>
      </c>
      <c r="F140" s="112">
        <f>+F141+F142+F143+F144</f>
        <v>0</v>
      </c>
    </row>
    <row r="141" spans="1:10" s="53" customFormat="1" ht="12" customHeight="1">
      <c r="A141" s="177" t="s">
        <v>169</v>
      </c>
      <c r="B141" s="7" t="s">
        <v>362</v>
      </c>
      <c r="C141" s="96"/>
      <c r="D141" s="96"/>
      <c r="E141" s="96"/>
      <c r="F141" s="96"/>
    </row>
    <row r="142" spans="1:10" s="53" customFormat="1" ht="12" customHeight="1">
      <c r="A142" s="177" t="s">
        <v>170</v>
      </c>
      <c r="B142" s="7" t="s">
        <v>363</v>
      </c>
      <c r="C142" s="96"/>
      <c r="D142" s="96"/>
      <c r="E142" s="96"/>
      <c r="F142" s="96"/>
    </row>
    <row r="143" spans="1:10" ht="12.75" customHeight="1">
      <c r="A143" s="177" t="s">
        <v>195</v>
      </c>
      <c r="B143" s="7" t="s">
        <v>364</v>
      </c>
      <c r="C143" s="96"/>
      <c r="D143" s="96"/>
      <c r="E143" s="96"/>
      <c r="F143" s="96"/>
    </row>
    <row r="144" spans="1:10" ht="12" customHeight="1" thickBot="1">
      <c r="A144" s="177" t="s">
        <v>272</v>
      </c>
      <c r="B144" s="7" t="s">
        <v>365</v>
      </c>
      <c r="C144" s="96"/>
      <c r="D144" s="96"/>
      <c r="E144" s="96"/>
      <c r="F144" s="96"/>
    </row>
    <row r="145" spans="1:6" ht="15" customHeight="1" thickBot="1">
      <c r="A145" s="26" t="s">
        <v>76</v>
      </c>
      <c r="B145" s="55" t="s">
        <v>366</v>
      </c>
      <c r="C145" s="174">
        <f>+C126+C130+C135+C140</f>
        <v>0</v>
      </c>
      <c r="D145" s="174">
        <f>+D126+D130+D135+D140</f>
        <v>0</v>
      </c>
      <c r="E145" s="174">
        <f>+E126+E130+E135+E140</f>
        <v>0</v>
      </c>
      <c r="F145" s="174">
        <f>+F126+F130+F135+F140</f>
        <v>0</v>
      </c>
    </row>
    <row r="146" spans="1:6" ht="13.5" thickBot="1">
      <c r="A146" s="189" t="s">
        <v>77</v>
      </c>
      <c r="B146" s="148" t="s">
        <v>367</v>
      </c>
      <c r="C146" s="174">
        <f>+C125+C145</f>
        <v>4650</v>
      </c>
      <c r="D146" s="174">
        <f>+D125+D145</f>
        <v>3584</v>
      </c>
      <c r="E146" s="174">
        <f>+E125+E145</f>
        <v>1855</v>
      </c>
      <c r="F146" s="174">
        <f>+F125+F145</f>
        <v>77.810402684563755</v>
      </c>
    </row>
    <row r="147" spans="1:6" ht="15" customHeight="1" thickBot="1">
      <c r="C147" s="925"/>
      <c r="D147" s="925"/>
      <c r="E147" s="925"/>
      <c r="F147" s="925"/>
    </row>
    <row r="148" spans="1:6" ht="14.25" customHeight="1" thickBot="1">
      <c r="A148" s="92" t="s">
        <v>188</v>
      </c>
      <c r="B148" s="93"/>
      <c r="C148" s="54"/>
      <c r="D148" s="54"/>
      <c r="E148" s="54"/>
      <c r="F148" s="54"/>
    </row>
    <row r="149" spans="1:6" ht="13.5" thickBot="1">
      <c r="A149" s="92" t="s">
        <v>189</v>
      </c>
      <c r="B149" s="93"/>
      <c r="C149" s="54"/>
      <c r="D149" s="54"/>
      <c r="E149" s="54"/>
      <c r="F149" s="54"/>
    </row>
    <row r="150" spans="1:6" ht="15.75">
      <c r="A150" s="149" t="s">
        <v>1003</v>
      </c>
      <c r="B150" s="149"/>
      <c r="C150" s="64"/>
      <c r="E150" s="64"/>
    </row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verticalDpi="300" r:id="rId1"/>
  <headerFooter alignWithMargins="0"/>
  <rowBreaks count="1" manualBreakCount="1">
    <brk id="8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J154"/>
  <sheetViews>
    <sheetView view="pageBreakPreview" topLeftCell="A118" zoomScale="85" zoomScaleNormal="100" zoomScaleSheetLayoutView="85" workbookViewId="0">
      <selection activeCell="C1" sqref="C1"/>
    </sheetView>
  </sheetViews>
  <sheetFormatPr defaultRowHeight="12.75"/>
  <cols>
    <col min="1" max="1" width="12.5" style="923" customWidth="1"/>
    <col min="2" max="2" width="72" style="924" customWidth="1"/>
    <col min="3" max="3" width="14.6640625" style="924" customWidth="1"/>
    <col min="4" max="4" width="13.83203125" style="2" customWidth="1"/>
    <col min="5" max="5" width="14.6640625" style="924" customWidth="1"/>
    <col min="6" max="6" width="13.83203125" style="2" customWidth="1"/>
    <col min="7" max="16384" width="9.33203125" style="2"/>
  </cols>
  <sheetData>
    <row r="1" spans="1:6" s="1" customFormat="1" ht="16.5" customHeight="1">
      <c r="A1" s="71"/>
      <c r="B1" s="73"/>
      <c r="C1" s="94" t="s">
        <v>1137</v>
      </c>
      <c r="D1" s="912"/>
      <c r="E1" s="73"/>
      <c r="F1" s="912"/>
    </row>
    <row r="2" spans="1:6" s="49" customFormat="1" ht="26.25" customHeight="1" thickBot="1">
      <c r="A2" s="71"/>
      <c r="B2" s="73"/>
      <c r="C2" s="73"/>
      <c r="D2" s="94"/>
      <c r="E2" s="73"/>
      <c r="F2" s="94"/>
    </row>
    <row r="3" spans="1:6" s="49" customFormat="1" ht="48.75" customHeight="1">
      <c r="A3" s="152" t="s">
        <v>111</v>
      </c>
      <c r="B3" s="130" t="s">
        <v>190</v>
      </c>
      <c r="C3" s="929"/>
      <c r="D3" s="511"/>
      <c r="E3" s="929"/>
      <c r="F3" s="511">
        <v>1</v>
      </c>
    </row>
    <row r="4" spans="1:6" s="50" customFormat="1" ht="15.95" customHeight="1" thickBot="1">
      <c r="A4" s="458" t="s">
        <v>185</v>
      </c>
      <c r="B4" s="131" t="s">
        <v>441</v>
      </c>
      <c r="C4" s="930"/>
      <c r="D4" s="133"/>
      <c r="E4" s="930"/>
      <c r="F4" s="133">
        <v>4</v>
      </c>
    </row>
    <row r="5" spans="1:6" ht="14.25" thickBot="1">
      <c r="A5" s="74"/>
      <c r="B5" s="74"/>
      <c r="C5" s="75"/>
      <c r="D5" s="931"/>
      <c r="E5" s="932"/>
      <c r="F5" s="75"/>
    </row>
    <row r="6" spans="1:6" s="43" customFormat="1" ht="12.95" customHeight="1" thickBot="1">
      <c r="A6" s="153" t="s">
        <v>187</v>
      </c>
      <c r="B6" s="76" t="s">
        <v>101</v>
      </c>
      <c r="C6" s="933" t="s">
        <v>970</v>
      </c>
      <c r="D6" s="134" t="s">
        <v>971</v>
      </c>
      <c r="E6" s="934" t="s">
        <v>866</v>
      </c>
      <c r="F6" s="935" t="s">
        <v>867</v>
      </c>
    </row>
    <row r="7" spans="1:6" s="43" customFormat="1" ht="15.95" customHeight="1" thickBot="1">
      <c r="A7" s="67">
        <v>1</v>
      </c>
      <c r="B7" s="68">
        <v>2</v>
      </c>
      <c r="C7" s="936">
        <v>3</v>
      </c>
      <c r="D7" s="69">
        <v>4</v>
      </c>
      <c r="E7" s="68">
        <v>5</v>
      </c>
      <c r="F7" s="937">
        <v>6</v>
      </c>
    </row>
    <row r="8" spans="1:6" s="43" customFormat="1" ht="12" customHeight="1" thickBot="1">
      <c r="A8" s="78"/>
      <c r="B8" s="79" t="s">
        <v>103</v>
      </c>
      <c r="C8" s="938"/>
      <c r="D8" s="939"/>
      <c r="E8" s="940"/>
      <c r="F8" s="135"/>
    </row>
    <row r="9" spans="1:6" s="51" customFormat="1" ht="12" customHeight="1" thickBot="1">
      <c r="A9" s="26" t="s">
        <v>68</v>
      </c>
      <c r="B9" s="19" t="s">
        <v>213</v>
      </c>
      <c r="C9" s="941">
        <f>+C10+C11+C12+C13</f>
        <v>95361</v>
      </c>
      <c r="D9" s="103">
        <f>+D10+D11+D12+D13</f>
        <v>93641</v>
      </c>
      <c r="E9" s="942">
        <f>+E10+E11+E12+E13</f>
        <v>99798</v>
      </c>
      <c r="F9" s="686">
        <f>E9*100/D9</f>
        <v>106.57511132943903</v>
      </c>
    </row>
    <row r="10" spans="1:6" s="52" customFormat="1" ht="12" customHeight="1">
      <c r="A10" s="177" t="s">
        <v>129</v>
      </c>
      <c r="B10" s="162" t="s">
        <v>214</v>
      </c>
      <c r="C10" s="943">
        <v>95361</v>
      </c>
      <c r="D10" s="106">
        <v>93641</v>
      </c>
      <c r="E10" s="944">
        <v>99798</v>
      </c>
      <c r="F10" s="751">
        <f>E10*100/D10</f>
        <v>106.57511132943903</v>
      </c>
    </row>
    <row r="11" spans="1:6" s="52" customFormat="1" ht="12" customHeight="1">
      <c r="A11" s="178" t="s">
        <v>130</v>
      </c>
      <c r="B11" s="163" t="s">
        <v>215</v>
      </c>
      <c r="C11" s="945"/>
      <c r="D11" s="105"/>
      <c r="E11" s="946"/>
      <c r="F11" s="96"/>
    </row>
    <row r="12" spans="1:6" s="52" customFormat="1" ht="12" customHeight="1">
      <c r="A12" s="178" t="s">
        <v>131</v>
      </c>
      <c r="B12" s="163" t="s">
        <v>216</v>
      </c>
      <c r="C12" s="945"/>
      <c r="D12" s="105"/>
      <c r="E12" s="946"/>
      <c r="F12" s="96"/>
    </row>
    <row r="13" spans="1:6" s="52" customFormat="1" ht="12" customHeight="1">
      <c r="A13" s="178" t="s">
        <v>132</v>
      </c>
      <c r="B13" s="163" t="s">
        <v>217</v>
      </c>
      <c r="C13" s="945"/>
      <c r="D13" s="105"/>
      <c r="E13" s="946"/>
      <c r="F13" s="96"/>
    </row>
    <row r="14" spans="1:6" s="51" customFormat="1" ht="12" customHeight="1">
      <c r="A14" s="178" t="s">
        <v>149</v>
      </c>
      <c r="B14" s="163" t="s">
        <v>218</v>
      </c>
      <c r="C14" s="945"/>
      <c r="D14" s="105"/>
      <c r="E14" s="946"/>
      <c r="F14" s="96"/>
    </row>
    <row r="15" spans="1:6" s="51" customFormat="1" ht="12" customHeight="1">
      <c r="A15" s="178" t="s">
        <v>133</v>
      </c>
      <c r="B15" s="163" t="s">
        <v>219</v>
      </c>
      <c r="C15" s="945"/>
      <c r="D15" s="105"/>
      <c r="E15" s="946"/>
      <c r="F15" s="96"/>
    </row>
    <row r="16" spans="1:6" s="51" customFormat="1" ht="12" customHeight="1">
      <c r="A16" s="178" t="s">
        <v>134</v>
      </c>
      <c r="B16" s="163" t="s">
        <v>1004</v>
      </c>
      <c r="C16" s="945"/>
      <c r="D16" s="105"/>
      <c r="E16" s="946"/>
      <c r="F16" s="96"/>
    </row>
    <row r="17" spans="1:6" s="51" customFormat="1" ht="12" customHeight="1">
      <c r="A17" s="178" t="s">
        <v>141</v>
      </c>
      <c r="B17" s="163" t="s">
        <v>869</v>
      </c>
      <c r="C17" s="945"/>
      <c r="D17" s="105"/>
      <c r="E17" s="946"/>
      <c r="F17" s="96"/>
    </row>
    <row r="18" spans="1:6" s="51" customFormat="1" ht="12" customHeight="1">
      <c r="A18" s="178" t="s">
        <v>142</v>
      </c>
      <c r="B18" s="163" t="s">
        <v>870</v>
      </c>
      <c r="C18" s="945"/>
      <c r="D18" s="105"/>
      <c r="E18" s="946"/>
      <c r="F18" s="96"/>
    </row>
    <row r="19" spans="1:6" s="51" customFormat="1" ht="12" customHeight="1" thickBot="1">
      <c r="A19" s="187" t="s">
        <v>143</v>
      </c>
      <c r="B19" s="313" t="s">
        <v>871</v>
      </c>
      <c r="C19" s="947"/>
      <c r="D19" s="475"/>
      <c r="E19" s="948"/>
      <c r="F19" s="949"/>
    </row>
    <row r="20" spans="1:6" s="51" customFormat="1" ht="12" customHeight="1" thickBot="1">
      <c r="A20" s="26" t="s">
        <v>69</v>
      </c>
      <c r="B20" s="98" t="s">
        <v>220</v>
      </c>
      <c r="C20" s="941">
        <f>+C21+C22+C23+C24+C25</f>
        <v>0</v>
      </c>
      <c r="D20" s="103">
        <f>+D21+D22+D23+D24+D25</f>
        <v>0</v>
      </c>
      <c r="E20" s="942">
        <f>+E21+E22+E23+E24+E25</f>
        <v>0</v>
      </c>
      <c r="F20" s="686">
        <f>+F21+F22+F23+F24+F25</f>
        <v>0</v>
      </c>
    </row>
    <row r="21" spans="1:6" s="52" customFormat="1" ht="12" customHeight="1">
      <c r="A21" s="177" t="s">
        <v>135</v>
      </c>
      <c r="B21" s="162" t="s">
        <v>221</v>
      </c>
      <c r="C21" s="943"/>
      <c r="D21" s="106"/>
      <c r="E21" s="944"/>
      <c r="F21" s="751"/>
    </row>
    <row r="22" spans="1:6" s="52" customFormat="1" ht="12" customHeight="1">
      <c r="A22" s="178" t="s">
        <v>136</v>
      </c>
      <c r="B22" s="163" t="s">
        <v>222</v>
      </c>
      <c r="C22" s="945"/>
      <c r="D22" s="105"/>
      <c r="E22" s="946"/>
      <c r="F22" s="96"/>
    </row>
    <row r="23" spans="1:6" s="52" customFormat="1" ht="12" customHeight="1">
      <c r="A23" s="178" t="s">
        <v>137</v>
      </c>
      <c r="B23" s="163" t="s">
        <v>432</v>
      </c>
      <c r="C23" s="945"/>
      <c r="D23" s="105"/>
      <c r="E23" s="946"/>
      <c r="F23" s="96"/>
    </row>
    <row r="24" spans="1:6" s="51" customFormat="1" ht="12" customHeight="1">
      <c r="A24" s="178" t="s">
        <v>138</v>
      </c>
      <c r="B24" s="163" t="s">
        <v>433</v>
      </c>
      <c r="C24" s="945"/>
      <c r="D24" s="105"/>
      <c r="E24" s="946"/>
      <c r="F24" s="96"/>
    </row>
    <row r="25" spans="1:6" s="52" customFormat="1" ht="12" customHeight="1">
      <c r="A25" s="178" t="s">
        <v>139</v>
      </c>
      <c r="B25" s="163" t="s">
        <v>223</v>
      </c>
      <c r="C25" s="945"/>
      <c r="D25" s="105"/>
      <c r="E25" s="946"/>
      <c r="F25" s="96"/>
    </row>
    <row r="26" spans="1:6" s="52" customFormat="1" ht="12" customHeight="1" thickBot="1">
      <c r="A26" s="179" t="s">
        <v>145</v>
      </c>
      <c r="B26" s="164" t="s">
        <v>224</v>
      </c>
      <c r="C26" s="950"/>
      <c r="D26" s="107"/>
      <c r="E26" s="951"/>
      <c r="F26" s="97"/>
    </row>
    <row r="27" spans="1:6" s="52" customFormat="1" ht="12" customHeight="1" thickBot="1">
      <c r="A27" s="26" t="s">
        <v>70</v>
      </c>
      <c r="B27" s="19" t="s">
        <v>225</v>
      </c>
      <c r="C27" s="941">
        <f>+C28+C29+C30+C31+C32</f>
        <v>0</v>
      </c>
      <c r="D27" s="103">
        <f>+D28+D29+D30+D31+D32</f>
        <v>0</v>
      </c>
      <c r="E27" s="942">
        <f>+E28+E29+E30+E31+E32</f>
        <v>0</v>
      </c>
      <c r="F27" s="686">
        <f>+F28+F29+F30+F31+F32</f>
        <v>0</v>
      </c>
    </row>
    <row r="28" spans="1:6" s="52" customFormat="1" ht="12" customHeight="1">
      <c r="A28" s="177" t="s">
        <v>118</v>
      </c>
      <c r="B28" s="162" t="s">
        <v>226</v>
      </c>
      <c r="C28" s="943"/>
      <c r="D28" s="106"/>
      <c r="E28" s="944"/>
      <c r="F28" s="751"/>
    </row>
    <row r="29" spans="1:6" s="52" customFormat="1" ht="12" customHeight="1">
      <c r="A29" s="178" t="s">
        <v>119</v>
      </c>
      <c r="B29" s="163" t="s">
        <v>227</v>
      </c>
      <c r="C29" s="945"/>
      <c r="D29" s="105"/>
      <c r="E29" s="946"/>
      <c r="F29" s="96"/>
    </row>
    <row r="30" spans="1:6" s="52" customFormat="1" ht="12" customHeight="1">
      <c r="A30" s="178" t="s">
        <v>120</v>
      </c>
      <c r="B30" s="163" t="s">
        <v>434</v>
      </c>
      <c r="C30" s="945"/>
      <c r="D30" s="105"/>
      <c r="E30" s="946"/>
      <c r="F30" s="96"/>
    </row>
    <row r="31" spans="1:6" s="52" customFormat="1" ht="12" customHeight="1">
      <c r="A31" s="178" t="s">
        <v>121</v>
      </c>
      <c r="B31" s="163" t="s">
        <v>435</v>
      </c>
      <c r="C31" s="945"/>
      <c r="D31" s="105"/>
      <c r="E31" s="946"/>
      <c r="F31" s="96"/>
    </row>
    <row r="32" spans="1:6" s="52" customFormat="1" ht="12" customHeight="1">
      <c r="A32" s="178" t="s">
        <v>159</v>
      </c>
      <c r="B32" s="163" t="s">
        <v>228</v>
      </c>
      <c r="C32" s="945"/>
      <c r="D32" s="105"/>
      <c r="E32" s="946"/>
      <c r="F32" s="96"/>
    </row>
    <row r="33" spans="1:6" s="52" customFormat="1" ht="12" customHeight="1" thickBot="1">
      <c r="A33" s="179" t="s">
        <v>160</v>
      </c>
      <c r="B33" s="164" t="s">
        <v>229</v>
      </c>
      <c r="C33" s="950"/>
      <c r="D33" s="107"/>
      <c r="E33" s="951"/>
      <c r="F33" s="97"/>
    </row>
    <row r="34" spans="1:6" s="52" customFormat="1" ht="12" customHeight="1" thickBot="1">
      <c r="A34" s="26" t="s">
        <v>161</v>
      </c>
      <c r="B34" s="19" t="s">
        <v>230</v>
      </c>
      <c r="C34" s="952">
        <f>+C35+C38+C39+C40</f>
        <v>0</v>
      </c>
      <c r="D34" s="109">
        <f>+D35+D38+D39+D40</f>
        <v>0</v>
      </c>
      <c r="E34" s="953">
        <f>+E35+E38+E39+E40</f>
        <v>0</v>
      </c>
      <c r="F34" s="752">
        <f>+F35+F38+F39+F40</f>
        <v>0</v>
      </c>
    </row>
    <row r="35" spans="1:6" s="52" customFormat="1" ht="12" customHeight="1">
      <c r="A35" s="177" t="s">
        <v>231</v>
      </c>
      <c r="B35" s="162" t="s">
        <v>237</v>
      </c>
      <c r="C35" s="954">
        <f>+C36+C37</f>
        <v>0</v>
      </c>
      <c r="D35" s="157">
        <f>+D36+D37</f>
        <v>0</v>
      </c>
      <c r="E35" s="955">
        <f>+E36+E37</f>
        <v>0</v>
      </c>
      <c r="F35" s="956">
        <f>+F36+F37</f>
        <v>0</v>
      </c>
    </row>
    <row r="36" spans="1:6" s="52" customFormat="1" ht="12" customHeight="1">
      <c r="A36" s="178" t="s">
        <v>232</v>
      </c>
      <c r="B36" s="163" t="s">
        <v>238</v>
      </c>
      <c r="C36" s="945"/>
      <c r="D36" s="105"/>
      <c r="E36" s="946"/>
      <c r="F36" s="96"/>
    </row>
    <row r="37" spans="1:6" s="52" customFormat="1" ht="12" customHeight="1">
      <c r="A37" s="178" t="s">
        <v>233</v>
      </c>
      <c r="B37" s="163" t="s">
        <v>239</v>
      </c>
      <c r="C37" s="945"/>
      <c r="D37" s="105"/>
      <c r="E37" s="946"/>
      <c r="F37" s="96"/>
    </row>
    <row r="38" spans="1:6" s="52" customFormat="1" ht="12" customHeight="1">
      <c r="A38" s="178" t="s">
        <v>234</v>
      </c>
      <c r="B38" s="163" t="s">
        <v>240</v>
      </c>
      <c r="C38" s="945"/>
      <c r="D38" s="105"/>
      <c r="E38" s="946"/>
      <c r="F38" s="96"/>
    </row>
    <row r="39" spans="1:6" s="52" customFormat="1" ht="12" customHeight="1">
      <c r="A39" s="178" t="s">
        <v>235</v>
      </c>
      <c r="B39" s="163" t="s">
        <v>241</v>
      </c>
      <c r="C39" s="945"/>
      <c r="D39" s="105"/>
      <c r="E39" s="946"/>
      <c r="F39" s="96"/>
    </row>
    <row r="40" spans="1:6" s="52" customFormat="1" ht="12" customHeight="1" thickBot="1">
      <c r="A40" s="179" t="s">
        <v>236</v>
      </c>
      <c r="B40" s="164" t="s">
        <v>242</v>
      </c>
      <c r="C40" s="950"/>
      <c r="D40" s="107"/>
      <c r="E40" s="951"/>
      <c r="F40" s="97"/>
    </row>
    <row r="41" spans="1:6" s="52" customFormat="1" ht="12" customHeight="1" thickBot="1">
      <c r="A41" s="26" t="s">
        <v>72</v>
      </c>
      <c r="B41" s="19" t="s">
        <v>243</v>
      </c>
      <c r="C41" s="941">
        <f>SUM(C42:C51)</f>
        <v>0</v>
      </c>
      <c r="D41" s="103">
        <f>SUM(D42:D51)</f>
        <v>0</v>
      </c>
      <c r="E41" s="942">
        <f>SUM(E42:E51)</f>
        <v>0</v>
      </c>
      <c r="F41" s="686">
        <f>SUM(F42:F51)</f>
        <v>0</v>
      </c>
    </row>
    <row r="42" spans="1:6" s="52" customFormat="1" ht="12" customHeight="1">
      <c r="A42" s="177" t="s">
        <v>122</v>
      </c>
      <c r="B42" s="162" t="s">
        <v>246</v>
      </c>
      <c r="C42" s="943"/>
      <c r="D42" s="106"/>
      <c r="E42" s="944"/>
      <c r="F42" s="751"/>
    </row>
    <row r="43" spans="1:6" s="52" customFormat="1" ht="12" customHeight="1">
      <c r="A43" s="178" t="s">
        <v>123</v>
      </c>
      <c r="B43" s="163" t="s">
        <v>247</v>
      </c>
      <c r="C43" s="945"/>
      <c r="D43" s="105"/>
      <c r="E43" s="946"/>
      <c r="F43" s="96"/>
    </row>
    <row r="44" spans="1:6" s="52" customFormat="1" ht="12" customHeight="1">
      <c r="A44" s="178" t="s">
        <v>124</v>
      </c>
      <c r="B44" s="163" t="s">
        <v>248</v>
      </c>
      <c r="C44" s="945"/>
      <c r="D44" s="105"/>
      <c r="E44" s="946"/>
      <c r="F44" s="96"/>
    </row>
    <row r="45" spans="1:6" s="52" customFormat="1" ht="12" customHeight="1">
      <c r="A45" s="178" t="s">
        <v>163</v>
      </c>
      <c r="B45" s="163" t="s">
        <v>249</v>
      </c>
      <c r="C45" s="945"/>
      <c r="D45" s="105"/>
      <c r="E45" s="946"/>
      <c r="F45" s="96"/>
    </row>
    <row r="46" spans="1:6" s="52" customFormat="1" ht="12" customHeight="1">
      <c r="A46" s="178" t="s">
        <v>164</v>
      </c>
      <c r="B46" s="163" t="s">
        <v>250</v>
      </c>
      <c r="C46" s="945"/>
      <c r="D46" s="105"/>
      <c r="E46" s="946"/>
      <c r="F46" s="96"/>
    </row>
    <row r="47" spans="1:6" s="52" customFormat="1" ht="12" customHeight="1">
      <c r="A47" s="178" t="s">
        <v>165</v>
      </c>
      <c r="B47" s="163" t="s">
        <v>251</v>
      </c>
      <c r="C47" s="945"/>
      <c r="D47" s="105"/>
      <c r="E47" s="946"/>
      <c r="F47" s="96"/>
    </row>
    <row r="48" spans="1:6" s="52" customFormat="1" ht="12" customHeight="1">
      <c r="A48" s="178" t="s">
        <v>166</v>
      </c>
      <c r="B48" s="163" t="s">
        <v>252</v>
      </c>
      <c r="C48" s="945"/>
      <c r="D48" s="105"/>
      <c r="E48" s="946"/>
      <c r="F48" s="96"/>
    </row>
    <row r="49" spans="1:6" s="52" customFormat="1" ht="12" customHeight="1">
      <c r="A49" s="178" t="s">
        <v>167</v>
      </c>
      <c r="B49" s="163" t="s">
        <v>253</v>
      </c>
      <c r="C49" s="945"/>
      <c r="D49" s="105"/>
      <c r="E49" s="946"/>
      <c r="F49" s="96"/>
    </row>
    <row r="50" spans="1:6" s="52" customFormat="1" ht="12" customHeight="1">
      <c r="A50" s="178" t="s">
        <v>244</v>
      </c>
      <c r="B50" s="163" t="s">
        <v>254</v>
      </c>
      <c r="C50" s="957"/>
      <c r="D50" s="108"/>
      <c r="E50" s="958"/>
      <c r="F50" s="959"/>
    </row>
    <row r="51" spans="1:6" s="52" customFormat="1" ht="12" customHeight="1" thickBot="1">
      <c r="A51" s="179" t="s">
        <v>245</v>
      </c>
      <c r="B51" s="164" t="s">
        <v>255</v>
      </c>
      <c r="C51" s="960"/>
      <c r="D51" s="151"/>
      <c r="E51" s="961"/>
      <c r="F51" s="962"/>
    </row>
    <row r="52" spans="1:6" s="52" customFormat="1" ht="12" customHeight="1" thickBot="1">
      <c r="A52" s="26" t="s">
        <v>73</v>
      </c>
      <c r="B52" s="19" t="s">
        <v>256</v>
      </c>
      <c r="C52" s="941">
        <f>SUM(C53:C57)</f>
        <v>0</v>
      </c>
      <c r="D52" s="103">
        <f>SUM(D53:D57)</f>
        <v>0</v>
      </c>
      <c r="E52" s="942">
        <f>SUM(E53:E57)</f>
        <v>0</v>
      </c>
      <c r="F52" s="686">
        <f>SUM(F53:F57)</f>
        <v>0</v>
      </c>
    </row>
    <row r="53" spans="1:6" s="52" customFormat="1" ht="12" customHeight="1">
      <c r="A53" s="177" t="s">
        <v>125</v>
      </c>
      <c r="B53" s="162" t="s">
        <v>260</v>
      </c>
      <c r="C53" s="963"/>
      <c r="D53" s="203"/>
      <c r="E53" s="964"/>
      <c r="F53" s="965"/>
    </row>
    <row r="54" spans="1:6" s="52" customFormat="1" ht="12" customHeight="1">
      <c r="A54" s="178" t="s">
        <v>126</v>
      </c>
      <c r="B54" s="163" t="s">
        <v>261</v>
      </c>
      <c r="C54" s="957"/>
      <c r="D54" s="108"/>
      <c r="E54" s="958"/>
      <c r="F54" s="959"/>
    </row>
    <row r="55" spans="1:6" s="52" customFormat="1" ht="12" customHeight="1">
      <c r="A55" s="178" t="s">
        <v>257</v>
      </c>
      <c r="B55" s="163" t="s">
        <v>262</v>
      </c>
      <c r="C55" s="957"/>
      <c r="D55" s="108"/>
      <c r="E55" s="958"/>
      <c r="F55" s="959"/>
    </row>
    <row r="56" spans="1:6" s="52" customFormat="1" ht="12" customHeight="1">
      <c r="A56" s="178" t="s">
        <v>258</v>
      </c>
      <c r="B56" s="163" t="s">
        <v>263</v>
      </c>
      <c r="C56" s="957"/>
      <c r="D56" s="108"/>
      <c r="E56" s="958"/>
      <c r="F56" s="959"/>
    </row>
    <row r="57" spans="1:6" s="52" customFormat="1" ht="12" customHeight="1" thickBot="1">
      <c r="A57" s="179" t="s">
        <v>259</v>
      </c>
      <c r="B57" s="164" t="s">
        <v>264</v>
      </c>
      <c r="C57" s="960"/>
      <c r="D57" s="151"/>
      <c r="E57" s="961"/>
      <c r="F57" s="962"/>
    </row>
    <row r="58" spans="1:6" s="52" customFormat="1" ht="12" customHeight="1" thickBot="1">
      <c r="A58" s="26" t="s">
        <v>168</v>
      </c>
      <c r="B58" s="19" t="s">
        <v>265</v>
      </c>
      <c r="C58" s="941">
        <f>SUM(C59:C61)</f>
        <v>0</v>
      </c>
      <c r="D58" s="103">
        <f>SUM(D59:D61)</f>
        <v>0</v>
      </c>
      <c r="E58" s="942">
        <f>SUM(E59:E61)</f>
        <v>0</v>
      </c>
      <c r="F58" s="686">
        <f>SUM(F59:F61)</f>
        <v>0</v>
      </c>
    </row>
    <row r="59" spans="1:6" s="52" customFormat="1" ht="12" customHeight="1">
      <c r="A59" s="177" t="s">
        <v>127</v>
      </c>
      <c r="B59" s="162" t="s">
        <v>266</v>
      </c>
      <c r="C59" s="943"/>
      <c r="D59" s="106"/>
      <c r="E59" s="944"/>
      <c r="F59" s="751"/>
    </row>
    <row r="60" spans="1:6" s="52" customFormat="1" ht="12" customHeight="1">
      <c r="A60" s="178" t="s">
        <v>128</v>
      </c>
      <c r="B60" s="163" t="s">
        <v>436</v>
      </c>
      <c r="C60" s="945"/>
      <c r="D60" s="105"/>
      <c r="E60" s="946"/>
      <c r="F60" s="96"/>
    </row>
    <row r="61" spans="1:6" s="52" customFormat="1" ht="12" customHeight="1">
      <c r="A61" s="178" t="s">
        <v>269</v>
      </c>
      <c r="B61" s="163" t="s">
        <v>267</v>
      </c>
      <c r="C61" s="945"/>
      <c r="D61" s="105"/>
      <c r="E61" s="946"/>
      <c r="F61" s="96"/>
    </row>
    <row r="62" spans="1:6" s="52" customFormat="1" ht="12" customHeight="1" thickBot="1">
      <c r="A62" s="179" t="s">
        <v>270</v>
      </c>
      <c r="B62" s="164" t="s">
        <v>268</v>
      </c>
      <c r="C62" s="950"/>
      <c r="D62" s="107"/>
      <c r="E62" s="951"/>
      <c r="F62" s="97"/>
    </row>
    <row r="63" spans="1:6" s="52" customFormat="1" ht="12" customHeight="1" thickBot="1">
      <c r="A63" s="26" t="s">
        <v>75</v>
      </c>
      <c r="B63" s="98" t="s">
        <v>271</v>
      </c>
      <c r="C63" s="941">
        <f>SUM(C64:C66)</f>
        <v>0</v>
      </c>
      <c r="D63" s="103">
        <f>SUM(D64:D66)</f>
        <v>0</v>
      </c>
      <c r="E63" s="942">
        <f>SUM(E64:E66)</f>
        <v>0</v>
      </c>
      <c r="F63" s="686">
        <f>SUM(F64:F66)</f>
        <v>0</v>
      </c>
    </row>
    <row r="64" spans="1:6" s="52" customFormat="1" ht="12" customHeight="1">
      <c r="A64" s="177" t="s">
        <v>169</v>
      </c>
      <c r="B64" s="162" t="s">
        <v>273</v>
      </c>
      <c r="C64" s="957"/>
      <c r="D64" s="108"/>
      <c r="E64" s="958"/>
      <c r="F64" s="959"/>
    </row>
    <row r="65" spans="1:6" s="52" customFormat="1" ht="12" customHeight="1">
      <c r="A65" s="178" t="s">
        <v>170</v>
      </c>
      <c r="B65" s="163" t="s">
        <v>437</v>
      </c>
      <c r="C65" s="957"/>
      <c r="D65" s="108"/>
      <c r="E65" s="958"/>
      <c r="F65" s="959"/>
    </row>
    <row r="66" spans="1:6" s="52" customFormat="1" ht="12" customHeight="1">
      <c r="A66" s="178" t="s">
        <v>195</v>
      </c>
      <c r="B66" s="163" t="s">
        <v>274</v>
      </c>
      <c r="C66" s="957"/>
      <c r="D66" s="108"/>
      <c r="E66" s="958"/>
      <c r="F66" s="959"/>
    </row>
    <row r="67" spans="1:6" s="52" customFormat="1" ht="12" customHeight="1" thickBot="1">
      <c r="A67" s="179" t="s">
        <v>272</v>
      </c>
      <c r="B67" s="164" t="s">
        <v>275</v>
      </c>
      <c r="C67" s="957"/>
      <c r="D67" s="108"/>
      <c r="E67" s="958"/>
      <c r="F67" s="959"/>
    </row>
    <row r="68" spans="1:6" s="52" customFormat="1" ht="12" customHeight="1" thickBot="1">
      <c r="A68" s="26" t="s">
        <v>76</v>
      </c>
      <c r="B68" s="19" t="s">
        <v>276</v>
      </c>
      <c r="C68" s="952">
        <f>+C9+C20+C27+C34+C41+C52+C58+C63</f>
        <v>95361</v>
      </c>
      <c r="D68" s="109">
        <f>+D9+D20+D27+D34+D41+D52+D58+D63</f>
        <v>93641</v>
      </c>
      <c r="E68" s="953">
        <f>+E9+E20+E27+E34+E41+E52+E58+E63</f>
        <v>99798</v>
      </c>
      <c r="F68" s="752">
        <f>+F9+F20+F27+F34+F41+F52+F58+F63</f>
        <v>106.57511132943903</v>
      </c>
    </row>
    <row r="69" spans="1:6" s="52" customFormat="1" ht="12" customHeight="1" thickBot="1">
      <c r="A69" s="180" t="s">
        <v>403</v>
      </c>
      <c r="B69" s="98" t="s">
        <v>278</v>
      </c>
      <c r="C69" s="941">
        <f>SUM(C70:C72)</f>
        <v>0</v>
      </c>
      <c r="D69" s="103">
        <f>SUM(D70:D72)</f>
        <v>0</v>
      </c>
      <c r="E69" s="942">
        <f>SUM(E70:E72)</f>
        <v>0</v>
      </c>
      <c r="F69" s="686">
        <f>SUM(F70:F72)</f>
        <v>0</v>
      </c>
    </row>
    <row r="70" spans="1:6" s="52" customFormat="1" ht="12" customHeight="1">
      <c r="A70" s="177" t="s">
        <v>311</v>
      </c>
      <c r="B70" s="162" t="s">
        <v>279</v>
      </c>
      <c r="C70" s="957"/>
      <c r="D70" s="108"/>
      <c r="E70" s="958"/>
      <c r="F70" s="959"/>
    </row>
    <row r="71" spans="1:6" s="52" customFormat="1" ht="12" customHeight="1">
      <c r="A71" s="178" t="s">
        <v>320</v>
      </c>
      <c r="B71" s="163" t="s">
        <v>280</v>
      </c>
      <c r="C71" s="957"/>
      <c r="D71" s="108"/>
      <c r="E71" s="958"/>
      <c r="F71" s="959"/>
    </row>
    <row r="72" spans="1:6" s="52" customFormat="1" ht="12" customHeight="1" thickBot="1">
      <c r="A72" s="179" t="s">
        <v>321</v>
      </c>
      <c r="B72" s="166" t="s">
        <v>281</v>
      </c>
      <c r="C72" s="957"/>
      <c r="D72" s="108"/>
      <c r="E72" s="958"/>
      <c r="F72" s="959"/>
    </row>
    <row r="73" spans="1:6" s="52" customFormat="1" ht="12" customHeight="1" thickBot="1">
      <c r="A73" s="180" t="s">
        <v>282</v>
      </c>
      <c r="B73" s="98" t="s">
        <v>283</v>
      </c>
      <c r="C73" s="941">
        <f>SUM(C74:C77)</f>
        <v>0</v>
      </c>
      <c r="D73" s="103">
        <f>SUM(D74:D77)</f>
        <v>0</v>
      </c>
      <c r="E73" s="942">
        <f>SUM(E74:E77)</f>
        <v>0</v>
      </c>
      <c r="F73" s="686">
        <f>SUM(F74:F77)</f>
        <v>0</v>
      </c>
    </row>
    <row r="74" spans="1:6" s="52" customFormat="1" ht="12" customHeight="1">
      <c r="A74" s="177" t="s">
        <v>150</v>
      </c>
      <c r="B74" s="162" t="s">
        <v>284</v>
      </c>
      <c r="C74" s="957"/>
      <c r="D74" s="108"/>
      <c r="E74" s="958"/>
      <c r="F74" s="959"/>
    </row>
    <row r="75" spans="1:6" s="52" customFormat="1" ht="12" customHeight="1">
      <c r="A75" s="178" t="s">
        <v>151</v>
      </c>
      <c r="B75" s="163" t="s">
        <v>285</v>
      </c>
      <c r="C75" s="957"/>
      <c r="D75" s="108"/>
      <c r="E75" s="958"/>
      <c r="F75" s="959"/>
    </row>
    <row r="76" spans="1:6" s="51" customFormat="1" ht="12" customHeight="1">
      <c r="A76" s="178" t="s">
        <v>312</v>
      </c>
      <c r="B76" s="163" t="s">
        <v>286</v>
      </c>
      <c r="C76" s="957"/>
      <c r="D76" s="108"/>
      <c r="E76" s="958"/>
      <c r="F76" s="959"/>
    </row>
    <row r="77" spans="1:6" s="52" customFormat="1" ht="12" customHeight="1" thickBot="1">
      <c r="A77" s="179" t="s">
        <v>313</v>
      </c>
      <c r="B77" s="164" t="s">
        <v>287</v>
      </c>
      <c r="C77" s="957"/>
      <c r="D77" s="108"/>
      <c r="E77" s="958"/>
      <c r="F77" s="959"/>
    </row>
    <row r="78" spans="1:6" s="52" customFormat="1" ht="12" customHeight="1" thickBot="1">
      <c r="A78" s="180" t="s">
        <v>288</v>
      </c>
      <c r="B78" s="98" t="s">
        <v>289</v>
      </c>
      <c r="C78" s="941">
        <f>SUM(C79:C80)</f>
        <v>0</v>
      </c>
      <c r="D78" s="103">
        <f>SUM(D79:D80)</f>
        <v>0</v>
      </c>
      <c r="E78" s="942">
        <f>SUM(E79:E80)</f>
        <v>0</v>
      </c>
      <c r="F78" s="686">
        <f>SUM(F79:F80)</f>
        <v>0</v>
      </c>
    </row>
    <row r="79" spans="1:6" s="52" customFormat="1" ht="12" customHeight="1">
      <c r="A79" s="177" t="s">
        <v>314</v>
      </c>
      <c r="B79" s="162" t="s">
        <v>290</v>
      </c>
      <c r="C79" s="957"/>
      <c r="D79" s="108"/>
      <c r="E79" s="958"/>
      <c r="F79" s="959"/>
    </row>
    <row r="80" spans="1:6" s="52" customFormat="1" ht="12" customHeight="1" thickBot="1">
      <c r="A80" s="179" t="s">
        <v>315</v>
      </c>
      <c r="B80" s="164" t="s">
        <v>291</v>
      </c>
      <c r="C80" s="957"/>
      <c r="D80" s="108"/>
      <c r="E80" s="958"/>
      <c r="F80" s="959"/>
    </row>
    <row r="81" spans="1:6" s="52" customFormat="1" ht="12" customHeight="1" thickBot="1">
      <c r="A81" s="180" t="s">
        <v>292</v>
      </c>
      <c r="B81" s="98" t="s">
        <v>293</v>
      </c>
      <c r="C81" s="941">
        <f>SUM(C82:C84)</f>
        <v>0</v>
      </c>
      <c r="D81" s="103">
        <f>SUM(D82:D84)</f>
        <v>0</v>
      </c>
      <c r="E81" s="942">
        <f>SUM(E82:E84)</f>
        <v>0</v>
      </c>
      <c r="F81" s="686">
        <f>SUM(F82:F84)</f>
        <v>0</v>
      </c>
    </row>
    <row r="82" spans="1:6" s="52" customFormat="1" ht="12" customHeight="1">
      <c r="A82" s="177" t="s">
        <v>316</v>
      </c>
      <c r="B82" s="162" t="s">
        <v>294</v>
      </c>
      <c r="C82" s="957"/>
      <c r="D82" s="108"/>
      <c r="E82" s="958"/>
      <c r="F82" s="959"/>
    </row>
    <row r="83" spans="1:6" s="52" customFormat="1" ht="12" customHeight="1">
      <c r="A83" s="178" t="s">
        <v>317</v>
      </c>
      <c r="B83" s="163" t="s">
        <v>295</v>
      </c>
      <c r="C83" s="957"/>
      <c r="D83" s="108"/>
      <c r="E83" s="958"/>
      <c r="F83" s="959"/>
    </row>
    <row r="84" spans="1:6" s="51" customFormat="1" ht="12" customHeight="1" thickBot="1">
      <c r="A84" s="179" t="s">
        <v>318</v>
      </c>
      <c r="B84" s="164" t="s">
        <v>296</v>
      </c>
      <c r="C84" s="957"/>
      <c r="D84" s="108"/>
      <c r="E84" s="958"/>
      <c r="F84" s="959"/>
    </row>
    <row r="85" spans="1:6" s="51" customFormat="1" ht="12" customHeight="1" thickBot="1">
      <c r="A85" s="180" t="s">
        <v>297</v>
      </c>
      <c r="B85" s="98" t="s">
        <v>319</v>
      </c>
      <c r="C85" s="941">
        <f>SUM(C86:C89)</f>
        <v>0</v>
      </c>
      <c r="D85" s="103">
        <f>SUM(D86:D89)</f>
        <v>0</v>
      </c>
      <c r="E85" s="942">
        <f>SUM(E86:E89)</f>
        <v>0</v>
      </c>
      <c r="F85" s="686">
        <f>SUM(F86:F89)</f>
        <v>0</v>
      </c>
    </row>
    <row r="86" spans="1:6" s="51" customFormat="1" ht="12" customHeight="1">
      <c r="A86" s="181" t="s">
        <v>298</v>
      </c>
      <c r="B86" s="162" t="s">
        <v>299</v>
      </c>
      <c r="C86" s="957"/>
      <c r="D86" s="108"/>
      <c r="E86" s="958"/>
      <c r="F86" s="959"/>
    </row>
    <row r="87" spans="1:6" s="51" customFormat="1" ht="12" customHeight="1">
      <c r="A87" s="182" t="s">
        <v>300</v>
      </c>
      <c r="B87" s="163" t="s">
        <v>301</v>
      </c>
      <c r="C87" s="957"/>
      <c r="D87" s="108"/>
      <c r="E87" s="958"/>
      <c r="F87" s="959"/>
    </row>
    <row r="88" spans="1:6" s="52" customFormat="1" ht="15" customHeight="1">
      <c r="A88" s="182" t="s">
        <v>302</v>
      </c>
      <c r="B88" s="163" t="s">
        <v>303</v>
      </c>
      <c r="C88" s="957"/>
      <c r="D88" s="108"/>
      <c r="E88" s="958"/>
      <c r="F88" s="959"/>
    </row>
    <row r="89" spans="1:6" ht="13.5" thickBot="1">
      <c r="A89" s="183" t="s">
        <v>304</v>
      </c>
      <c r="B89" s="164" t="s">
        <v>305</v>
      </c>
      <c r="C89" s="957"/>
      <c r="D89" s="108"/>
      <c r="E89" s="958"/>
      <c r="F89" s="959"/>
    </row>
    <row r="90" spans="1:6" s="43" customFormat="1" ht="16.5" customHeight="1" thickBot="1">
      <c r="A90" s="180" t="s">
        <v>306</v>
      </c>
      <c r="B90" s="98" t="s">
        <v>307</v>
      </c>
      <c r="C90" s="966"/>
      <c r="D90" s="204"/>
      <c r="E90" s="967"/>
      <c r="F90" s="968"/>
    </row>
    <row r="91" spans="1:6" s="53" customFormat="1" ht="12" customHeight="1" thickBot="1">
      <c r="A91" s="180" t="s">
        <v>308</v>
      </c>
      <c r="B91" s="170" t="s">
        <v>309</v>
      </c>
      <c r="C91" s="952">
        <f>+C69+C73+C78+C81+C85+C90</f>
        <v>0</v>
      </c>
      <c r="D91" s="109">
        <f>+D69+D73+D78+D81+D85+D90</f>
        <v>0</v>
      </c>
      <c r="E91" s="953">
        <f>+E69+E73+E78+E81+E85+E90</f>
        <v>0</v>
      </c>
      <c r="F91" s="752">
        <f>+F69+F73+F78+F81+F85+F90</f>
        <v>0</v>
      </c>
    </row>
    <row r="92" spans="1:6" ht="12" customHeight="1" thickBot="1">
      <c r="A92" s="184" t="s">
        <v>322</v>
      </c>
      <c r="B92" s="172" t="s">
        <v>430</v>
      </c>
      <c r="C92" s="952">
        <f>+C68+C91</f>
        <v>95361</v>
      </c>
      <c r="D92" s="109">
        <f>+D68+D91</f>
        <v>93641</v>
      </c>
      <c r="E92" s="953">
        <f>+E68+E91</f>
        <v>99798</v>
      </c>
      <c r="F92" s="752">
        <f>+F68+F91</f>
        <v>106.57511132943903</v>
      </c>
    </row>
    <row r="93" spans="1:6" ht="12" customHeight="1">
      <c r="A93" s="84"/>
      <c r="B93" s="85"/>
      <c r="C93" s="140"/>
      <c r="D93" s="140"/>
      <c r="E93" s="140"/>
      <c r="F93" s="140"/>
    </row>
    <row r="94" spans="1:6" ht="12" customHeight="1" thickBot="1">
      <c r="A94" s="185"/>
      <c r="B94" s="87"/>
      <c r="C94" s="141"/>
      <c r="D94" s="141"/>
      <c r="E94" s="141"/>
      <c r="F94" s="141"/>
    </row>
    <row r="95" spans="1:6" ht="12" customHeight="1" thickBot="1">
      <c r="A95" s="88"/>
      <c r="B95" s="89" t="s">
        <v>104</v>
      </c>
      <c r="C95" s="969"/>
      <c r="D95" s="142"/>
      <c r="E95" s="969"/>
      <c r="F95" s="142"/>
    </row>
    <row r="96" spans="1:6" ht="12" customHeight="1" thickBot="1">
      <c r="A96" s="154" t="s">
        <v>68</v>
      </c>
      <c r="B96" s="25" t="s">
        <v>325</v>
      </c>
      <c r="C96" s="970">
        <f>SUM(C97:C101)</f>
        <v>95111</v>
      </c>
      <c r="D96" s="102">
        <f>SUM(D97:D101)</f>
        <v>0</v>
      </c>
      <c r="E96" s="971">
        <f>SUM(E97:E101)</f>
        <v>0</v>
      </c>
      <c r="F96" s="478">
        <f>SUM(F97:F101)</f>
        <v>0</v>
      </c>
    </row>
    <row r="97" spans="1:6" ht="12" customHeight="1">
      <c r="A97" s="186" t="s">
        <v>129</v>
      </c>
      <c r="B97" s="8" t="s">
        <v>98</v>
      </c>
      <c r="C97" s="972"/>
      <c r="D97" s="104"/>
      <c r="E97" s="973"/>
      <c r="F97" s="477"/>
    </row>
    <row r="98" spans="1:6" ht="12" customHeight="1">
      <c r="A98" s="178" t="s">
        <v>130</v>
      </c>
      <c r="B98" s="6" t="s">
        <v>171</v>
      </c>
      <c r="C98" s="945"/>
      <c r="D98" s="105"/>
      <c r="E98" s="946"/>
      <c r="F98" s="96"/>
    </row>
    <row r="99" spans="1:6" ht="12" customHeight="1">
      <c r="A99" s="178" t="s">
        <v>131</v>
      </c>
      <c r="B99" s="6" t="s">
        <v>148</v>
      </c>
      <c r="C99" s="950"/>
      <c r="D99" s="107"/>
      <c r="E99" s="951"/>
      <c r="F99" s="97"/>
    </row>
    <row r="100" spans="1:6" ht="12" customHeight="1">
      <c r="A100" s="178" t="s">
        <v>132</v>
      </c>
      <c r="B100" s="9" t="s">
        <v>172</v>
      </c>
      <c r="C100" s="950"/>
      <c r="D100" s="107"/>
      <c r="E100" s="951"/>
      <c r="F100" s="97"/>
    </row>
    <row r="101" spans="1:6" ht="12" customHeight="1">
      <c r="A101" s="178" t="s">
        <v>140</v>
      </c>
      <c r="B101" s="17" t="s">
        <v>173</v>
      </c>
      <c r="C101" s="950">
        <v>95111</v>
      </c>
      <c r="D101" s="107"/>
      <c r="E101" s="951"/>
      <c r="F101" s="97"/>
    </row>
    <row r="102" spans="1:6" ht="12" customHeight="1">
      <c r="A102" s="178" t="s">
        <v>133</v>
      </c>
      <c r="B102" s="6" t="s">
        <v>326</v>
      </c>
      <c r="C102" s="950"/>
      <c r="D102" s="107"/>
      <c r="E102" s="951"/>
      <c r="F102" s="97"/>
    </row>
    <row r="103" spans="1:6" ht="12" customHeight="1">
      <c r="A103" s="178" t="s">
        <v>134</v>
      </c>
      <c r="B103" s="58" t="s">
        <v>327</v>
      </c>
      <c r="C103" s="950"/>
      <c r="D103" s="107"/>
      <c r="E103" s="951"/>
      <c r="F103" s="97"/>
    </row>
    <row r="104" spans="1:6" ht="12" customHeight="1">
      <c r="A104" s="178" t="s">
        <v>141</v>
      </c>
      <c r="B104" s="59" t="s">
        <v>328</v>
      </c>
      <c r="C104" s="950"/>
      <c r="D104" s="107"/>
      <c r="E104" s="951"/>
      <c r="F104" s="97"/>
    </row>
    <row r="105" spans="1:6" ht="12" customHeight="1">
      <c r="A105" s="178" t="s">
        <v>142</v>
      </c>
      <c r="B105" s="59" t="s">
        <v>329</v>
      </c>
      <c r="C105" s="950"/>
      <c r="D105" s="107"/>
      <c r="E105" s="951"/>
      <c r="F105" s="97"/>
    </row>
    <row r="106" spans="1:6" ht="12" customHeight="1">
      <c r="A106" s="178" t="s">
        <v>143</v>
      </c>
      <c r="B106" s="58" t="s">
        <v>501</v>
      </c>
      <c r="C106" s="950">
        <v>95111</v>
      </c>
      <c r="D106" s="107"/>
      <c r="E106" s="951"/>
      <c r="F106" s="97"/>
    </row>
    <row r="107" spans="1:6" ht="12" customHeight="1">
      <c r="A107" s="178" t="s">
        <v>144</v>
      </c>
      <c r="B107" s="58" t="s">
        <v>331</v>
      </c>
      <c r="C107" s="950"/>
      <c r="D107" s="107"/>
      <c r="E107" s="951"/>
      <c r="F107" s="97"/>
    </row>
    <row r="108" spans="1:6" ht="12" customHeight="1">
      <c r="A108" s="178" t="s">
        <v>146</v>
      </c>
      <c r="B108" s="59" t="s">
        <v>332</v>
      </c>
      <c r="C108" s="950"/>
      <c r="D108" s="107"/>
      <c r="E108" s="951"/>
      <c r="F108" s="97"/>
    </row>
    <row r="109" spans="1:6" ht="12" customHeight="1">
      <c r="A109" s="187" t="s">
        <v>174</v>
      </c>
      <c r="B109" s="60" t="s">
        <v>333</v>
      </c>
      <c r="C109" s="950"/>
      <c r="D109" s="107"/>
      <c r="E109" s="951"/>
      <c r="F109" s="97"/>
    </row>
    <row r="110" spans="1:6" ht="12" customHeight="1">
      <c r="A110" s="178" t="s">
        <v>323</v>
      </c>
      <c r="B110" s="60" t="s">
        <v>334</v>
      </c>
      <c r="C110" s="950"/>
      <c r="D110" s="107"/>
      <c r="E110" s="951"/>
      <c r="F110" s="97"/>
    </row>
    <row r="111" spans="1:6" ht="12" customHeight="1" thickBot="1">
      <c r="A111" s="188" t="s">
        <v>324</v>
      </c>
      <c r="B111" s="61" t="s">
        <v>335</v>
      </c>
      <c r="C111" s="974"/>
      <c r="D111" s="111"/>
      <c r="E111" s="975"/>
      <c r="F111" s="750"/>
    </row>
    <row r="112" spans="1:6" ht="12" customHeight="1" thickBot="1">
      <c r="A112" s="26" t="s">
        <v>69</v>
      </c>
      <c r="B112" s="24" t="s">
        <v>336</v>
      </c>
      <c r="C112" s="941">
        <f>+C113+C115+C117</f>
        <v>250</v>
      </c>
      <c r="D112" s="103">
        <f>+D113+D115+D117</f>
        <v>0</v>
      </c>
      <c r="E112" s="942">
        <f>+E113+E115+E117</f>
        <v>0</v>
      </c>
      <c r="F112" s="686">
        <f>+F113+F115+F117</f>
        <v>0</v>
      </c>
    </row>
    <row r="113" spans="1:6" ht="12" customHeight="1">
      <c r="A113" s="177" t="s">
        <v>135</v>
      </c>
      <c r="B113" s="6" t="s">
        <v>193</v>
      </c>
      <c r="C113" s="943"/>
      <c r="D113" s="106"/>
      <c r="E113" s="944"/>
      <c r="F113" s="751"/>
    </row>
    <row r="114" spans="1:6" ht="12" customHeight="1">
      <c r="A114" s="177" t="s">
        <v>136</v>
      </c>
      <c r="B114" s="10" t="s">
        <v>340</v>
      </c>
      <c r="C114" s="943"/>
      <c r="D114" s="106"/>
      <c r="E114" s="944"/>
      <c r="F114" s="751"/>
    </row>
    <row r="115" spans="1:6" ht="12" customHeight="1">
      <c r="A115" s="177" t="s">
        <v>137</v>
      </c>
      <c r="B115" s="10" t="s">
        <v>175</v>
      </c>
      <c r="C115" s="945"/>
      <c r="D115" s="105"/>
      <c r="E115" s="946"/>
      <c r="F115" s="96"/>
    </row>
    <row r="116" spans="1:6" ht="12" customHeight="1">
      <c r="A116" s="177" t="s">
        <v>138</v>
      </c>
      <c r="B116" s="10" t="s">
        <v>341</v>
      </c>
      <c r="C116" s="976"/>
      <c r="D116" s="105"/>
      <c r="E116" s="977"/>
      <c r="F116" s="96"/>
    </row>
    <row r="117" spans="1:6" ht="12" customHeight="1">
      <c r="A117" s="177" t="s">
        <v>139</v>
      </c>
      <c r="B117" s="100" t="s">
        <v>196</v>
      </c>
      <c r="C117" s="976">
        <v>250</v>
      </c>
      <c r="D117" s="105"/>
      <c r="E117" s="977"/>
      <c r="F117" s="96"/>
    </row>
    <row r="118" spans="1:6" ht="12" customHeight="1">
      <c r="A118" s="177" t="s">
        <v>145</v>
      </c>
      <c r="B118" s="99" t="s">
        <v>438</v>
      </c>
      <c r="C118" s="976"/>
      <c r="D118" s="105"/>
      <c r="E118" s="977"/>
      <c r="F118" s="96"/>
    </row>
    <row r="119" spans="1:6" ht="12" customHeight="1">
      <c r="A119" s="177" t="s">
        <v>147</v>
      </c>
      <c r="B119" s="158" t="s">
        <v>346</v>
      </c>
      <c r="C119" s="976"/>
      <c r="D119" s="105"/>
      <c r="E119" s="977"/>
      <c r="F119" s="96"/>
    </row>
    <row r="120" spans="1:6" ht="12" customHeight="1">
      <c r="A120" s="177" t="s">
        <v>176</v>
      </c>
      <c r="B120" s="59" t="s">
        <v>329</v>
      </c>
      <c r="C120" s="976">
        <v>250</v>
      </c>
      <c r="D120" s="105"/>
      <c r="E120" s="977"/>
      <c r="F120" s="96"/>
    </row>
    <row r="121" spans="1:6" ht="12" customHeight="1">
      <c r="A121" s="177" t="s">
        <v>177</v>
      </c>
      <c r="B121" s="59" t="s">
        <v>345</v>
      </c>
      <c r="C121" s="976"/>
      <c r="D121" s="105"/>
      <c r="E121" s="977"/>
      <c r="F121" s="96"/>
    </row>
    <row r="122" spans="1:6" ht="12" customHeight="1">
      <c r="A122" s="177" t="s">
        <v>178</v>
      </c>
      <c r="B122" s="59" t="s">
        <v>344</v>
      </c>
      <c r="C122" s="976"/>
      <c r="D122" s="105"/>
      <c r="E122" s="977"/>
      <c r="F122" s="96"/>
    </row>
    <row r="123" spans="1:6" ht="12" customHeight="1">
      <c r="A123" s="177" t="s">
        <v>337</v>
      </c>
      <c r="B123" s="59" t="s">
        <v>332</v>
      </c>
      <c r="C123" s="976"/>
      <c r="D123" s="105"/>
      <c r="E123" s="977"/>
      <c r="F123" s="96"/>
    </row>
    <row r="124" spans="1:6" ht="12" customHeight="1">
      <c r="A124" s="177" t="s">
        <v>338</v>
      </c>
      <c r="B124" s="59" t="s">
        <v>343</v>
      </c>
      <c r="C124" s="976"/>
      <c r="D124" s="105"/>
      <c r="E124" s="977"/>
      <c r="F124" s="96"/>
    </row>
    <row r="125" spans="1:6" ht="12" customHeight="1" thickBot="1">
      <c r="A125" s="187" t="s">
        <v>339</v>
      </c>
      <c r="B125" s="59" t="s">
        <v>342</v>
      </c>
      <c r="C125" s="978"/>
      <c r="D125" s="107"/>
      <c r="E125" s="979"/>
      <c r="F125" s="97"/>
    </row>
    <row r="126" spans="1:6" s="53" customFormat="1" ht="12" customHeight="1" thickBot="1">
      <c r="A126" s="26" t="s">
        <v>70</v>
      </c>
      <c r="B126" s="55" t="s">
        <v>347</v>
      </c>
      <c r="C126" s="941">
        <f>+C127+C128</f>
        <v>0</v>
      </c>
      <c r="D126" s="103">
        <f>+D127+D128</f>
        <v>0</v>
      </c>
      <c r="E126" s="942">
        <f>+E127+E128</f>
        <v>0</v>
      </c>
      <c r="F126" s="686">
        <f>+F127+F128</f>
        <v>0</v>
      </c>
    </row>
    <row r="127" spans="1:6" ht="12" customHeight="1">
      <c r="A127" s="177" t="s">
        <v>118</v>
      </c>
      <c r="B127" s="7" t="s">
        <v>106</v>
      </c>
      <c r="C127" s="943"/>
      <c r="D127" s="106"/>
      <c r="E127" s="944"/>
      <c r="F127" s="751"/>
    </row>
    <row r="128" spans="1:6" ht="12" customHeight="1" thickBot="1">
      <c r="A128" s="179" t="s">
        <v>119</v>
      </c>
      <c r="B128" s="10" t="s">
        <v>107</v>
      </c>
      <c r="C128" s="950"/>
      <c r="D128" s="107"/>
      <c r="E128" s="951"/>
      <c r="F128" s="97"/>
    </row>
    <row r="129" spans="1:10" ht="12" customHeight="1" thickBot="1">
      <c r="A129" s="26" t="s">
        <v>71</v>
      </c>
      <c r="B129" s="55" t="s">
        <v>348</v>
      </c>
      <c r="C129" s="941">
        <f>+C96+C112+C126</f>
        <v>95361</v>
      </c>
      <c r="D129" s="103">
        <f>+D96+D112+D126</f>
        <v>0</v>
      </c>
      <c r="E129" s="942">
        <f>+E96+E112+E126</f>
        <v>0</v>
      </c>
      <c r="F129" s="686">
        <f>+F96+F112+F126</f>
        <v>0</v>
      </c>
    </row>
    <row r="130" spans="1:10" ht="12" customHeight="1" thickBot="1">
      <c r="A130" s="26" t="s">
        <v>72</v>
      </c>
      <c r="B130" s="55" t="s">
        <v>349</v>
      </c>
      <c r="C130" s="941">
        <f>+C131+C132+C133</f>
        <v>0</v>
      </c>
      <c r="D130" s="103">
        <f>+D131+D132+D133</f>
        <v>0</v>
      </c>
      <c r="E130" s="942">
        <f>+E131+E132+E133</f>
        <v>0</v>
      </c>
      <c r="F130" s="686">
        <f>+F131+F132+F133</f>
        <v>0</v>
      </c>
    </row>
    <row r="131" spans="1:10" ht="12" customHeight="1">
      <c r="A131" s="177" t="s">
        <v>122</v>
      </c>
      <c r="B131" s="7" t="s">
        <v>350</v>
      </c>
      <c r="C131" s="976"/>
      <c r="D131" s="105"/>
      <c r="E131" s="977"/>
      <c r="F131" s="96"/>
    </row>
    <row r="132" spans="1:10" ht="12" customHeight="1">
      <c r="A132" s="177" t="s">
        <v>123</v>
      </c>
      <c r="B132" s="7" t="s">
        <v>351</v>
      </c>
      <c r="C132" s="976"/>
      <c r="D132" s="105"/>
      <c r="E132" s="977"/>
      <c r="F132" s="96"/>
    </row>
    <row r="133" spans="1:10" s="53" customFormat="1" ht="12" customHeight="1" thickBot="1">
      <c r="A133" s="187" t="s">
        <v>124</v>
      </c>
      <c r="B133" s="5" t="s">
        <v>352</v>
      </c>
      <c r="C133" s="976"/>
      <c r="D133" s="105"/>
      <c r="E133" s="977"/>
      <c r="F133" s="96"/>
    </row>
    <row r="134" spans="1:10" ht="12" customHeight="1" thickBot="1">
      <c r="A134" s="26" t="s">
        <v>73</v>
      </c>
      <c r="B134" s="55" t="s">
        <v>402</v>
      </c>
      <c r="C134" s="941">
        <f>+C135+C136+C137+C138</f>
        <v>0</v>
      </c>
      <c r="D134" s="103">
        <f>+D135+D136+D137+D138</f>
        <v>0</v>
      </c>
      <c r="E134" s="942">
        <f>+E135+E136+E137+E138</f>
        <v>0</v>
      </c>
      <c r="F134" s="686">
        <f>+F135+F136+F137+F138</f>
        <v>0</v>
      </c>
      <c r="J134" s="95"/>
    </row>
    <row r="135" spans="1:10">
      <c r="A135" s="177" t="s">
        <v>125</v>
      </c>
      <c r="B135" s="7" t="s">
        <v>353</v>
      </c>
      <c r="C135" s="976"/>
      <c r="D135" s="105"/>
      <c r="E135" s="977"/>
      <c r="F135" s="96"/>
    </row>
    <row r="136" spans="1:10" ht="12" customHeight="1">
      <c r="A136" s="177" t="s">
        <v>126</v>
      </c>
      <c r="B136" s="7" t="s">
        <v>354</v>
      </c>
      <c r="C136" s="976"/>
      <c r="D136" s="105"/>
      <c r="E136" s="977"/>
      <c r="F136" s="96"/>
    </row>
    <row r="137" spans="1:10" s="53" customFormat="1" ht="12" customHeight="1">
      <c r="A137" s="177" t="s">
        <v>257</v>
      </c>
      <c r="B137" s="7" t="s">
        <v>355</v>
      </c>
      <c r="C137" s="976"/>
      <c r="D137" s="105"/>
      <c r="E137" s="977"/>
      <c r="F137" s="96"/>
    </row>
    <row r="138" spans="1:10" s="53" customFormat="1" ht="12" customHeight="1" thickBot="1">
      <c r="A138" s="187" t="s">
        <v>258</v>
      </c>
      <c r="B138" s="5" t="s">
        <v>356</v>
      </c>
      <c r="C138" s="976"/>
      <c r="D138" s="105"/>
      <c r="E138" s="977"/>
      <c r="F138" s="96"/>
    </row>
    <row r="139" spans="1:10" s="53" customFormat="1" ht="12" customHeight="1" thickBot="1">
      <c r="A139" s="26" t="s">
        <v>74</v>
      </c>
      <c r="B139" s="55" t="s">
        <v>357</v>
      </c>
      <c r="C139" s="952">
        <f>+C140+C141+C142+C143</f>
        <v>0</v>
      </c>
      <c r="D139" s="109">
        <f>+D140+D141+D142+D143</f>
        <v>93641</v>
      </c>
      <c r="E139" s="953">
        <f>+E140+E141+E142+E143</f>
        <v>96431</v>
      </c>
      <c r="F139" s="752">
        <f>E139*100/D139:D140</f>
        <v>102.97946412362106</v>
      </c>
    </row>
    <row r="140" spans="1:10" s="53" customFormat="1" ht="12" customHeight="1">
      <c r="A140" s="177" t="s">
        <v>127</v>
      </c>
      <c r="B140" s="7" t="s">
        <v>358</v>
      </c>
      <c r="C140" s="976"/>
      <c r="D140" s="105"/>
      <c r="E140" s="977"/>
      <c r="F140" s="96"/>
    </row>
    <row r="141" spans="1:10" s="53" customFormat="1" ht="12" customHeight="1">
      <c r="A141" s="177" t="s">
        <v>128</v>
      </c>
      <c r="B141" s="7" t="s">
        <v>368</v>
      </c>
      <c r="C141" s="976"/>
      <c r="D141" s="105"/>
      <c r="E141" s="977"/>
      <c r="F141" s="96"/>
    </row>
    <row r="142" spans="1:10" s="53" customFormat="1" ht="12" customHeight="1">
      <c r="A142" s="177" t="s">
        <v>269</v>
      </c>
      <c r="B142" s="7" t="s">
        <v>1005</v>
      </c>
      <c r="C142" s="976"/>
      <c r="D142" s="105">
        <v>93641</v>
      </c>
      <c r="E142" s="977">
        <v>96431</v>
      </c>
      <c r="F142" s="96">
        <f>E142*100/D142</f>
        <v>102.97946412362106</v>
      </c>
    </row>
    <row r="143" spans="1:10" ht="12.75" customHeight="1" thickBot="1">
      <c r="A143" s="187" t="s">
        <v>270</v>
      </c>
      <c r="B143" s="5" t="s">
        <v>360</v>
      </c>
      <c r="C143" s="976"/>
      <c r="D143" s="105"/>
      <c r="E143" s="977"/>
      <c r="F143" s="96"/>
    </row>
    <row r="144" spans="1:10" ht="12" customHeight="1" thickBot="1">
      <c r="A144" s="26" t="s">
        <v>75</v>
      </c>
      <c r="B144" s="55" t="s">
        <v>361</v>
      </c>
      <c r="C144" s="980">
        <f>+C145+C146+C147+C148</f>
        <v>0</v>
      </c>
      <c r="D144" s="112">
        <f>+D145+D146+D147+D148</f>
        <v>0</v>
      </c>
      <c r="E144" s="981">
        <f>+E145+E146+E147+E148</f>
        <v>0</v>
      </c>
      <c r="F144" s="753">
        <f>+F145+F146+F147+F148</f>
        <v>0</v>
      </c>
    </row>
    <row r="145" spans="1:6" ht="15" customHeight="1">
      <c r="A145" s="177" t="s">
        <v>169</v>
      </c>
      <c r="B145" s="7" t="s">
        <v>362</v>
      </c>
      <c r="C145" s="976"/>
      <c r="D145" s="105"/>
      <c r="E145" s="977"/>
      <c r="F145" s="96"/>
    </row>
    <row r="146" spans="1:6">
      <c r="A146" s="177" t="s">
        <v>170</v>
      </c>
      <c r="B146" s="7" t="s">
        <v>363</v>
      </c>
      <c r="C146" s="976"/>
      <c r="D146" s="105"/>
      <c r="E146" s="977"/>
      <c r="F146" s="96"/>
    </row>
    <row r="147" spans="1:6" ht="15" customHeight="1">
      <c r="A147" s="177" t="s">
        <v>195</v>
      </c>
      <c r="B147" s="7" t="s">
        <v>364</v>
      </c>
      <c r="C147" s="976"/>
      <c r="D147" s="105"/>
      <c r="E147" s="977"/>
      <c r="F147" s="96"/>
    </row>
    <row r="148" spans="1:6" ht="14.25" customHeight="1" thickBot="1">
      <c r="A148" s="177" t="s">
        <v>272</v>
      </c>
      <c r="B148" s="7" t="s">
        <v>365</v>
      </c>
      <c r="C148" s="976"/>
      <c r="D148" s="105"/>
      <c r="E148" s="977"/>
      <c r="F148" s="96"/>
    </row>
    <row r="149" spans="1:6" ht="13.5" thickBot="1">
      <c r="A149" s="26" t="s">
        <v>76</v>
      </c>
      <c r="B149" s="55" t="s">
        <v>366</v>
      </c>
      <c r="C149" s="982">
        <f>+C130+C134+C139+C144</f>
        <v>0</v>
      </c>
      <c r="D149" s="174">
        <f>+D130+D134+D139+D144</f>
        <v>93641</v>
      </c>
      <c r="E149" s="983">
        <f>+E130+E134+E139+E144</f>
        <v>96431</v>
      </c>
      <c r="F149" s="685">
        <f>+F130+F134+F139+F144</f>
        <v>102.97946412362106</v>
      </c>
    </row>
    <row r="150" spans="1:6" ht="13.5" thickBot="1">
      <c r="A150" s="1350"/>
      <c r="B150" s="459" t="s">
        <v>1125</v>
      </c>
      <c r="C150" s="1353"/>
      <c r="D150" s="1351"/>
      <c r="E150" s="1354">
        <v>3367</v>
      </c>
      <c r="F150" s="1355"/>
    </row>
    <row r="151" spans="1:6" ht="13.5" thickBot="1">
      <c r="A151" s="189" t="s">
        <v>77</v>
      </c>
      <c r="B151" s="148" t="s">
        <v>367</v>
      </c>
      <c r="C151" s="982">
        <f>+C129+C149</f>
        <v>95361</v>
      </c>
      <c r="D151" s="174">
        <f>+D129+D149</f>
        <v>93641</v>
      </c>
      <c r="E151" s="983">
        <f>+E129+E149+E150</f>
        <v>99798</v>
      </c>
      <c r="F151" s="685">
        <f>+F129+F149</f>
        <v>102.97946412362106</v>
      </c>
    </row>
    <row r="152" spans="1:6" ht="16.5" customHeight="1" thickBot="1">
      <c r="C152" s="984"/>
      <c r="D152" s="985"/>
      <c r="E152" s="986"/>
      <c r="F152" s="984"/>
    </row>
    <row r="153" spans="1:6" ht="13.5" thickBot="1">
      <c r="A153" s="92" t="s">
        <v>188</v>
      </c>
      <c r="B153" s="93"/>
      <c r="C153" s="987"/>
      <c r="D153" s="988"/>
      <c r="E153" s="989"/>
      <c r="F153" s="990"/>
    </row>
    <row r="154" spans="1:6" ht="13.5" thickBot="1">
      <c r="A154" s="92" t="s">
        <v>189</v>
      </c>
      <c r="B154" s="93"/>
      <c r="C154" s="987"/>
      <c r="D154" s="54"/>
      <c r="E154" s="989"/>
      <c r="F154" s="990"/>
    </row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/>
  <rowBreaks count="1" manualBreakCount="1">
    <brk id="9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F64"/>
  <sheetViews>
    <sheetView view="pageBreakPreview" zoomScale="60" zoomScaleNormal="100" workbookViewId="0">
      <selection activeCell="D1" sqref="D1"/>
    </sheetView>
  </sheetViews>
  <sheetFormatPr defaultRowHeight="12.75"/>
  <cols>
    <col min="1" max="1" width="13.5" style="723" customWidth="1"/>
    <col min="2" max="2" width="64" style="91" customWidth="1"/>
    <col min="3" max="3" width="16.83203125" style="91" customWidth="1"/>
    <col min="4" max="4" width="16.5" style="91" bestFit="1" customWidth="1"/>
    <col min="5" max="5" width="16.83203125" style="91" customWidth="1"/>
    <col min="6" max="6" width="12.33203125" style="91" customWidth="1"/>
    <col min="7" max="16384" width="9.33203125" style="91"/>
  </cols>
  <sheetData>
    <row r="1" spans="1:6" s="72" customFormat="1" ht="21" customHeight="1">
      <c r="A1" s="71"/>
      <c r="B1" s="73"/>
      <c r="C1" s="94"/>
      <c r="D1" s="94" t="s">
        <v>1138</v>
      </c>
      <c r="E1" s="73"/>
      <c r="F1" s="991"/>
    </row>
    <row r="2" spans="1:6" s="198" customFormat="1" ht="25.5" customHeight="1" thickBot="1">
      <c r="A2" s="71"/>
      <c r="B2" s="73"/>
      <c r="C2" s="73"/>
      <c r="D2" s="197"/>
      <c r="E2" s="73"/>
      <c r="F2" s="197"/>
    </row>
    <row r="3" spans="1:6" s="198" customFormat="1" ht="36">
      <c r="A3" s="152" t="s">
        <v>186</v>
      </c>
      <c r="B3" s="130" t="s">
        <v>443</v>
      </c>
      <c r="C3" s="145"/>
      <c r="D3" s="145"/>
      <c r="E3" s="145"/>
      <c r="F3" s="145" t="s">
        <v>108</v>
      </c>
    </row>
    <row r="4" spans="1:6" s="199" customFormat="1" ht="15.95" customHeight="1" thickBot="1">
      <c r="A4" s="190" t="s">
        <v>185</v>
      </c>
      <c r="B4" s="131" t="s">
        <v>408</v>
      </c>
      <c r="C4" s="146"/>
      <c r="D4" s="146"/>
      <c r="E4" s="146"/>
      <c r="F4" s="146" t="s">
        <v>99</v>
      </c>
    </row>
    <row r="5" spans="1:6" ht="14.25" thickBot="1">
      <c r="A5" s="512"/>
      <c r="B5" s="513"/>
      <c r="C5" s="992"/>
      <c r="D5" s="514"/>
      <c r="E5" s="992"/>
      <c r="F5" s="514"/>
    </row>
    <row r="6" spans="1:6" s="200" customFormat="1" ht="12.95" customHeight="1" thickBot="1">
      <c r="A6" s="153" t="s">
        <v>187</v>
      </c>
      <c r="B6" s="76" t="s">
        <v>101</v>
      </c>
      <c r="C6" s="77" t="s">
        <v>970</v>
      </c>
      <c r="D6" s="77" t="s">
        <v>971</v>
      </c>
      <c r="E6" s="77" t="s">
        <v>866</v>
      </c>
      <c r="F6" s="77" t="s">
        <v>867</v>
      </c>
    </row>
    <row r="7" spans="1:6" s="200" customFormat="1" ht="15.95" customHeight="1" thickBot="1">
      <c r="A7" s="67">
        <v>1</v>
      </c>
      <c r="B7" s="68">
        <v>2</v>
      </c>
      <c r="C7" s="69">
        <v>3</v>
      </c>
      <c r="D7" s="69">
        <v>4</v>
      </c>
      <c r="E7" s="69">
        <v>5</v>
      </c>
      <c r="F7" s="69">
        <v>6</v>
      </c>
    </row>
    <row r="8" spans="1:6" s="147" customFormat="1" ht="12" customHeight="1" thickBot="1">
      <c r="A8" s="78"/>
      <c r="B8" s="79" t="s">
        <v>103</v>
      </c>
      <c r="C8" s="80"/>
      <c r="D8" s="80"/>
      <c r="E8" s="80"/>
      <c r="F8" s="80"/>
    </row>
    <row r="9" spans="1:6" s="147" customFormat="1" ht="12" customHeight="1" thickBot="1">
      <c r="A9" s="67" t="s">
        <v>68</v>
      </c>
      <c r="B9" s="81" t="s">
        <v>409</v>
      </c>
      <c r="C9" s="115">
        <f>SUM(C10:C19)</f>
        <v>3000</v>
      </c>
      <c r="D9" s="115">
        <f>D11</f>
        <v>3062</v>
      </c>
      <c r="E9" s="115">
        <f>SUM(E10:E19)</f>
        <v>2567</v>
      </c>
      <c r="F9" s="115">
        <f>E9*100/D9</f>
        <v>83.834095362508165</v>
      </c>
    </row>
    <row r="10" spans="1:6" s="147" customFormat="1" ht="12" customHeight="1">
      <c r="A10" s="191" t="s">
        <v>129</v>
      </c>
      <c r="B10" s="8" t="s">
        <v>246</v>
      </c>
      <c r="C10" s="773">
        <f>'[1]14. sz. mell'!C10+'[1]9.2.2. sz.  mell'!C9+'[1]15. sz. mell'!C10</f>
        <v>0</v>
      </c>
      <c r="D10" s="773"/>
      <c r="E10" s="773">
        <f>'[1]14. sz. mell'!E10+'[1]9.2.2. sz.  mell'!E9+'[1]15. sz. mell'!E10</f>
        <v>0</v>
      </c>
      <c r="F10" s="773"/>
    </row>
    <row r="11" spans="1:6" s="147" customFormat="1" ht="12" customHeight="1">
      <c r="A11" s="192" t="s">
        <v>130</v>
      </c>
      <c r="B11" s="6" t="s">
        <v>247</v>
      </c>
      <c r="C11" s="773">
        <f>'[1]14. sz. mell'!C11+'[1]9.2.2. sz.  mell'!C10+'[1]15. sz. mell'!C11</f>
        <v>3000</v>
      </c>
      <c r="D11" s="773">
        <v>3062</v>
      </c>
      <c r="E11" s="773">
        <v>2567</v>
      </c>
      <c r="F11" s="773">
        <f>E11*100/D11</f>
        <v>83.834095362508165</v>
      </c>
    </row>
    <row r="12" spans="1:6" s="147" customFormat="1" ht="12" customHeight="1">
      <c r="A12" s="192" t="s">
        <v>131</v>
      </c>
      <c r="B12" s="6" t="s">
        <v>248</v>
      </c>
      <c r="C12" s="773">
        <f>'[1]14. sz. mell'!C12+'[1]9.2.2. sz.  mell'!C11+'[1]15. sz. mell'!C12</f>
        <v>0</v>
      </c>
      <c r="D12" s="773"/>
      <c r="E12" s="773"/>
      <c r="F12" s="773"/>
    </row>
    <row r="13" spans="1:6" s="147" customFormat="1" ht="12" customHeight="1">
      <c r="A13" s="192" t="s">
        <v>132</v>
      </c>
      <c r="B13" s="6" t="s">
        <v>249</v>
      </c>
      <c r="C13" s="773">
        <f>'[1]14. sz. mell'!C13+'[1]9.2.2. sz.  mell'!C12+'[1]15. sz. mell'!C13</f>
        <v>0</v>
      </c>
      <c r="D13" s="773"/>
      <c r="E13" s="773">
        <f>'[1]14. sz. mell'!E13+'[1]9.2.2. sz.  mell'!E12+'[1]15. sz. mell'!E13</f>
        <v>0</v>
      </c>
      <c r="F13" s="773"/>
    </row>
    <row r="14" spans="1:6" s="147" customFormat="1" ht="12" customHeight="1">
      <c r="A14" s="192" t="s">
        <v>149</v>
      </c>
      <c r="B14" s="6" t="s">
        <v>250</v>
      </c>
      <c r="C14" s="773">
        <f>'[1]14. sz. mell'!C14+'[1]9.2.2. sz.  mell'!C13+'[1]15. sz. mell'!C14</f>
        <v>0</v>
      </c>
      <c r="D14" s="773"/>
      <c r="E14" s="773">
        <f>'[1]14. sz. mell'!E14+'[1]9.2.2. sz.  mell'!E13+'[1]15. sz. mell'!E14</f>
        <v>0</v>
      </c>
      <c r="F14" s="773"/>
    </row>
    <row r="15" spans="1:6" s="147" customFormat="1" ht="12" customHeight="1">
      <c r="A15" s="192" t="s">
        <v>133</v>
      </c>
      <c r="B15" s="6" t="s">
        <v>410</v>
      </c>
      <c r="C15" s="773">
        <f>'[1]14. sz. mell'!C15+'[1]9.2.2. sz.  mell'!C14+'[1]15. sz. mell'!C15</f>
        <v>0</v>
      </c>
      <c r="D15" s="773"/>
      <c r="E15" s="773">
        <f>'[1]14. sz. mell'!E15+'[1]9.2.2. sz.  mell'!E14+'[1]15. sz. mell'!E15</f>
        <v>0</v>
      </c>
      <c r="F15" s="773"/>
    </row>
    <row r="16" spans="1:6" s="147" customFormat="1" ht="12" customHeight="1">
      <c r="A16" s="192" t="s">
        <v>134</v>
      </c>
      <c r="B16" s="5" t="s">
        <v>411</v>
      </c>
      <c r="C16" s="773">
        <f>'[1]14. sz. mell'!C16+'[1]9.2.2. sz.  mell'!C15+'[1]15. sz. mell'!C16</f>
        <v>0</v>
      </c>
      <c r="D16" s="773"/>
      <c r="E16" s="773">
        <f>'[1]14. sz. mell'!E16+'[1]9.2.2. sz.  mell'!E15+'[1]15. sz. mell'!E16</f>
        <v>0</v>
      </c>
      <c r="F16" s="773"/>
    </row>
    <row r="17" spans="1:6" s="201" customFormat="1" ht="12" customHeight="1">
      <c r="A17" s="192" t="s">
        <v>141</v>
      </c>
      <c r="B17" s="6" t="s">
        <v>253</v>
      </c>
      <c r="C17" s="773">
        <f>'[1]14. sz. mell'!C17+'[1]9.2.2. sz.  mell'!C16+'[1]15. sz. mell'!C17</f>
        <v>0</v>
      </c>
      <c r="D17" s="773"/>
      <c r="E17" s="773">
        <f>'[1]14. sz. mell'!E17+'[1]9.2.2. sz.  mell'!E16+'[1]15. sz. mell'!E17</f>
        <v>0</v>
      </c>
      <c r="F17" s="773"/>
    </row>
    <row r="18" spans="1:6" s="201" customFormat="1" ht="12" customHeight="1">
      <c r="A18" s="192" t="s">
        <v>142</v>
      </c>
      <c r="B18" s="6" t="s">
        <v>254</v>
      </c>
      <c r="C18" s="773">
        <f>'[1]14. sz. mell'!C18+'[1]9.2.2. sz.  mell'!C17+'[1]15. sz. mell'!C18</f>
        <v>0</v>
      </c>
      <c r="D18" s="773"/>
      <c r="E18" s="773">
        <f>'[1]14. sz. mell'!E18+'[1]9.2.2. sz.  mell'!E17+'[1]15. sz. mell'!E18</f>
        <v>0</v>
      </c>
      <c r="F18" s="773"/>
    </row>
    <row r="19" spans="1:6" s="147" customFormat="1" ht="12" customHeight="1" thickBot="1">
      <c r="A19" s="192" t="s">
        <v>143</v>
      </c>
      <c r="B19" s="5" t="s">
        <v>255</v>
      </c>
      <c r="C19" s="137">
        <f>'[1]14. sz. mell'!C19+'[1]9.2.2. sz.  mell'!C18+'[1]15. sz. mell'!C19</f>
        <v>0</v>
      </c>
      <c r="D19" s="773"/>
      <c r="E19" s="137">
        <f>'[1]14. sz. mell'!E19+'[1]9.2.2. sz.  mell'!E18+'[1]15. sz. mell'!E19</f>
        <v>0</v>
      </c>
      <c r="F19" s="773"/>
    </row>
    <row r="20" spans="1:6" s="201" customFormat="1" ht="12" customHeight="1" thickBot="1">
      <c r="A20" s="67" t="s">
        <v>69</v>
      </c>
      <c r="B20" s="993" t="s">
        <v>412</v>
      </c>
      <c r="C20" s="994">
        <f>'[1]14. sz. mell'!C20+'[1]9.2.2. sz.  mell'!C19+'[1]15. sz. mell'!C20</f>
        <v>0</v>
      </c>
      <c r="D20" s="115"/>
      <c r="E20" s="994">
        <f>'[1]14. sz. mell'!E20+'[1]9.2.2. sz.  mell'!E19+'[1]15. sz. mell'!E20</f>
        <v>0</v>
      </c>
      <c r="F20" s="115"/>
    </row>
    <row r="21" spans="1:6" s="201" customFormat="1" ht="12" customHeight="1">
      <c r="A21" s="192" t="s">
        <v>135</v>
      </c>
      <c r="B21" s="7" t="s">
        <v>221</v>
      </c>
      <c r="C21" s="773">
        <f>'[1]14. sz. mell'!C21+'[1]9.2.2. sz.  mell'!C20+'[1]15. sz. mell'!C21</f>
        <v>0</v>
      </c>
      <c r="D21" s="773"/>
      <c r="E21" s="773">
        <f>'[1]14. sz. mell'!E21+'[1]9.2.2. sz.  mell'!E20+'[1]15. sz. mell'!E21</f>
        <v>0</v>
      </c>
      <c r="F21" s="773"/>
    </row>
    <row r="22" spans="1:6" s="201" customFormat="1" ht="12" customHeight="1">
      <c r="A22" s="192" t="s">
        <v>136</v>
      </c>
      <c r="B22" s="6" t="s">
        <v>413</v>
      </c>
      <c r="C22" s="773">
        <f>'[1]14. sz. mell'!C22+'[1]9.2.2. sz.  mell'!C21+'[1]15. sz. mell'!C22</f>
        <v>0</v>
      </c>
      <c r="D22" s="773"/>
      <c r="E22" s="773">
        <f>'[1]14. sz. mell'!E22+'[1]9.2.2. sz.  mell'!E21+'[1]15. sz. mell'!E22</f>
        <v>0</v>
      </c>
      <c r="F22" s="773"/>
    </row>
    <row r="23" spans="1:6" s="201" customFormat="1" ht="12" customHeight="1">
      <c r="A23" s="192" t="s">
        <v>137</v>
      </c>
      <c r="B23" s="6" t="s">
        <v>414</v>
      </c>
      <c r="C23" s="773">
        <f>'[1]14. sz. mell'!C23+'[1]9.2.2. sz.  mell'!C22+'[1]15. sz. mell'!C23</f>
        <v>0</v>
      </c>
      <c r="D23" s="773"/>
      <c r="E23" s="773">
        <f>'[1]14. sz. mell'!E23+'[1]9.2.2. sz.  mell'!E22+'[1]15. sz. mell'!E23</f>
        <v>0</v>
      </c>
      <c r="F23" s="773"/>
    </row>
    <row r="24" spans="1:6" s="201" customFormat="1" ht="12" customHeight="1" thickBot="1">
      <c r="A24" s="192" t="s">
        <v>138</v>
      </c>
      <c r="B24" s="6" t="s">
        <v>62</v>
      </c>
      <c r="C24" s="137">
        <f>'[1]14. sz. mell'!C24+'[1]9.2.2. sz.  mell'!C23+'[1]15. sz. mell'!C24</f>
        <v>0</v>
      </c>
      <c r="D24" s="773"/>
      <c r="E24" s="137">
        <f>'[1]14. sz. mell'!E24+'[1]9.2.2. sz.  mell'!E23+'[1]15. sz. mell'!E24</f>
        <v>0</v>
      </c>
      <c r="F24" s="773"/>
    </row>
    <row r="25" spans="1:6" s="201" customFormat="1" ht="12" customHeight="1" thickBot="1">
      <c r="A25" s="70" t="s">
        <v>70</v>
      </c>
      <c r="B25" s="317" t="s">
        <v>162</v>
      </c>
      <c r="C25" s="994">
        <f>'[1]14. sz. mell'!C25+'[1]9.2.2. sz.  mell'!C24+'[1]15. sz. mell'!C25</f>
        <v>0</v>
      </c>
      <c r="D25" s="129"/>
      <c r="E25" s="994">
        <f>'[1]14. sz. mell'!E25+'[1]9.2.2. sz.  mell'!E24+'[1]15. sz. mell'!E25</f>
        <v>0</v>
      </c>
      <c r="F25" s="129"/>
    </row>
    <row r="26" spans="1:6" s="201" customFormat="1" ht="12" customHeight="1" thickBot="1">
      <c r="A26" s="70" t="s">
        <v>71</v>
      </c>
      <c r="B26" s="317" t="s">
        <v>415</v>
      </c>
      <c r="C26" s="994">
        <f>'[1]14. sz. mell'!C26+'[1]9.2.2. sz.  mell'!C25+'[1]15. sz. mell'!C26</f>
        <v>0</v>
      </c>
      <c r="D26" s="115"/>
      <c r="E26" s="994">
        <f>'[1]14. sz. mell'!E26+'[1]9.2.2. sz.  mell'!E25+'[1]15. sz. mell'!E26</f>
        <v>0</v>
      </c>
      <c r="F26" s="115"/>
    </row>
    <row r="27" spans="1:6" s="201" customFormat="1" ht="12" customHeight="1">
      <c r="A27" s="193" t="s">
        <v>231</v>
      </c>
      <c r="B27" s="194" t="s">
        <v>413</v>
      </c>
      <c r="C27" s="773">
        <f>'[1]14. sz. mell'!C27+'[1]9.2.2. sz.  mell'!C26+'[1]15. sz. mell'!C27</f>
        <v>0</v>
      </c>
      <c r="D27" s="773"/>
      <c r="E27" s="773">
        <f>'[1]14. sz. mell'!E27+'[1]9.2.2. sz.  mell'!E26+'[1]15. sz. mell'!E27</f>
        <v>0</v>
      </c>
      <c r="F27" s="773"/>
    </row>
    <row r="28" spans="1:6" s="201" customFormat="1" ht="12" customHeight="1">
      <c r="A28" s="193" t="s">
        <v>234</v>
      </c>
      <c r="B28" s="195" t="s">
        <v>416</v>
      </c>
      <c r="C28" s="773">
        <f>'[1]14. sz. mell'!C28+'[1]9.2.2. sz.  mell'!C27+'[1]15. sz. mell'!C28</f>
        <v>0</v>
      </c>
      <c r="D28" s="773"/>
      <c r="E28" s="773">
        <f>'[1]14. sz. mell'!E28+'[1]9.2.2. sz.  mell'!E27+'[1]15. sz. mell'!E28</f>
        <v>0</v>
      </c>
      <c r="F28" s="773"/>
    </row>
    <row r="29" spans="1:6" s="201" customFormat="1" ht="12" customHeight="1" thickBot="1">
      <c r="A29" s="192" t="s">
        <v>235</v>
      </c>
      <c r="B29" s="196" t="s">
        <v>417</v>
      </c>
      <c r="C29" s="137">
        <f>'[1]14. sz. mell'!C29+'[1]9.2.2. sz.  mell'!C28+'[1]15. sz. mell'!C29</f>
        <v>0</v>
      </c>
      <c r="D29" s="773"/>
      <c r="E29" s="137">
        <f>'[1]14. sz. mell'!E29+'[1]9.2.2. sz.  mell'!E28+'[1]15. sz. mell'!E29</f>
        <v>0</v>
      </c>
      <c r="F29" s="773"/>
    </row>
    <row r="30" spans="1:6" s="201" customFormat="1" ht="12" customHeight="1" thickBot="1">
      <c r="A30" s="70" t="s">
        <v>72</v>
      </c>
      <c r="B30" s="317" t="s">
        <v>418</v>
      </c>
      <c r="C30" s="994">
        <f>'[1]14. sz. mell'!C30+'[1]9.2.2. sz.  mell'!C29+'[1]15. sz. mell'!C30</f>
        <v>0</v>
      </c>
      <c r="D30" s="115"/>
      <c r="E30" s="994">
        <f>'[1]14. sz. mell'!E30+'[1]9.2.2. sz.  mell'!E29+'[1]15. sz. mell'!E30</f>
        <v>0</v>
      </c>
      <c r="F30" s="115"/>
    </row>
    <row r="31" spans="1:6" s="201" customFormat="1" ht="12" customHeight="1">
      <c r="A31" s="193" t="s">
        <v>122</v>
      </c>
      <c r="B31" s="194" t="s">
        <v>260</v>
      </c>
      <c r="C31" s="773">
        <f>'[1]14. sz. mell'!C31+'[1]9.2.2. sz.  mell'!C30+'[1]15. sz. mell'!C31</f>
        <v>0</v>
      </c>
      <c r="D31" s="773"/>
      <c r="E31" s="773">
        <f>'[1]14. sz. mell'!E31+'[1]9.2.2. sz.  mell'!E30+'[1]15. sz. mell'!E31</f>
        <v>0</v>
      </c>
      <c r="F31" s="773"/>
    </row>
    <row r="32" spans="1:6" s="201" customFormat="1" ht="12" customHeight="1">
      <c r="A32" s="193" t="s">
        <v>123</v>
      </c>
      <c r="B32" s="195" t="s">
        <v>261</v>
      </c>
      <c r="C32" s="773">
        <f>'[1]14. sz. mell'!C32+'[1]9.2.2. sz.  mell'!C31+'[1]15. sz. mell'!C32</f>
        <v>0</v>
      </c>
      <c r="D32" s="773"/>
      <c r="E32" s="773">
        <f>'[1]14. sz. mell'!E32+'[1]9.2.2. sz.  mell'!E31+'[1]15. sz. mell'!E32</f>
        <v>0</v>
      </c>
      <c r="F32" s="773"/>
    </row>
    <row r="33" spans="1:6" s="147" customFormat="1" ht="12" customHeight="1" thickBot="1">
      <c r="A33" s="192" t="s">
        <v>124</v>
      </c>
      <c r="B33" s="57" t="s">
        <v>262</v>
      </c>
      <c r="C33" s="137">
        <f>'[1]14. sz. mell'!C33+'[1]9.2.2. sz.  mell'!C32+'[1]15. sz. mell'!C33</f>
        <v>0</v>
      </c>
      <c r="D33" s="773"/>
      <c r="E33" s="137">
        <f>'[1]14. sz. mell'!E33+'[1]9.2.2. sz.  mell'!E32+'[1]15. sz. mell'!E33</f>
        <v>0</v>
      </c>
      <c r="F33" s="773"/>
    </row>
    <row r="34" spans="1:6" s="147" customFormat="1" ht="12" customHeight="1" thickBot="1">
      <c r="A34" s="70" t="s">
        <v>73</v>
      </c>
      <c r="B34" s="317" t="s">
        <v>371</v>
      </c>
      <c r="C34" s="995">
        <f>'[1]14. sz. mell'!C34+'[1]9.2.2. sz.  mell'!C33+'[1]15. sz. mell'!C34</f>
        <v>0</v>
      </c>
      <c r="D34" s="129">
        <v>102</v>
      </c>
      <c r="E34" s="995">
        <v>102</v>
      </c>
      <c r="F34" s="129">
        <f>E34*100/D34</f>
        <v>100</v>
      </c>
    </row>
    <row r="35" spans="1:6" s="147" customFormat="1" ht="12" customHeight="1" thickBot="1">
      <c r="A35" s="70" t="s">
        <v>74</v>
      </c>
      <c r="B35" s="317" t="s">
        <v>419</v>
      </c>
      <c r="C35" s="994">
        <f>'[1]14. sz. mell'!C35+'[1]9.2.2. sz.  mell'!C34+'[1]15. sz. mell'!C35</f>
        <v>0</v>
      </c>
      <c r="D35" s="138"/>
      <c r="E35" s="994">
        <f>'[1]14. sz. mell'!E35+'[1]9.2.2. sz.  mell'!E34+'[1]15. sz. mell'!E35</f>
        <v>0</v>
      </c>
      <c r="F35" s="138"/>
    </row>
    <row r="36" spans="1:6" s="147" customFormat="1" ht="12" customHeight="1" thickBot="1">
      <c r="A36" s="67" t="s">
        <v>75</v>
      </c>
      <c r="B36" s="317" t="s">
        <v>420</v>
      </c>
      <c r="C36" s="996">
        <f>'[1]14. sz. mell'!C36+'[1]9.2.2. sz.  mell'!C35+'[1]15. sz. mell'!C36</f>
        <v>3000</v>
      </c>
      <c r="D36" s="139">
        <f>D34+D9</f>
        <v>3164</v>
      </c>
      <c r="E36" s="996">
        <f>E34+E9</f>
        <v>2669</v>
      </c>
      <c r="F36" s="139">
        <f>F34+F9</f>
        <v>183.83409536250815</v>
      </c>
    </row>
    <row r="37" spans="1:6" s="147" customFormat="1" ht="12" customHeight="1" thickBot="1">
      <c r="A37" s="82" t="s">
        <v>76</v>
      </c>
      <c r="B37" s="317" t="s">
        <v>421</v>
      </c>
      <c r="C37" s="997">
        <f>'[1]14. sz. mell'!C37+'[1]9.2.2. sz.  mell'!C36+'[1]15. sz. mell'!C37</f>
        <v>95361</v>
      </c>
      <c r="D37" s="139">
        <f>D38+D40</f>
        <v>98978</v>
      </c>
      <c r="E37" s="997">
        <f>E40+E38</f>
        <v>98954</v>
      </c>
      <c r="F37" s="139">
        <f>E37*100/D37</f>
        <v>99.975752187354772</v>
      </c>
    </row>
    <row r="38" spans="1:6" s="147" customFormat="1" ht="12" customHeight="1">
      <c r="A38" s="193" t="s">
        <v>422</v>
      </c>
      <c r="B38" s="194" t="s">
        <v>200</v>
      </c>
      <c r="C38" s="773">
        <f>'[1]14. sz. mell'!C38+'[1]9.2.2. sz.  mell'!C37+'[1]15. sz. mell'!C38</f>
        <v>0</v>
      </c>
      <c r="D38" s="773">
        <v>97</v>
      </c>
      <c r="E38" s="773">
        <v>96</v>
      </c>
      <c r="F38" s="773">
        <f>E38*100/D38</f>
        <v>98.969072164948457</v>
      </c>
    </row>
    <row r="39" spans="1:6" s="201" customFormat="1" ht="12" customHeight="1">
      <c r="A39" s="193" t="s">
        <v>423</v>
      </c>
      <c r="B39" s="195" t="s">
        <v>63</v>
      </c>
      <c r="C39" s="773">
        <f>'[1]14. sz. mell'!C39+'[1]9.2.2. sz.  mell'!C38+'[1]15. sz. mell'!C39</f>
        <v>0</v>
      </c>
      <c r="D39" s="773"/>
      <c r="E39" s="773"/>
      <c r="F39" s="773"/>
    </row>
    <row r="40" spans="1:6" s="201" customFormat="1" ht="12" customHeight="1" thickBot="1">
      <c r="A40" s="192" t="s">
        <v>424</v>
      </c>
      <c r="B40" s="57" t="s">
        <v>425</v>
      </c>
      <c r="C40" s="137">
        <f>'[1]14. sz. mell'!C40+'[1]9.2.2. sz.  mell'!C39+'[1]15. sz. mell'!C40</f>
        <v>95361</v>
      </c>
      <c r="D40" s="773">
        <v>98881</v>
      </c>
      <c r="E40" s="137">
        <v>98858</v>
      </c>
      <c r="F40" s="773">
        <f>E40*100/D40</f>
        <v>99.976739717438136</v>
      </c>
    </row>
    <row r="41" spans="1:6" s="201" customFormat="1" ht="15" customHeight="1" thickBot="1">
      <c r="A41" s="82" t="s">
        <v>77</v>
      </c>
      <c r="B41" s="998" t="s">
        <v>426</v>
      </c>
      <c r="C41" s="999">
        <f>'[1]14. sz. mell'!C41+'[1]9.2.2. sz.  mell'!C40+'[1]15. sz. mell'!C41</f>
        <v>98361</v>
      </c>
      <c r="D41" s="142">
        <f>D36+D37</f>
        <v>102142</v>
      </c>
      <c r="E41" s="999">
        <f>E37+E36</f>
        <v>101623</v>
      </c>
      <c r="F41" s="142">
        <f>E41*100/D41</f>
        <v>99.491883847976354</v>
      </c>
    </row>
    <row r="42" spans="1:6" s="201" customFormat="1" ht="15" customHeight="1">
      <c r="A42" s="84"/>
      <c r="B42" s="85"/>
      <c r="C42" s="140"/>
      <c r="D42" s="140"/>
      <c r="E42" s="140"/>
      <c r="F42" s="140"/>
    </row>
    <row r="43" spans="1:6" ht="13.5" thickBot="1">
      <c r="A43" s="86"/>
      <c r="B43" s="87"/>
      <c r="C43" s="141"/>
      <c r="D43" s="141"/>
      <c r="E43" s="141"/>
      <c r="F43" s="141"/>
    </row>
    <row r="44" spans="1:6" s="200" customFormat="1" ht="16.5" customHeight="1" thickBot="1">
      <c r="A44" s="88"/>
      <c r="B44" s="443" t="s">
        <v>104</v>
      </c>
      <c r="C44" s="142"/>
      <c r="D44" s="142"/>
      <c r="E44" s="142"/>
      <c r="F44" s="142"/>
    </row>
    <row r="45" spans="1:6" s="202" customFormat="1" ht="12" customHeight="1" thickBot="1">
      <c r="A45" s="1000" t="s">
        <v>68</v>
      </c>
      <c r="B45" s="459" t="s">
        <v>427</v>
      </c>
      <c r="C45" s="1001">
        <f>SUM(C46+C47+C48)</f>
        <v>98111</v>
      </c>
      <c r="D45" s="1001">
        <f>D46+D47+D48+D50</f>
        <v>100362</v>
      </c>
      <c r="E45" s="1001">
        <f>SUM(E46+E47+E48+E50)</f>
        <v>97631</v>
      </c>
      <c r="F45" s="1001">
        <f>E45*100/D45</f>
        <v>97.278850560969289</v>
      </c>
    </row>
    <row r="46" spans="1:6" ht="12" customHeight="1">
      <c r="A46" s="192" t="s">
        <v>129</v>
      </c>
      <c r="B46" s="7" t="s">
        <v>98</v>
      </c>
      <c r="C46" s="773">
        <f>'[1]14. sz. mell'!C46+'[1]9.2.2. sz.  mell'!C45+'[1]15. sz. mell'!C46</f>
        <v>62252</v>
      </c>
      <c r="D46" s="773">
        <v>65775</v>
      </c>
      <c r="E46" s="773">
        <v>63314</v>
      </c>
      <c r="F46" s="773">
        <f>E46*100/D46</f>
        <v>96.258456860509312</v>
      </c>
    </row>
    <row r="47" spans="1:6" ht="12" customHeight="1">
      <c r="A47" s="192" t="s">
        <v>130</v>
      </c>
      <c r="B47" s="6" t="s">
        <v>171</v>
      </c>
      <c r="C47" s="773">
        <f>'[1]14. sz. mell'!C47+'[1]9.2.2. sz.  mell'!C46+'[1]15. sz. mell'!C47</f>
        <v>16989</v>
      </c>
      <c r="D47" s="773">
        <v>17185</v>
      </c>
      <c r="E47" s="773">
        <v>17061</v>
      </c>
      <c r="F47" s="773">
        <f t="shared" ref="F47:F58" si="0">E47*100/D47</f>
        <v>99.278440500436432</v>
      </c>
    </row>
    <row r="48" spans="1:6" ht="12" customHeight="1">
      <c r="A48" s="192" t="s">
        <v>131</v>
      </c>
      <c r="B48" s="6" t="s">
        <v>148</v>
      </c>
      <c r="C48" s="773">
        <f>'[1]14. sz. mell'!C48+'[1]9.2.2. sz.  mell'!C47+'[1]15. sz. mell'!C48</f>
        <v>18870</v>
      </c>
      <c r="D48" s="773">
        <v>17305</v>
      </c>
      <c r="E48" s="773">
        <v>17162</v>
      </c>
      <c r="F48" s="773">
        <f t="shared" si="0"/>
        <v>99.173649234325339</v>
      </c>
    </row>
    <row r="49" spans="1:6" ht="12" customHeight="1">
      <c r="A49" s="192" t="s">
        <v>132</v>
      </c>
      <c r="B49" s="6" t="s">
        <v>172</v>
      </c>
      <c r="C49" s="46"/>
      <c r="D49" s="46"/>
      <c r="E49" s="46"/>
      <c r="F49" s="773"/>
    </row>
    <row r="50" spans="1:6" ht="12" customHeight="1" thickBot="1">
      <c r="A50" s="192" t="s">
        <v>149</v>
      </c>
      <c r="B50" s="6" t="s">
        <v>173</v>
      </c>
      <c r="C50" s="46"/>
      <c r="D50" s="46">
        <v>97</v>
      </c>
      <c r="E50" s="46">
        <v>94</v>
      </c>
      <c r="F50" s="137">
        <f t="shared" si="0"/>
        <v>96.907216494845358</v>
      </c>
    </row>
    <row r="51" spans="1:6" ht="12" customHeight="1" thickBot="1">
      <c r="A51" s="70" t="s">
        <v>69</v>
      </c>
      <c r="B51" s="55" t="s">
        <v>428</v>
      </c>
      <c r="C51" s="115">
        <f>SUM(C52:C54)</f>
        <v>250</v>
      </c>
      <c r="D51" s="115">
        <f>D52</f>
        <v>1780</v>
      </c>
      <c r="E51" s="115">
        <f>SUM(E52:E54)</f>
        <v>1162</v>
      </c>
      <c r="F51" s="994">
        <f t="shared" si="0"/>
        <v>65.280898876404493</v>
      </c>
    </row>
    <row r="52" spans="1:6" s="202" customFormat="1" ht="12" customHeight="1">
      <c r="A52" s="192" t="s">
        <v>135</v>
      </c>
      <c r="B52" s="7" t="s">
        <v>193</v>
      </c>
      <c r="C52" s="773">
        <f>'[1]14. sz. mell'!C52+'[1]9.2.2. sz.  mell'!C51+'[1]15. sz. mell'!C52</f>
        <v>250</v>
      </c>
      <c r="D52" s="773">
        <v>1780</v>
      </c>
      <c r="E52" s="773">
        <v>1162</v>
      </c>
      <c r="F52" s="773">
        <f t="shared" si="0"/>
        <v>65.280898876404493</v>
      </c>
    </row>
    <row r="53" spans="1:6" ht="12" customHeight="1">
      <c r="A53" s="192" t="s">
        <v>136</v>
      </c>
      <c r="B53" s="6" t="s">
        <v>175</v>
      </c>
      <c r="C53" s="46"/>
      <c r="D53" s="46"/>
      <c r="E53" s="46"/>
      <c r="F53" s="773"/>
    </row>
    <row r="54" spans="1:6" ht="12" customHeight="1">
      <c r="A54" s="192" t="s">
        <v>137</v>
      </c>
      <c r="B54" s="6" t="s">
        <v>105</v>
      </c>
      <c r="C54" s="46"/>
      <c r="D54" s="46"/>
      <c r="E54" s="46"/>
      <c r="F54" s="773"/>
    </row>
    <row r="55" spans="1:6" ht="12" customHeight="1" thickBot="1">
      <c r="A55" s="1357" t="s">
        <v>138</v>
      </c>
      <c r="B55" s="10" t="s">
        <v>64</v>
      </c>
      <c r="C55" s="1358"/>
      <c r="D55" s="1358"/>
      <c r="E55" s="1358"/>
      <c r="F55" s="114"/>
    </row>
    <row r="56" spans="1:6" ht="12" customHeight="1" thickBot="1">
      <c r="A56" s="1359"/>
      <c r="B56" s="1360" t="s">
        <v>1126</v>
      </c>
      <c r="C56" s="1361"/>
      <c r="D56" s="1361"/>
      <c r="E56" s="1361"/>
      <c r="F56" s="1362"/>
    </row>
    <row r="57" spans="1:6" ht="12" customHeight="1" thickBot="1">
      <c r="A57" s="1359"/>
      <c r="B57" s="1360" t="s">
        <v>1123</v>
      </c>
      <c r="C57" s="1361"/>
      <c r="D57" s="1361"/>
      <c r="E57" s="1361">
        <v>2830</v>
      </c>
      <c r="F57" s="1362"/>
    </row>
    <row r="58" spans="1:6" ht="12" customHeight="1" thickBot="1">
      <c r="A58" s="70" t="s">
        <v>70</v>
      </c>
      <c r="B58" s="90" t="s">
        <v>429</v>
      </c>
      <c r="C58" s="143">
        <f>+C45+C51</f>
        <v>98361</v>
      </c>
      <c r="D58" s="143">
        <f>+D45+D51</f>
        <v>102142</v>
      </c>
      <c r="E58" s="143">
        <f>E45+E51+E57</f>
        <v>101623</v>
      </c>
      <c r="F58" s="994">
        <f t="shared" si="0"/>
        <v>99.491883847976354</v>
      </c>
    </row>
    <row r="59" spans="1:6" ht="12" customHeight="1" thickBot="1">
      <c r="C59" s="144"/>
      <c r="D59" s="144"/>
      <c r="E59" s="144"/>
      <c r="F59" s="144"/>
    </row>
    <row r="60" spans="1:6" ht="12" customHeight="1" thickBot="1">
      <c r="A60" s="92" t="s">
        <v>1006</v>
      </c>
      <c r="B60" s="93"/>
      <c r="C60" s="54">
        <v>19</v>
      </c>
      <c r="D60" s="54">
        <v>19</v>
      </c>
      <c r="E60" s="54">
        <v>19</v>
      </c>
      <c r="F60" s="54"/>
    </row>
    <row r="61" spans="1:6" ht="15" customHeight="1" thickBot="1">
      <c r="A61" s="92" t="s">
        <v>189</v>
      </c>
      <c r="B61" s="93"/>
      <c r="C61" s="54">
        <v>0</v>
      </c>
      <c r="D61" s="54">
        <v>0</v>
      </c>
      <c r="E61" s="54">
        <v>0</v>
      </c>
      <c r="F61" s="54">
        <v>0</v>
      </c>
    </row>
    <row r="62" spans="1:6" ht="15.75">
      <c r="A62" s="149"/>
      <c r="B62" s="149"/>
      <c r="C62" s="64"/>
      <c r="E62" s="64"/>
    </row>
    <row r="63" spans="1:6" ht="15" customHeight="1"/>
    <row r="64" spans="1:6" ht="14.25" customHeight="1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F67"/>
  <sheetViews>
    <sheetView view="pageBreakPreview" zoomScale="60" zoomScaleNormal="100" workbookViewId="0">
      <selection activeCell="D1" sqref="D1"/>
    </sheetView>
  </sheetViews>
  <sheetFormatPr defaultRowHeight="12.75"/>
  <cols>
    <col min="1" max="1" width="13" style="723" customWidth="1"/>
    <col min="2" max="2" width="68.33203125" style="91" customWidth="1"/>
    <col min="3" max="3" width="17" style="91" customWidth="1"/>
    <col min="4" max="4" width="16.5" style="91" bestFit="1" customWidth="1"/>
    <col min="5" max="5" width="17" style="91" customWidth="1"/>
    <col min="6" max="6" width="16.5" style="91" bestFit="1" customWidth="1"/>
    <col min="7" max="16384" width="9.33203125" style="91"/>
  </cols>
  <sheetData>
    <row r="1" spans="1:6" s="72" customFormat="1" ht="21" customHeight="1">
      <c r="A1" s="71"/>
      <c r="B1" s="73"/>
      <c r="C1" s="73"/>
      <c r="D1" s="94" t="s">
        <v>1139</v>
      </c>
      <c r="E1" s="73"/>
      <c r="F1" s="991"/>
    </row>
    <row r="2" spans="1:6" s="198" customFormat="1" ht="25.5" customHeight="1" thickBot="1">
      <c r="A2" s="71"/>
      <c r="B2" s="73"/>
      <c r="C2" s="73"/>
      <c r="D2" s="197"/>
      <c r="E2" s="73"/>
      <c r="F2" s="197"/>
    </row>
    <row r="3" spans="1:6" s="198" customFormat="1" ht="36">
      <c r="A3" s="152" t="s">
        <v>186</v>
      </c>
      <c r="B3" s="130" t="s">
        <v>443</v>
      </c>
      <c r="C3" s="145"/>
      <c r="D3" s="145"/>
      <c r="E3" s="145"/>
      <c r="F3" s="145" t="s">
        <v>108</v>
      </c>
    </row>
    <row r="4" spans="1:6" s="199" customFormat="1" ht="15.95" customHeight="1" thickBot="1">
      <c r="A4" s="190" t="s">
        <v>185</v>
      </c>
      <c r="B4" s="131" t="s">
        <v>431</v>
      </c>
      <c r="C4" s="146"/>
      <c r="D4" s="146"/>
      <c r="E4" s="146"/>
      <c r="F4" s="146" t="s">
        <v>108</v>
      </c>
    </row>
    <row r="5" spans="1:6" ht="14.25" thickBot="1">
      <c r="A5" s="74"/>
      <c r="B5" s="74"/>
      <c r="C5" s="75"/>
      <c r="D5" s="75"/>
      <c r="E5" s="75"/>
      <c r="F5" s="75"/>
    </row>
    <row r="6" spans="1:6" s="200" customFormat="1" ht="12.95" customHeight="1" thickBot="1">
      <c r="A6" s="153" t="s">
        <v>187</v>
      </c>
      <c r="B6" s="76" t="s">
        <v>101</v>
      </c>
      <c r="C6" s="77" t="s">
        <v>970</v>
      </c>
      <c r="D6" s="77" t="s">
        <v>971</v>
      </c>
      <c r="E6" s="77" t="s">
        <v>866</v>
      </c>
      <c r="F6" s="77" t="s">
        <v>867</v>
      </c>
    </row>
    <row r="7" spans="1:6" s="200" customFormat="1" ht="15.95" customHeight="1" thickBot="1">
      <c r="A7" s="67">
        <v>1</v>
      </c>
      <c r="B7" s="68">
        <v>2</v>
      </c>
      <c r="C7" s="69">
        <v>3</v>
      </c>
      <c r="D7" s="69">
        <v>4</v>
      </c>
      <c r="E7" s="69">
        <v>5</v>
      </c>
      <c r="F7" s="69">
        <v>6</v>
      </c>
    </row>
    <row r="8" spans="1:6" s="147" customFormat="1" ht="12" customHeight="1" thickBot="1">
      <c r="A8" s="78"/>
      <c r="B8" s="79" t="s">
        <v>103</v>
      </c>
      <c r="C8" s="80"/>
      <c r="D8" s="80"/>
      <c r="E8" s="80"/>
      <c r="F8" s="80"/>
    </row>
    <row r="9" spans="1:6" s="147" customFormat="1" ht="12" customHeight="1" thickBot="1">
      <c r="A9" s="67" t="s">
        <v>68</v>
      </c>
      <c r="B9" s="81" t="s">
        <v>409</v>
      </c>
      <c r="C9" s="115">
        <f>SUM(C10:C19)</f>
        <v>3000</v>
      </c>
      <c r="D9" s="115">
        <f>SUM(D10:D19)</f>
        <v>3062</v>
      </c>
      <c r="E9" s="115">
        <f>SUM(E10:E19)</f>
        <v>2567</v>
      </c>
      <c r="F9" s="115">
        <f>SUM(F10:F19)</f>
        <v>0</v>
      </c>
    </row>
    <row r="10" spans="1:6" s="147" customFormat="1" ht="12" customHeight="1">
      <c r="A10" s="191" t="s">
        <v>129</v>
      </c>
      <c r="B10" s="8" t="s">
        <v>246</v>
      </c>
      <c r="C10" s="136"/>
      <c r="D10" s="136"/>
      <c r="E10" s="136"/>
      <c r="F10" s="136"/>
    </row>
    <row r="11" spans="1:6" s="147" customFormat="1" ht="12" customHeight="1">
      <c r="A11" s="192" t="s">
        <v>130</v>
      </c>
      <c r="B11" s="6" t="s">
        <v>247</v>
      </c>
      <c r="C11" s="113">
        <v>3000</v>
      </c>
      <c r="D11" s="113">
        <v>3062</v>
      </c>
      <c r="E11" s="113">
        <v>2567</v>
      </c>
      <c r="F11" s="113"/>
    </row>
    <row r="12" spans="1:6" s="147" customFormat="1" ht="12" customHeight="1">
      <c r="A12" s="192" t="s">
        <v>131</v>
      </c>
      <c r="B12" s="6" t="s">
        <v>248</v>
      </c>
      <c r="C12" s="113"/>
      <c r="D12" s="113"/>
      <c r="E12" s="113"/>
      <c r="F12" s="113"/>
    </row>
    <row r="13" spans="1:6" s="147" customFormat="1" ht="12" customHeight="1">
      <c r="A13" s="192" t="s">
        <v>132</v>
      </c>
      <c r="B13" s="6" t="s">
        <v>249</v>
      </c>
      <c r="C13" s="113"/>
      <c r="D13" s="113"/>
      <c r="E13" s="113"/>
      <c r="F13" s="113"/>
    </row>
    <row r="14" spans="1:6" s="147" customFormat="1" ht="12" customHeight="1">
      <c r="A14" s="192" t="s">
        <v>149</v>
      </c>
      <c r="B14" s="6" t="s">
        <v>250</v>
      </c>
      <c r="C14" s="113"/>
      <c r="D14" s="113"/>
      <c r="E14" s="113"/>
      <c r="F14" s="113"/>
    </row>
    <row r="15" spans="1:6" s="147" customFormat="1" ht="12" customHeight="1">
      <c r="A15" s="192" t="s">
        <v>133</v>
      </c>
      <c r="B15" s="6" t="s">
        <v>410</v>
      </c>
      <c r="C15" s="113"/>
      <c r="D15" s="113"/>
      <c r="E15" s="113"/>
      <c r="F15" s="113"/>
    </row>
    <row r="16" spans="1:6" s="147" customFormat="1" ht="12" customHeight="1">
      <c r="A16" s="192" t="s">
        <v>134</v>
      </c>
      <c r="B16" s="5" t="s">
        <v>411</v>
      </c>
      <c r="C16" s="113"/>
      <c r="D16" s="113"/>
      <c r="E16" s="113"/>
      <c r="F16" s="113"/>
    </row>
    <row r="17" spans="1:6" s="201" customFormat="1" ht="12" customHeight="1">
      <c r="A17" s="192" t="s">
        <v>141</v>
      </c>
      <c r="B17" s="6" t="s">
        <v>253</v>
      </c>
      <c r="C17" s="137"/>
      <c r="D17" s="137"/>
      <c r="E17" s="137"/>
      <c r="F17" s="137"/>
    </row>
    <row r="18" spans="1:6" s="201" customFormat="1" ht="12" customHeight="1">
      <c r="A18" s="192" t="s">
        <v>142</v>
      </c>
      <c r="B18" s="6" t="s">
        <v>254</v>
      </c>
      <c r="C18" s="113"/>
      <c r="D18" s="113"/>
      <c r="E18" s="113"/>
      <c r="F18" s="113"/>
    </row>
    <row r="19" spans="1:6" s="147" customFormat="1" ht="12" customHeight="1" thickBot="1">
      <c r="A19" s="192" t="s">
        <v>143</v>
      </c>
      <c r="B19" s="5" t="s">
        <v>255</v>
      </c>
      <c r="C19" s="114"/>
      <c r="D19" s="114"/>
      <c r="E19" s="114"/>
      <c r="F19" s="114"/>
    </row>
    <row r="20" spans="1:6" s="201" customFormat="1" ht="12" customHeight="1" thickBot="1">
      <c r="A20" s="67" t="s">
        <v>69</v>
      </c>
      <c r="B20" s="81" t="s">
        <v>412</v>
      </c>
      <c r="C20" s="115">
        <f>SUM(C21:C23)</f>
        <v>0</v>
      </c>
      <c r="D20" s="115">
        <f>SUM(D21:D23)</f>
        <v>0</v>
      </c>
      <c r="E20" s="115">
        <f>SUM(E21:E23)</f>
        <v>0</v>
      </c>
      <c r="F20" s="115">
        <f>SUM(F21:F23)</f>
        <v>0</v>
      </c>
    </row>
    <row r="21" spans="1:6" s="201" customFormat="1" ht="12" customHeight="1">
      <c r="A21" s="192" t="s">
        <v>135</v>
      </c>
      <c r="B21" s="7" t="s">
        <v>221</v>
      </c>
      <c r="C21" s="113"/>
      <c r="D21" s="113"/>
      <c r="E21" s="113"/>
      <c r="F21" s="113"/>
    </row>
    <row r="22" spans="1:6" s="201" customFormat="1" ht="12" customHeight="1">
      <c r="A22" s="192" t="s">
        <v>136</v>
      </c>
      <c r="B22" s="6" t="s">
        <v>413</v>
      </c>
      <c r="C22" s="113"/>
      <c r="D22" s="113"/>
      <c r="E22" s="113"/>
      <c r="F22" s="113"/>
    </row>
    <row r="23" spans="1:6" s="201" customFormat="1" ht="12" customHeight="1">
      <c r="A23" s="192" t="s">
        <v>137</v>
      </c>
      <c r="B23" s="6" t="s">
        <v>414</v>
      </c>
      <c r="C23" s="113"/>
      <c r="D23" s="113"/>
      <c r="E23" s="113"/>
      <c r="F23" s="113"/>
    </row>
    <row r="24" spans="1:6" s="201" customFormat="1" ht="12" customHeight="1" thickBot="1">
      <c r="A24" s="192" t="s">
        <v>138</v>
      </c>
      <c r="B24" s="6" t="s">
        <v>62</v>
      </c>
      <c r="C24" s="113"/>
      <c r="D24" s="113"/>
      <c r="E24" s="113"/>
      <c r="F24" s="113"/>
    </row>
    <row r="25" spans="1:6" s="201" customFormat="1" ht="12" customHeight="1" thickBot="1">
      <c r="A25" s="70" t="s">
        <v>70</v>
      </c>
      <c r="B25" s="55" t="s">
        <v>162</v>
      </c>
      <c r="C25" s="129"/>
      <c r="D25" s="129"/>
      <c r="E25" s="129"/>
      <c r="F25" s="129"/>
    </row>
    <row r="26" spans="1:6" s="201" customFormat="1" ht="12" customHeight="1" thickBot="1">
      <c r="A26" s="70" t="s">
        <v>71</v>
      </c>
      <c r="B26" s="55" t="s">
        <v>415</v>
      </c>
      <c r="C26" s="115">
        <f>+C27+C28</f>
        <v>0</v>
      </c>
      <c r="D26" s="115">
        <f>+D27+D28</f>
        <v>0</v>
      </c>
      <c r="E26" s="115">
        <f>+E27+E28</f>
        <v>0</v>
      </c>
      <c r="F26" s="115">
        <f>+F27+F28</f>
        <v>0</v>
      </c>
    </row>
    <row r="27" spans="1:6" s="201" customFormat="1" ht="12" customHeight="1">
      <c r="A27" s="193" t="s">
        <v>231</v>
      </c>
      <c r="B27" s="194" t="s">
        <v>413</v>
      </c>
      <c r="C27" s="44"/>
      <c r="D27" s="44"/>
      <c r="E27" s="44"/>
      <c r="F27" s="44"/>
    </row>
    <row r="28" spans="1:6" s="201" customFormat="1" ht="12" customHeight="1">
      <c r="A28" s="193" t="s">
        <v>234</v>
      </c>
      <c r="B28" s="195" t="s">
        <v>416</v>
      </c>
      <c r="C28" s="116"/>
      <c r="D28" s="116"/>
      <c r="E28" s="116"/>
      <c r="F28" s="116"/>
    </row>
    <row r="29" spans="1:6" s="201" customFormat="1" ht="12" customHeight="1" thickBot="1">
      <c r="A29" s="192" t="s">
        <v>235</v>
      </c>
      <c r="B29" s="196" t="s">
        <v>417</v>
      </c>
      <c r="C29" s="47"/>
      <c r="D29" s="47"/>
      <c r="E29" s="47"/>
      <c r="F29" s="47"/>
    </row>
    <row r="30" spans="1:6" s="201" customFormat="1" ht="12" customHeight="1" thickBot="1">
      <c r="A30" s="70" t="s">
        <v>72</v>
      </c>
      <c r="B30" s="55" t="s">
        <v>418</v>
      </c>
      <c r="C30" s="115">
        <f>+C31+C32+C33</f>
        <v>0</v>
      </c>
      <c r="D30" s="115">
        <f>+D31+D32+D33</f>
        <v>0</v>
      </c>
      <c r="E30" s="115">
        <f>+E31+E32+E33</f>
        <v>0</v>
      </c>
      <c r="F30" s="115">
        <f>+F31+F32+F33</f>
        <v>0</v>
      </c>
    </row>
    <row r="31" spans="1:6" s="201" customFormat="1" ht="12" customHeight="1">
      <c r="A31" s="193" t="s">
        <v>122</v>
      </c>
      <c r="B31" s="194" t="s">
        <v>260</v>
      </c>
      <c r="C31" s="44"/>
      <c r="D31" s="44"/>
      <c r="E31" s="44"/>
      <c r="F31" s="44"/>
    </row>
    <row r="32" spans="1:6" s="201" customFormat="1" ht="12" customHeight="1">
      <c r="A32" s="193" t="s">
        <v>123</v>
      </c>
      <c r="B32" s="195" t="s">
        <v>261</v>
      </c>
      <c r="C32" s="116"/>
      <c r="D32" s="116"/>
      <c r="E32" s="116"/>
      <c r="F32" s="116"/>
    </row>
    <row r="33" spans="1:6" s="147" customFormat="1" ht="12" customHeight="1" thickBot="1">
      <c r="A33" s="192" t="s">
        <v>124</v>
      </c>
      <c r="B33" s="57" t="s">
        <v>262</v>
      </c>
      <c r="C33" s="47"/>
      <c r="D33" s="47"/>
      <c r="E33" s="47"/>
      <c r="F33" s="47"/>
    </row>
    <row r="34" spans="1:6" s="147" customFormat="1" ht="12" customHeight="1" thickBot="1">
      <c r="A34" s="70" t="s">
        <v>73</v>
      </c>
      <c r="B34" s="55" t="s">
        <v>371</v>
      </c>
      <c r="C34" s="129"/>
      <c r="D34" s="129"/>
      <c r="E34" s="129"/>
      <c r="F34" s="129"/>
    </row>
    <row r="35" spans="1:6" s="147" customFormat="1" ht="12" customHeight="1" thickBot="1">
      <c r="A35" s="70" t="s">
        <v>74</v>
      </c>
      <c r="B35" s="55" t="s">
        <v>419</v>
      </c>
      <c r="C35" s="138"/>
      <c r="D35" s="138"/>
      <c r="E35" s="138"/>
      <c r="F35" s="138"/>
    </row>
    <row r="36" spans="1:6" s="147" customFormat="1" ht="12" customHeight="1" thickBot="1">
      <c r="A36" s="67" t="s">
        <v>75</v>
      </c>
      <c r="B36" s="55" t="s">
        <v>420</v>
      </c>
      <c r="C36" s="139">
        <f>+C9+C20+C25+C26+C30+C34+C35</f>
        <v>3000</v>
      </c>
      <c r="D36" s="139">
        <f>+D9+D20+D25+D26+D30+D34+D35</f>
        <v>3062</v>
      </c>
      <c r="E36" s="139">
        <f>+E9+E20+E25+E26+E30+E34+E35</f>
        <v>2567</v>
      </c>
      <c r="F36" s="139">
        <f>+F9+F20+F25+F26+F30+F34+F35</f>
        <v>0</v>
      </c>
    </row>
    <row r="37" spans="1:6" s="147" customFormat="1" ht="12" customHeight="1" thickBot="1">
      <c r="A37" s="82" t="s">
        <v>76</v>
      </c>
      <c r="B37" s="55" t="s">
        <v>421</v>
      </c>
      <c r="C37" s="139">
        <f>+C38+C39+C40</f>
        <v>0</v>
      </c>
      <c r="D37" s="139">
        <f>+D38+D39+D40</f>
        <v>2427</v>
      </c>
      <c r="E37" s="139">
        <v>2427</v>
      </c>
      <c r="F37" s="139">
        <f>+F38+F39+F40</f>
        <v>0</v>
      </c>
    </row>
    <row r="38" spans="1:6" s="147" customFormat="1" ht="12" customHeight="1">
      <c r="A38" s="193" t="s">
        <v>422</v>
      </c>
      <c r="B38" s="194" t="s">
        <v>200</v>
      </c>
      <c r="C38" s="44"/>
      <c r="D38" s="44"/>
      <c r="E38" s="44"/>
      <c r="F38" s="44"/>
    </row>
    <row r="39" spans="1:6" s="201" customFormat="1" ht="12" customHeight="1">
      <c r="A39" s="193" t="s">
        <v>423</v>
      </c>
      <c r="B39" s="195" t="s">
        <v>63</v>
      </c>
      <c r="C39" s="116"/>
      <c r="D39" s="116"/>
      <c r="E39" s="116"/>
      <c r="F39" s="116"/>
    </row>
    <row r="40" spans="1:6" s="201" customFormat="1" ht="15" customHeight="1" thickBot="1">
      <c r="A40" s="192" t="s">
        <v>424</v>
      </c>
      <c r="B40" s="57" t="s">
        <v>1007</v>
      </c>
      <c r="C40" s="315"/>
      <c r="D40" s="315">
        <v>2427</v>
      </c>
      <c r="E40" s="315">
        <v>2427</v>
      </c>
      <c r="F40" s="315"/>
    </row>
    <row r="41" spans="1:6" s="201" customFormat="1" ht="15" customHeight="1" thickBot="1">
      <c r="A41" s="82" t="s">
        <v>77</v>
      </c>
      <c r="B41" s="83" t="s">
        <v>426</v>
      </c>
      <c r="C41" s="142">
        <f>+C36+C37</f>
        <v>3000</v>
      </c>
      <c r="D41" s="142">
        <f>+D36+D37</f>
        <v>5489</v>
      </c>
      <c r="E41" s="142">
        <f>+E36+E37</f>
        <v>4994</v>
      </c>
      <c r="F41" s="142">
        <f>+F36+F37</f>
        <v>0</v>
      </c>
    </row>
    <row r="42" spans="1:6">
      <c r="A42" s="84"/>
      <c r="B42" s="85"/>
      <c r="C42" s="85"/>
      <c r="D42" s="140"/>
      <c r="E42" s="85"/>
      <c r="F42" s="140"/>
    </row>
    <row r="43" spans="1:6" s="200" customFormat="1" ht="16.5" customHeight="1" thickBot="1">
      <c r="A43" s="86"/>
      <c r="B43" s="87"/>
      <c r="C43" s="87"/>
      <c r="D43" s="141"/>
      <c r="E43" s="87"/>
      <c r="F43" s="141"/>
    </row>
    <row r="44" spans="1:6" s="202" customFormat="1" ht="12" customHeight="1" thickBot="1">
      <c r="A44" s="88"/>
      <c r="B44" s="89" t="s">
        <v>104</v>
      </c>
      <c r="C44" s="89"/>
      <c r="D44" s="142"/>
      <c r="E44" s="89"/>
      <c r="F44" s="142"/>
    </row>
    <row r="45" spans="1:6" ht="12" customHeight="1" thickBot="1">
      <c r="A45" s="70" t="s">
        <v>68</v>
      </c>
      <c r="B45" s="55" t="s">
        <v>427</v>
      </c>
      <c r="C45" s="115">
        <f>SUM(C46:C50)</f>
        <v>2427</v>
      </c>
      <c r="D45" s="115">
        <f>SUM(D46:D50)</f>
        <v>5489</v>
      </c>
      <c r="E45" s="115">
        <f>SUM(E46:E50)</f>
        <v>4900</v>
      </c>
      <c r="F45" s="115">
        <f>SUM(F46:F50)</f>
        <v>0</v>
      </c>
    </row>
    <row r="46" spans="1:6" ht="12" customHeight="1">
      <c r="A46" s="192" t="s">
        <v>129</v>
      </c>
      <c r="B46" s="7" t="s">
        <v>98</v>
      </c>
      <c r="C46" s="44">
        <v>1911</v>
      </c>
      <c r="D46" s="44">
        <v>1911</v>
      </c>
      <c r="E46" s="44">
        <v>1911</v>
      </c>
      <c r="F46" s="44"/>
    </row>
    <row r="47" spans="1:6" ht="12" customHeight="1">
      <c r="A47" s="192" t="s">
        <v>130</v>
      </c>
      <c r="B47" s="6" t="s">
        <v>171</v>
      </c>
      <c r="C47" s="46">
        <v>516</v>
      </c>
      <c r="D47" s="46">
        <v>516</v>
      </c>
      <c r="E47" s="46">
        <v>516</v>
      </c>
      <c r="F47" s="46"/>
    </row>
    <row r="48" spans="1:6" ht="12" customHeight="1">
      <c r="A48" s="192" t="s">
        <v>131</v>
      </c>
      <c r="B48" s="6" t="s">
        <v>148</v>
      </c>
      <c r="C48" s="46"/>
      <c r="D48" s="46">
        <v>3062</v>
      </c>
      <c r="E48" s="46">
        <v>2473</v>
      </c>
      <c r="F48" s="46"/>
    </row>
    <row r="49" spans="1:6" ht="12" customHeight="1">
      <c r="A49" s="192" t="s">
        <v>132</v>
      </c>
      <c r="B49" s="6" t="s">
        <v>172</v>
      </c>
      <c r="C49" s="46"/>
      <c r="D49" s="46"/>
      <c r="E49" s="46"/>
      <c r="F49" s="46"/>
    </row>
    <row r="50" spans="1:6" ht="12" customHeight="1" thickBot="1">
      <c r="A50" s="192" t="s">
        <v>149</v>
      </c>
      <c r="B50" s="6" t="s">
        <v>173</v>
      </c>
      <c r="C50" s="46"/>
      <c r="D50" s="46"/>
      <c r="E50" s="46"/>
      <c r="F50" s="46"/>
    </row>
    <row r="51" spans="1:6" s="202" customFormat="1" ht="12" customHeight="1" thickBot="1">
      <c r="A51" s="70" t="s">
        <v>69</v>
      </c>
      <c r="B51" s="55" t="s">
        <v>428</v>
      </c>
      <c r="C51" s="115">
        <f>SUM(C52:C54)</f>
        <v>0</v>
      </c>
      <c r="D51" s="115">
        <f>SUM(D52:D54)</f>
        <v>0</v>
      </c>
      <c r="E51" s="115">
        <f>SUM(E52:E54)</f>
        <v>0</v>
      </c>
      <c r="F51" s="115">
        <f>SUM(F52:F54)</f>
        <v>0</v>
      </c>
    </row>
    <row r="52" spans="1:6" ht="12" customHeight="1">
      <c r="A52" s="192" t="s">
        <v>135</v>
      </c>
      <c r="B52" s="7" t="s">
        <v>193</v>
      </c>
      <c r="C52" s="44"/>
      <c r="D52" s="44"/>
      <c r="E52" s="44"/>
      <c r="F52" s="44"/>
    </row>
    <row r="53" spans="1:6" ht="12" customHeight="1">
      <c r="A53" s="192" t="s">
        <v>136</v>
      </c>
      <c r="B53" s="6" t="s">
        <v>175</v>
      </c>
      <c r="C53" s="46"/>
      <c r="D53" s="46"/>
      <c r="E53" s="46"/>
      <c r="F53" s="46"/>
    </row>
    <row r="54" spans="1:6" ht="12" customHeight="1">
      <c r="A54" s="192" t="s">
        <v>137</v>
      </c>
      <c r="B54" s="6" t="s">
        <v>105</v>
      </c>
      <c r="C54" s="46"/>
      <c r="D54" s="46"/>
      <c r="E54" s="46"/>
      <c r="F54" s="46"/>
    </row>
    <row r="55" spans="1:6" ht="12" customHeight="1" thickBot="1">
      <c r="A55" s="1357" t="s">
        <v>138</v>
      </c>
      <c r="B55" s="1356" t="s">
        <v>64</v>
      </c>
      <c r="C55" s="1358"/>
      <c r="D55" s="1367"/>
      <c r="E55" s="1358"/>
      <c r="F55" s="1358"/>
    </row>
    <row r="56" spans="1:6" ht="12" customHeight="1" thickBot="1">
      <c r="A56" s="1369"/>
      <c r="B56" s="1360" t="s">
        <v>1124</v>
      </c>
      <c r="C56" s="1363"/>
      <c r="D56" s="1366"/>
      <c r="E56" s="1364"/>
      <c r="F56" s="1364"/>
    </row>
    <row r="57" spans="1:6" ht="12" customHeight="1" thickBot="1">
      <c r="A57" s="1369"/>
      <c r="B57" s="1360" t="s">
        <v>1123</v>
      </c>
      <c r="C57" s="1363"/>
      <c r="D57" s="1366"/>
      <c r="E57" s="1364">
        <v>94</v>
      </c>
      <c r="F57" s="1364"/>
    </row>
    <row r="58" spans="1:6" ht="15" customHeight="1" thickBot="1">
      <c r="A58" s="70" t="s">
        <v>70</v>
      </c>
      <c r="B58" s="1365" t="s">
        <v>429</v>
      </c>
      <c r="C58" s="143">
        <f>+C45+C51</f>
        <v>2427</v>
      </c>
      <c r="D58" s="143">
        <f>+D45+D51</f>
        <v>5489</v>
      </c>
      <c r="E58" s="143">
        <f>+E45+E51+E57</f>
        <v>4994</v>
      </c>
      <c r="F58" s="143">
        <f>+F45+F51</f>
        <v>0</v>
      </c>
    </row>
    <row r="59" spans="1:6" ht="13.5" thickBot="1">
      <c r="C59" s="144"/>
      <c r="D59" s="144"/>
      <c r="E59" s="144"/>
      <c r="F59" s="144"/>
    </row>
    <row r="60" spans="1:6" ht="15" customHeight="1" thickBot="1">
      <c r="A60" s="92" t="s">
        <v>188</v>
      </c>
      <c r="B60" s="93"/>
      <c r="C60" s="54"/>
      <c r="D60" s="54"/>
      <c r="E60" s="54"/>
      <c r="F60" s="54"/>
    </row>
    <row r="61" spans="1:6" ht="14.25" customHeight="1" thickBot="1">
      <c r="A61" s="92" t="s">
        <v>189</v>
      </c>
      <c r="B61" s="93"/>
      <c r="C61" s="54"/>
      <c r="D61" s="54"/>
      <c r="E61" s="54"/>
      <c r="F61" s="54"/>
    </row>
    <row r="67" spans="3:3">
      <c r="C67" s="1368"/>
    </row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K169"/>
  <sheetViews>
    <sheetView view="pageLayout" topLeftCell="Y1" zoomScaleNormal="100" zoomScaleSheetLayoutView="100" workbookViewId="0">
      <selection activeCell="I14" sqref="I14"/>
    </sheetView>
  </sheetViews>
  <sheetFormatPr defaultRowHeight="15.75"/>
  <cols>
    <col min="1" max="1" width="9.5" style="149" customWidth="1"/>
    <col min="2" max="2" width="57.83203125" style="149" customWidth="1"/>
    <col min="3" max="3" width="12.83203125" style="149" customWidth="1"/>
    <col min="4" max="4" width="13.33203125" style="159" customWidth="1"/>
    <col min="5" max="5" width="14.33203125" style="149" customWidth="1"/>
    <col min="6" max="6" width="13.33203125" style="159" customWidth="1"/>
    <col min="7" max="16384" width="9.33203125" style="159"/>
  </cols>
  <sheetData>
    <row r="1" spans="1:8" ht="15.95" customHeight="1">
      <c r="A1" s="1417" t="s">
        <v>66</v>
      </c>
      <c r="B1" s="1417"/>
      <c r="C1" s="1417"/>
      <c r="E1" s="159"/>
    </row>
    <row r="2" spans="1:8" ht="15.95" customHeight="1" thickBot="1">
      <c r="A2" s="1416" t="s">
        <v>153</v>
      </c>
      <c r="B2" s="1416"/>
      <c r="C2" s="724"/>
      <c r="D2" s="722"/>
      <c r="E2" s="724"/>
      <c r="F2" s="722"/>
    </row>
    <row r="3" spans="1:8" ht="38.1" customHeight="1" thickBot="1">
      <c r="A3" s="21" t="s">
        <v>117</v>
      </c>
      <c r="B3" s="22" t="s">
        <v>67</v>
      </c>
      <c r="C3" s="29" t="s">
        <v>864</v>
      </c>
      <c r="D3" s="29" t="s">
        <v>865</v>
      </c>
      <c r="E3" s="29" t="s">
        <v>866</v>
      </c>
      <c r="F3" s="29" t="s">
        <v>867</v>
      </c>
      <c r="H3" s="461"/>
    </row>
    <row r="4" spans="1:8" s="160" customFormat="1" ht="12" customHeight="1" thickBot="1">
      <c r="A4" s="154">
        <v>1</v>
      </c>
      <c r="B4" s="155">
        <v>2</v>
      </c>
      <c r="C4" s="156">
        <v>3</v>
      </c>
      <c r="D4" s="156">
        <v>4</v>
      </c>
      <c r="E4" s="156">
        <v>5</v>
      </c>
      <c r="F4" s="156">
        <v>6</v>
      </c>
      <c r="H4" s="462"/>
    </row>
    <row r="5" spans="1:8" s="161" customFormat="1" ht="12" customHeight="1" thickBot="1">
      <c r="A5" s="18" t="s">
        <v>68</v>
      </c>
      <c r="B5" s="19" t="s">
        <v>213</v>
      </c>
      <c r="C5" s="103">
        <f>+C6+C7+C8+C9+C10+C11</f>
        <v>343101</v>
      </c>
      <c r="D5" s="103">
        <f>+D6+D7+D8+D9+D10+D11+D12+D13+D14+D15</f>
        <v>371643</v>
      </c>
      <c r="E5" s="103">
        <f>+E6+E7+E8+E9+E10+E11</f>
        <v>371643</v>
      </c>
      <c r="F5" s="754">
        <f>D5*100/E5</f>
        <v>100</v>
      </c>
      <c r="H5" s="456"/>
    </row>
    <row r="6" spans="1:8" s="161" customFormat="1" ht="12" customHeight="1">
      <c r="A6" s="13" t="s">
        <v>129</v>
      </c>
      <c r="B6" s="162" t="s">
        <v>214</v>
      </c>
      <c r="C6" s="106">
        <v>128864</v>
      </c>
      <c r="D6" s="106">
        <f>'[1]9. sz. mell'!F10</f>
        <v>129400</v>
      </c>
      <c r="E6" s="106">
        <f>'[2]9.1. sz. mell'!E10</f>
        <v>129400</v>
      </c>
      <c r="F6" s="106">
        <f>D6*100/E6</f>
        <v>100</v>
      </c>
      <c r="H6" s="463"/>
    </row>
    <row r="7" spans="1:8" s="161" customFormat="1" ht="12" customHeight="1">
      <c r="A7" s="12" t="s">
        <v>130</v>
      </c>
      <c r="B7" s="163" t="s">
        <v>215</v>
      </c>
      <c r="C7" s="105">
        <v>97314</v>
      </c>
      <c r="D7" s="106">
        <f>'[1]9. sz. mell'!F11</f>
        <v>102315</v>
      </c>
      <c r="E7" s="106">
        <f>'[2]9.1. sz. mell'!E11</f>
        <v>102315</v>
      </c>
      <c r="F7" s="106">
        <f t="shared" ref="F7:F11" si="0">D7*100/E7</f>
        <v>100</v>
      </c>
      <c r="H7" s="463"/>
    </row>
    <row r="8" spans="1:8" s="161" customFormat="1" ht="12" customHeight="1">
      <c r="A8" s="12" t="s">
        <v>131</v>
      </c>
      <c r="B8" s="163" t="s">
        <v>216</v>
      </c>
      <c r="C8" s="105">
        <v>110624</v>
      </c>
      <c r="D8" s="106">
        <f>'[1]9. sz. mell'!F12</f>
        <v>124836</v>
      </c>
      <c r="E8" s="106">
        <f>'[2]9.1. sz. mell'!E12</f>
        <v>124836</v>
      </c>
      <c r="F8" s="106">
        <f t="shared" si="0"/>
        <v>100</v>
      </c>
      <c r="H8" s="463"/>
    </row>
    <row r="9" spans="1:8" s="161" customFormat="1" ht="12" customHeight="1">
      <c r="A9" s="12" t="s">
        <v>132</v>
      </c>
      <c r="B9" s="163" t="s">
        <v>217</v>
      </c>
      <c r="C9" s="105">
        <v>6299</v>
      </c>
      <c r="D9" s="106">
        <f>'[1]9. sz. mell'!F13</f>
        <v>6547</v>
      </c>
      <c r="E9" s="106">
        <f>'[2]9.1. sz. mell'!E13</f>
        <v>6547</v>
      </c>
      <c r="F9" s="106">
        <f t="shared" si="0"/>
        <v>100</v>
      </c>
      <c r="H9" s="463"/>
    </row>
    <row r="10" spans="1:8" s="161" customFormat="1" ht="12" customHeight="1">
      <c r="A10" s="12" t="s">
        <v>149</v>
      </c>
      <c r="B10" s="163" t="s">
        <v>218</v>
      </c>
      <c r="C10" s="105"/>
      <c r="D10" s="106">
        <f>'[1]9. sz. mell'!F14</f>
        <v>8352</v>
      </c>
      <c r="E10" s="106">
        <f>'[2]9.1. sz. mell'!E14</f>
        <v>8352</v>
      </c>
      <c r="F10" s="106">
        <f t="shared" si="0"/>
        <v>100</v>
      </c>
      <c r="H10" s="463"/>
    </row>
    <row r="11" spans="1:8" s="161" customFormat="1" ht="12" customHeight="1">
      <c r="A11" s="12" t="s">
        <v>133</v>
      </c>
      <c r="B11" s="163" t="s">
        <v>219</v>
      </c>
      <c r="C11" s="105"/>
      <c r="D11" s="106">
        <f>'[1]9. sz. mell'!F15</f>
        <v>193</v>
      </c>
      <c r="E11" s="106">
        <f>'[2]9.1. sz. mell'!E15</f>
        <v>193</v>
      </c>
      <c r="F11" s="106">
        <f t="shared" si="0"/>
        <v>100</v>
      </c>
      <c r="H11" s="463"/>
    </row>
    <row r="12" spans="1:8" s="161" customFormat="1" ht="12" customHeight="1">
      <c r="A12" s="13" t="s">
        <v>134</v>
      </c>
      <c r="B12" s="163" t="s">
        <v>868</v>
      </c>
      <c r="C12" s="475"/>
      <c r="D12" s="106">
        <f>'[1]9. sz. mell'!F16</f>
        <v>0</v>
      </c>
      <c r="E12" s="106">
        <f>'[2]9.1. sz. mell'!E16</f>
        <v>0</v>
      </c>
      <c r="F12" s="106"/>
      <c r="H12" s="456"/>
    </row>
    <row r="13" spans="1:8" s="161" customFormat="1" ht="12" customHeight="1">
      <c r="A13" s="12" t="s">
        <v>141</v>
      </c>
      <c r="B13" s="163" t="s">
        <v>869</v>
      </c>
      <c r="C13" s="105"/>
      <c r="D13" s="106">
        <f>'[1]9. sz. mell'!F17</f>
        <v>0</v>
      </c>
      <c r="E13" s="105"/>
      <c r="F13" s="106">
        <f>'[1]9. sz. mell'!H17</f>
        <v>0</v>
      </c>
      <c r="H13" s="463"/>
    </row>
    <row r="14" spans="1:8" s="161" customFormat="1" ht="12" customHeight="1">
      <c r="A14" s="12" t="s">
        <v>142</v>
      </c>
      <c r="B14" s="163" t="s">
        <v>870</v>
      </c>
      <c r="C14" s="105"/>
      <c r="D14" s="106">
        <f>'[1]9. sz. mell'!F18</f>
        <v>0</v>
      </c>
      <c r="E14" s="105"/>
      <c r="F14" s="106">
        <f>'[1]9. sz. mell'!H18</f>
        <v>0</v>
      </c>
      <c r="H14" s="463"/>
    </row>
    <row r="15" spans="1:8" s="161" customFormat="1" ht="12" customHeight="1" thickBot="1">
      <c r="A15" s="12" t="s">
        <v>143</v>
      </c>
      <c r="B15" s="313" t="s">
        <v>871</v>
      </c>
      <c r="C15" s="475"/>
      <c r="D15" s="106">
        <f>'[1]9. sz. mell'!F19</f>
        <v>0</v>
      </c>
      <c r="E15" s="475"/>
      <c r="F15" s="106">
        <f>'[1]9. sz. mell'!H19</f>
        <v>0</v>
      </c>
      <c r="H15" s="463"/>
    </row>
    <row r="16" spans="1:8" s="161" customFormat="1" ht="12" customHeight="1" thickBot="1">
      <c r="A16" s="18" t="s">
        <v>69</v>
      </c>
      <c r="B16" s="98" t="s">
        <v>220</v>
      </c>
      <c r="C16" s="103">
        <f>+C17+C18+C19+C20+C21</f>
        <v>16465</v>
      </c>
      <c r="D16" s="103">
        <f>D18+D20+D19+D21+D23+D17</f>
        <v>28907</v>
      </c>
      <c r="E16" s="103">
        <f>+E17+E18+E19+E20+E21+E23</f>
        <v>28477</v>
      </c>
      <c r="F16" s="103">
        <f>E16*100/D16</f>
        <v>98.512471027778744</v>
      </c>
      <c r="H16" s="463"/>
    </row>
    <row r="17" spans="1:8" s="161" customFormat="1" ht="12" customHeight="1">
      <c r="A17" s="13" t="s">
        <v>135</v>
      </c>
      <c r="B17" s="162" t="s">
        <v>872</v>
      </c>
      <c r="C17" s="106"/>
      <c r="D17" s="106">
        <f>'[1]16. sz. mell'!F23+'[1]18.sz.mell.'!F23</f>
        <v>874</v>
      </c>
      <c r="E17" s="106">
        <f>'[2]9.4.sz.mell.'!E23+'[2]9.3. sz. mell'!E23</f>
        <v>874</v>
      </c>
      <c r="F17" s="106">
        <f>E17*100/D17</f>
        <v>100</v>
      </c>
      <c r="H17" s="463"/>
    </row>
    <row r="18" spans="1:8" s="161" customFormat="1" ht="12" customHeight="1">
      <c r="A18" s="12" t="s">
        <v>136</v>
      </c>
      <c r="B18" s="163" t="s">
        <v>873</v>
      </c>
      <c r="C18" s="105"/>
      <c r="D18" s="106">
        <f>'[1]9. sz. mell'!F22</f>
        <v>13651</v>
      </c>
      <c r="E18" s="106">
        <f>'[2]9.1. sz. mell'!E22</f>
        <v>13651</v>
      </c>
      <c r="F18" s="106">
        <f t="shared" ref="F18:F23" si="1">E18*100/D18</f>
        <v>100</v>
      </c>
      <c r="H18" s="463"/>
    </row>
    <row r="19" spans="1:8" s="161" customFormat="1" ht="12" customHeight="1">
      <c r="A19" s="12" t="s">
        <v>137</v>
      </c>
      <c r="B19" s="163" t="s">
        <v>874</v>
      </c>
      <c r="C19" s="105">
        <v>8400</v>
      </c>
      <c r="D19" s="106">
        <v>9141</v>
      </c>
      <c r="E19" s="106">
        <f>'[2]9.1. sz. mell'!E24</f>
        <v>9141</v>
      </c>
      <c r="F19" s="106">
        <f t="shared" si="1"/>
        <v>100</v>
      </c>
      <c r="H19" s="463"/>
    </row>
    <row r="20" spans="1:8" s="161" customFormat="1" ht="12" customHeight="1">
      <c r="A20" s="12" t="s">
        <v>138</v>
      </c>
      <c r="B20" s="163" t="s">
        <v>875</v>
      </c>
      <c r="C20" s="105">
        <v>4148</v>
      </c>
      <c r="D20" s="106"/>
      <c r="E20" s="106">
        <f>'[2]9.4.sz.mell.'!E26+'[2]9.3. sz. mell'!E26</f>
        <v>0</v>
      </c>
      <c r="F20" s="106"/>
      <c r="H20" s="463"/>
    </row>
    <row r="21" spans="1:8" s="161" customFormat="1" ht="12" customHeight="1">
      <c r="A21" s="12" t="s">
        <v>139</v>
      </c>
      <c r="B21" s="163" t="s">
        <v>876</v>
      </c>
      <c r="C21" s="105">
        <v>3917</v>
      </c>
      <c r="D21" s="106">
        <f>'[1]9. sz. mell'!F25</f>
        <v>3917</v>
      </c>
      <c r="E21" s="106">
        <f>'[2]9.1. sz. mell'!E25</f>
        <v>3916</v>
      </c>
      <c r="F21" s="106">
        <f t="shared" si="1"/>
        <v>99.974470257850399</v>
      </c>
      <c r="H21" s="456"/>
    </row>
    <row r="22" spans="1:8" s="161" customFormat="1" ht="12" customHeight="1">
      <c r="A22" s="12" t="s">
        <v>877</v>
      </c>
      <c r="B22" s="163" t="s">
        <v>224</v>
      </c>
      <c r="C22" s="107">
        <v>3917</v>
      </c>
      <c r="D22" s="106">
        <f>'[1]9. sz. mell'!F26</f>
        <v>3917</v>
      </c>
      <c r="E22" s="106">
        <f>'[2]9.1. sz. mell'!E26</f>
        <v>3916</v>
      </c>
      <c r="F22" s="106">
        <f t="shared" si="1"/>
        <v>99.974470257850399</v>
      </c>
      <c r="H22" s="463"/>
    </row>
    <row r="23" spans="1:8" s="161" customFormat="1" ht="12" customHeight="1">
      <c r="A23" s="11" t="s">
        <v>878</v>
      </c>
      <c r="B23" s="163" t="s">
        <v>879</v>
      </c>
      <c r="C23" s="105"/>
      <c r="D23" s="106">
        <f>'[1]9. sz. mell'!F27</f>
        <v>1324</v>
      </c>
      <c r="E23" s="106">
        <v>895</v>
      </c>
      <c r="F23" s="106">
        <f t="shared" si="1"/>
        <v>67.598187311178251</v>
      </c>
      <c r="H23" s="463"/>
    </row>
    <row r="24" spans="1:8" s="161" customFormat="1" ht="12" customHeight="1">
      <c r="A24" s="14" t="s">
        <v>147</v>
      </c>
      <c r="B24" s="313" t="s">
        <v>880</v>
      </c>
      <c r="C24" s="105"/>
      <c r="D24" s="106">
        <f>'[1]9. sz. mell'!F28</f>
        <v>0</v>
      </c>
      <c r="E24" s="106">
        <f>'[2]9.4.sz.mell.'!E30+'[2]9.3. sz. mell'!E30</f>
        <v>0</v>
      </c>
      <c r="F24" s="106">
        <f>'[1]9. sz. mell'!H28</f>
        <v>0</v>
      </c>
      <c r="H24" s="463"/>
    </row>
    <row r="25" spans="1:8" s="161" customFormat="1" ht="12" customHeight="1" thickBot="1">
      <c r="A25" s="16" t="s">
        <v>881</v>
      </c>
      <c r="B25" s="746" t="s">
        <v>882</v>
      </c>
      <c r="C25" s="475"/>
      <c r="D25" s="106">
        <f>'[1]9. sz. mell'!F29</f>
        <v>0</v>
      </c>
      <c r="E25" s="475"/>
      <c r="F25" s="106">
        <f>'[1]9. sz. mell'!H29</f>
        <v>0</v>
      </c>
      <c r="H25" s="463"/>
    </row>
    <row r="26" spans="1:8" s="161" customFormat="1" ht="12" customHeight="1" thickBot="1">
      <c r="A26" s="18" t="s">
        <v>70</v>
      </c>
      <c r="B26" s="19" t="s">
        <v>225</v>
      </c>
      <c r="C26" s="103">
        <f>+C27+C28+C29+C30+C31</f>
        <v>99485</v>
      </c>
      <c r="D26" s="103">
        <f>D30+D31+D33</f>
        <v>260086</v>
      </c>
      <c r="E26" s="103">
        <f>+E27+E28+E29+E30+E31+E33</f>
        <v>257584</v>
      </c>
      <c r="F26" s="103">
        <f>E26*100/D26</f>
        <v>99.038010504217837</v>
      </c>
      <c r="H26" s="463"/>
    </row>
    <row r="27" spans="1:8" s="161" customFormat="1" ht="12" customHeight="1">
      <c r="A27" s="13" t="s">
        <v>118</v>
      </c>
      <c r="B27" s="162" t="s">
        <v>59</v>
      </c>
      <c r="C27" s="106"/>
      <c r="D27" s="106">
        <f>'[1]9. sz. mell'!F31</f>
        <v>0</v>
      </c>
      <c r="E27" s="106"/>
      <c r="F27" s="106">
        <f>'[1]9. sz. mell'!H31</f>
        <v>0</v>
      </c>
      <c r="H27" s="463"/>
    </row>
    <row r="28" spans="1:8" s="161" customFormat="1" ht="12" customHeight="1">
      <c r="A28" s="12" t="s">
        <v>119</v>
      </c>
      <c r="B28" s="163" t="s">
        <v>227</v>
      </c>
      <c r="C28" s="747"/>
      <c r="D28" s="106">
        <f>'[1]9. sz. mell'!F32</f>
        <v>0</v>
      </c>
      <c r="E28" s="747"/>
      <c r="F28" s="106">
        <f>'[1]9. sz. mell'!H32</f>
        <v>0</v>
      </c>
      <c r="H28" s="464"/>
    </row>
    <row r="29" spans="1:8" s="161" customFormat="1" ht="12" customHeight="1">
      <c r="A29" s="12" t="s">
        <v>120</v>
      </c>
      <c r="B29" s="163" t="s">
        <v>434</v>
      </c>
      <c r="C29" s="105"/>
      <c r="D29" s="106">
        <f>'[1]9. sz. mell'!F33</f>
        <v>0</v>
      </c>
      <c r="E29" s="105"/>
      <c r="F29" s="106">
        <f>'[1]9. sz. mell'!H33</f>
        <v>0</v>
      </c>
      <c r="H29" s="465"/>
    </row>
    <row r="30" spans="1:8" s="161" customFormat="1" ht="12" customHeight="1">
      <c r="A30" s="12" t="s">
        <v>121</v>
      </c>
      <c r="B30" s="163" t="s">
        <v>883</v>
      </c>
      <c r="C30" s="105">
        <v>7446</v>
      </c>
      <c r="D30" s="106">
        <f>'[1]9. sz. mell'!F34</f>
        <v>7465</v>
      </c>
      <c r="E30" s="105">
        <f>'[2]9.1. sz. mell'!E34</f>
        <v>7465</v>
      </c>
      <c r="F30" s="106">
        <f>E30*100/D30</f>
        <v>100</v>
      </c>
      <c r="H30" s="463"/>
    </row>
    <row r="31" spans="1:8" s="161" customFormat="1" ht="12" customHeight="1">
      <c r="A31" s="12" t="s">
        <v>159</v>
      </c>
      <c r="B31" s="163" t="s">
        <v>884</v>
      </c>
      <c r="C31" s="105">
        <v>92039</v>
      </c>
      <c r="D31" s="106">
        <f>'[1]9. sz. mell'!F35</f>
        <v>92039</v>
      </c>
      <c r="E31" s="105">
        <f>'[2]9.1. sz. mell'!E35</f>
        <v>92039</v>
      </c>
      <c r="F31" s="106">
        <f t="shared" ref="F31:F34" si="2">E31*100/D31</f>
        <v>100</v>
      </c>
      <c r="H31" s="463"/>
    </row>
    <row r="32" spans="1:8" s="161" customFormat="1" ht="12" customHeight="1">
      <c r="A32" s="12" t="s">
        <v>885</v>
      </c>
      <c r="B32" s="163" t="s">
        <v>229</v>
      </c>
      <c r="C32" s="105">
        <v>92039</v>
      </c>
      <c r="D32" s="106">
        <f>'[1]9. sz. mell'!F36</f>
        <v>92039</v>
      </c>
      <c r="E32" s="105">
        <f>E31:F31</f>
        <v>92039</v>
      </c>
      <c r="F32" s="106">
        <f t="shared" si="2"/>
        <v>100</v>
      </c>
      <c r="H32" s="463"/>
    </row>
    <row r="33" spans="1:8" s="161" customFormat="1" ht="12" customHeight="1">
      <c r="A33" s="748" t="s">
        <v>160</v>
      </c>
      <c r="B33" s="162" t="s">
        <v>886</v>
      </c>
      <c r="C33" s="106"/>
      <c r="D33" s="106">
        <f>'[1]9. sz. mell'!F37</f>
        <v>160582</v>
      </c>
      <c r="E33" s="106">
        <f>'[2]9.1. sz. mell'!E37</f>
        <v>158080</v>
      </c>
      <c r="F33" s="106">
        <f t="shared" si="2"/>
        <v>98.441917525002808</v>
      </c>
      <c r="H33" s="463"/>
    </row>
    <row r="34" spans="1:8" s="161" customFormat="1" ht="12" customHeight="1" thickBot="1">
      <c r="A34" s="11" t="s">
        <v>887</v>
      </c>
      <c r="B34" s="313" t="s">
        <v>888</v>
      </c>
      <c r="C34" s="475"/>
      <c r="D34" s="106">
        <f>'[1]9. sz. mell'!F38</f>
        <v>160582</v>
      </c>
      <c r="E34" s="475">
        <f>E33</f>
        <v>158080</v>
      </c>
      <c r="F34" s="106">
        <f t="shared" si="2"/>
        <v>98.441917525002808</v>
      </c>
      <c r="H34" s="463"/>
    </row>
    <row r="35" spans="1:8" s="161" customFormat="1" ht="12" customHeight="1" thickBot="1">
      <c r="A35" s="18" t="s">
        <v>161</v>
      </c>
      <c r="B35" s="19" t="s">
        <v>230</v>
      </c>
      <c r="C35" s="109">
        <f>+C36+C39+C40+C42+C41</f>
        <v>114350</v>
      </c>
      <c r="D35" s="109">
        <f>D36+D39+D40+D41+D42</f>
        <v>148683</v>
      </c>
      <c r="E35" s="109">
        <f>+E36+E39+E40+E42+E41</f>
        <v>134139</v>
      </c>
      <c r="F35" s="109">
        <f>E35*100/D35</f>
        <v>90.218115050140227</v>
      </c>
      <c r="H35" s="463"/>
    </row>
    <row r="36" spans="1:8" s="161" customFormat="1" ht="12" customHeight="1">
      <c r="A36" s="13" t="s">
        <v>231</v>
      </c>
      <c r="B36" s="162" t="s">
        <v>237</v>
      </c>
      <c r="C36" s="157">
        <f>+C37+C38</f>
        <v>95800</v>
      </c>
      <c r="D36" s="157">
        <f>'[1]9. sz. mell'!F40</f>
        <v>123050</v>
      </c>
      <c r="E36" s="157">
        <f>E37:F37+E38:F38</f>
        <v>112738</v>
      </c>
      <c r="F36" s="157">
        <f>E36*100/D36</f>
        <v>91.61966680211296</v>
      </c>
      <c r="H36" s="463"/>
    </row>
    <row r="37" spans="1:8" s="161" customFormat="1" ht="12" customHeight="1">
      <c r="A37" s="12" t="s">
        <v>232</v>
      </c>
      <c r="B37" s="460" t="s">
        <v>889</v>
      </c>
      <c r="C37" s="105">
        <v>5800</v>
      </c>
      <c r="D37" s="157">
        <f>'[1]9. sz. mell'!F41</f>
        <v>6351</v>
      </c>
      <c r="E37" s="105">
        <f>'[2]9.1. sz. mell'!E41</f>
        <v>6036</v>
      </c>
      <c r="F37" s="157">
        <f t="shared" ref="F37:F94" si="3">E37*100/D37</f>
        <v>95.04015115729807</v>
      </c>
      <c r="H37" s="463"/>
    </row>
    <row r="38" spans="1:8" s="161" customFormat="1" ht="12" customHeight="1">
      <c r="A38" s="12" t="s">
        <v>233</v>
      </c>
      <c r="B38" s="460" t="s">
        <v>890</v>
      </c>
      <c r="C38" s="105">
        <v>90000</v>
      </c>
      <c r="D38" s="157">
        <f>'[1]9. sz. mell'!F42</f>
        <v>116699</v>
      </c>
      <c r="E38" s="105">
        <f>'[2]9.1. sz. mell'!E42</f>
        <v>106702</v>
      </c>
      <c r="F38" s="157">
        <f t="shared" si="3"/>
        <v>91.433516996718055</v>
      </c>
      <c r="H38" s="463"/>
    </row>
    <row r="39" spans="1:8" s="161" customFormat="1" ht="12" customHeight="1">
      <c r="A39" s="12" t="s">
        <v>234</v>
      </c>
      <c r="B39" s="163" t="s">
        <v>240</v>
      </c>
      <c r="C39" s="105">
        <v>16000</v>
      </c>
      <c r="D39" s="157">
        <f>'[1]9. sz. mell'!F43</f>
        <v>21985</v>
      </c>
      <c r="E39" s="105">
        <f>'[2]9.1. sz. mell'!E43</f>
        <v>19314</v>
      </c>
      <c r="F39" s="157">
        <f t="shared" si="3"/>
        <v>87.850807368660455</v>
      </c>
      <c r="H39" s="463"/>
    </row>
    <row r="40" spans="1:8" s="161" customFormat="1" ht="12" customHeight="1">
      <c r="A40" s="12" t="s">
        <v>235</v>
      </c>
      <c r="B40" s="163" t="s">
        <v>595</v>
      </c>
      <c r="C40" s="105">
        <v>250</v>
      </c>
      <c r="D40" s="157">
        <f>'[1]9. sz. mell'!F44</f>
        <v>330</v>
      </c>
      <c r="E40" s="105">
        <f>'[2]9.1. sz. mell'!E44</f>
        <v>328</v>
      </c>
      <c r="F40" s="157">
        <f t="shared" si="3"/>
        <v>99.393939393939391</v>
      </c>
      <c r="H40" s="463"/>
    </row>
    <row r="41" spans="1:8" s="161" customFormat="1" ht="12" customHeight="1">
      <c r="A41" s="14" t="s">
        <v>236</v>
      </c>
      <c r="B41" s="164" t="s">
        <v>605</v>
      </c>
      <c r="C41" s="107">
        <v>1300</v>
      </c>
      <c r="D41" s="157">
        <f>'[1]9. sz. mell'!F45</f>
        <v>1185</v>
      </c>
      <c r="E41" s="107">
        <f>'[2]9.1. sz. mell'!E45</f>
        <v>228</v>
      </c>
      <c r="F41" s="157">
        <f t="shared" si="3"/>
        <v>19.240506329113924</v>
      </c>
      <c r="H41" s="463"/>
    </row>
    <row r="42" spans="1:8" s="161" customFormat="1" ht="12" customHeight="1" thickBot="1">
      <c r="A42" s="14" t="s">
        <v>604</v>
      </c>
      <c r="B42" s="164" t="s">
        <v>596</v>
      </c>
      <c r="C42" s="107">
        <v>1000</v>
      </c>
      <c r="D42" s="157">
        <f>'[1]9. sz. mell'!F46</f>
        <v>2133</v>
      </c>
      <c r="E42" s="107">
        <f>'[2]9.1. sz. mell'!E46</f>
        <v>1531</v>
      </c>
      <c r="F42" s="755">
        <f t="shared" si="3"/>
        <v>71.776840131270518</v>
      </c>
      <c r="H42" s="456"/>
    </row>
    <row r="43" spans="1:8" s="161" customFormat="1" ht="12" customHeight="1" thickBot="1">
      <c r="A43" s="18" t="s">
        <v>72</v>
      </c>
      <c r="B43" s="19" t="s">
        <v>243</v>
      </c>
      <c r="C43" s="103">
        <f>SUM(C44:C53)</f>
        <v>107004</v>
      </c>
      <c r="D43" s="103">
        <f>D45+D46+D48+D49+D50+D51+D52+D53</f>
        <v>133967</v>
      </c>
      <c r="E43" s="103">
        <f>SUM(E44:E53)</f>
        <v>130308</v>
      </c>
      <c r="F43" s="756">
        <f t="shared" si="3"/>
        <v>97.268730358968995</v>
      </c>
      <c r="H43" s="463"/>
    </row>
    <row r="44" spans="1:8" s="161" customFormat="1" ht="12" customHeight="1">
      <c r="A44" s="13" t="s">
        <v>122</v>
      </c>
      <c r="B44" s="162" t="s">
        <v>246</v>
      </c>
      <c r="C44" s="106"/>
      <c r="D44" s="106">
        <f>'[1]9. sz. mell'!F48+'[1]13. sz. mell'!F10+'[1]16. sz. mell'!F10+'[1]18.sz.mell.'!F10</f>
        <v>0</v>
      </c>
      <c r="E44" s="106"/>
      <c r="F44" s="157"/>
      <c r="H44" s="463"/>
    </row>
    <row r="45" spans="1:8" s="161" customFormat="1" ht="12" customHeight="1">
      <c r="A45" s="12" t="s">
        <v>123</v>
      </c>
      <c r="B45" s="163" t="s">
        <v>247</v>
      </c>
      <c r="C45" s="105">
        <v>5210</v>
      </c>
      <c r="D45" s="106">
        <f>'[1]9. sz. mell'!F49+'[1]13. sz. mell'!F11+'[1]16. sz. mell'!F11+'[1]18.sz.mell.'!F11</f>
        <v>24954</v>
      </c>
      <c r="E45" s="105">
        <v>23489</v>
      </c>
      <c r="F45" s="157">
        <f t="shared" si="3"/>
        <v>94.129197723811814</v>
      </c>
      <c r="H45" s="463"/>
    </row>
    <row r="46" spans="1:8" s="161" customFormat="1" ht="12" customHeight="1">
      <c r="A46" s="12" t="s">
        <v>124</v>
      </c>
      <c r="B46" s="163" t="s">
        <v>248</v>
      </c>
      <c r="C46" s="105">
        <v>315</v>
      </c>
      <c r="D46" s="106">
        <f>'[1]9. sz. mell'!F50+'[1]13. sz. mell'!F12+'[1]16. sz. mell'!F12+'[1]18.sz.mell.'!F12</f>
        <v>20</v>
      </c>
      <c r="E46" s="105"/>
      <c r="F46" s="157">
        <f t="shared" si="3"/>
        <v>0</v>
      </c>
      <c r="H46" s="463"/>
    </row>
    <row r="47" spans="1:8" s="161" customFormat="1" ht="12" customHeight="1">
      <c r="A47" s="12" t="s">
        <v>163</v>
      </c>
      <c r="B47" s="163" t="s">
        <v>249</v>
      </c>
      <c r="C47" s="105">
        <v>6200</v>
      </c>
      <c r="D47" s="106">
        <f>'[1]9. sz. mell'!F51+'[1]13. sz. mell'!F13+'[1]16. sz. mell'!F13+'[1]18.sz.mell.'!F13</f>
        <v>0</v>
      </c>
      <c r="E47" s="105"/>
      <c r="F47" s="157"/>
      <c r="H47" s="463"/>
    </row>
    <row r="48" spans="1:8" s="161" customFormat="1" ht="12" customHeight="1">
      <c r="A48" s="12" t="s">
        <v>164</v>
      </c>
      <c r="B48" s="163" t="s">
        <v>250</v>
      </c>
      <c r="C48" s="105">
        <v>86736</v>
      </c>
      <c r="D48" s="106">
        <f>'[1]9. sz. mell'!F52+'[1]13. sz. mell'!F14+'[1]16. sz. mell'!F14+'[1]18.sz.mell.'!F14</f>
        <v>91462</v>
      </c>
      <c r="E48" s="105">
        <f>'[2]9.1. sz. mell'!E52+75001</f>
        <v>89289</v>
      </c>
      <c r="F48" s="157">
        <f t="shared" si="3"/>
        <v>97.624149920185431</v>
      </c>
      <c r="H48" s="463"/>
    </row>
    <row r="49" spans="1:8" s="161" customFormat="1" ht="12" customHeight="1">
      <c r="A49" s="12" t="s">
        <v>165</v>
      </c>
      <c r="B49" s="163" t="s">
        <v>251</v>
      </c>
      <c r="C49" s="105">
        <v>4038</v>
      </c>
      <c r="D49" s="106">
        <f>'[1]9. sz. mell'!F53+'[1]13. sz. mell'!F15+'[1]16. sz. mell'!F15+'[1]18.sz.mell.'!F15</f>
        <v>8685</v>
      </c>
      <c r="E49" s="105">
        <f>'[2]9.1. sz. mell'!E53</f>
        <v>8062</v>
      </c>
      <c r="F49" s="157">
        <f t="shared" si="3"/>
        <v>92.826712723085777</v>
      </c>
      <c r="H49" s="463"/>
    </row>
    <row r="50" spans="1:8" s="161" customFormat="1" ht="12" customHeight="1">
      <c r="A50" s="12" t="s">
        <v>166</v>
      </c>
      <c r="B50" s="163" t="s">
        <v>252</v>
      </c>
      <c r="C50" s="105"/>
      <c r="D50" s="106">
        <f>'[1]9. sz. mell'!F54+'[1]13. sz. mell'!F16+'[1]16. sz. mell'!F16+'[1]18.sz.mell.'!F16</f>
        <v>6265</v>
      </c>
      <c r="E50" s="105">
        <f>'[2]9.1. sz. mell'!E54</f>
        <v>6890</v>
      </c>
      <c r="F50" s="157">
        <f t="shared" si="3"/>
        <v>109.97605746209098</v>
      </c>
      <c r="H50" s="463"/>
    </row>
    <row r="51" spans="1:8" s="161" customFormat="1" ht="12" customHeight="1">
      <c r="A51" s="12" t="s">
        <v>167</v>
      </c>
      <c r="B51" s="163" t="s">
        <v>253</v>
      </c>
      <c r="C51" s="105">
        <v>1505</v>
      </c>
      <c r="D51" s="106">
        <f>'[1]9. sz. mell'!F55+'[1]13. sz. mell'!F17+'[1]16. sz. mell'!F17+'[1]18.sz.mell.'!F17</f>
        <v>2011</v>
      </c>
      <c r="E51" s="105">
        <f>'[2]9.1. sz. mell'!E55+3+28</f>
        <v>2010</v>
      </c>
      <c r="F51" s="157">
        <f t="shared" si="3"/>
        <v>99.950273495773246</v>
      </c>
      <c r="H51" s="466"/>
    </row>
    <row r="52" spans="1:8" s="161" customFormat="1" ht="12" customHeight="1">
      <c r="A52" s="12" t="s">
        <v>244</v>
      </c>
      <c r="B52" s="163" t="s">
        <v>254</v>
      </c>
      <c r="C52" s="108"/>
      <c r="D52" s="106">
        <f>'[1]9. sz. mell'!F56+'[1]13. sz. mell'!F18+'[1]16. sz. mell'!F18+'[1]18.sz.mell.'!F18</f>
        <v>9</v>
      </c>
      <c r="E52" s="108">
        <f>'[2]9.1. sz. mell'!E56</f>
        <v>7</v>
      </c>
      <c r="F52" s="157">
        <f t="shared" si="3"/>
        <v>77.777777777777771</v>
      </c>
      <c r="H52" s="466"/>
    </row>
    <row r="53" spans="1:8" s="161" customFormat="1" ht="12" customHeight="1" thickBot="1">
      <c r="A53" s="14" t="s">
        <v>245</v>
      </c>
      <c r="B53" s="164" t="s">
        <v>255</v>
      </c>
      <c r="C53" s="151">
        <v>3000</v>
      </c>
      <c r="D53" s="106">
        <f>'[1]9. sz. mell'!F57+'[1]13. sz. mell'!F19+'[1]16. sz. mell'!F19+'[1]18.sz.mell.'!F19</f>
        <v>561</v>
      </c>
      <c r="E53" s="151">
        <f>'[2]9.1. sz. mell'!E57+280</f>
        <v>561</v>
      </c>
      <c r="F53" s="157">
        <f t="shared" si="3"/>
        <v>100</v>
      </c>
      <c r="H53" s="466"/>
    </row>
    <row r="54" spans="1:8" s="161" customFormat="1" ht="12" customHeight="1" thickBot="1">
      <c r="A54" s="18" t="s">
        <v>73</v>
      </c>
      <c r="B54" s="19" t="s">
        <v>256</v>
      </c>
      <c r="C54" s="103">
        <f>SUM(C55:C59)</f>
        <v>0</v>
      </c>
      <c r="D54" s="103">
        <f>'[1]9. sz. mell'!F58</f>
        <v>12066</v>
      </c>
      <c r="E54" s="103">
        <f>SUM(E55:E59)</f>
        <v>10220</v>
      </c>
      <c r="F54" s="756">
        <f t="shared" si="3"/>
        <v>84.700812199569043</v>
      </c>
      <c r="H54" s="456"/>
    </row>
    <row r="55" spans="1:8" s="161" customFormat="1" ht="12" customHeight="1">
      <c r="A55" s="13" t="s">
        <v>125</v>
      </c>
      <c r="B55" s="162" t="s">
        <v>260</v>
      </c>
      <c r="C55" s="203"/>
      <c r="D55" s="203"/>
      <c r="E55" s="203"/>
      <c r="F55" s="157"/>
      <c r="H55" s="466"/>
    </row>
    <row r="56" spans="1:8" s="161" customFormat="1" ht="12" customHeight="1">
      <c r="A56" s="12" t="s">
        <v>126</v>
      </c>
      <c r="B56" s="163" t="s">
        <v>261</v>
      </c>
      <c r="C56" s="108"/>
      <c r="D56" s="108">
        <f>'[1]9. sz. mell'!F60</f>
        <v>12066</v>
      </c>
      <c r="E56" s="108">
        <f>'[2]9.1. sz. mell'!E60</f>
        <v>10220</v>
      </c>
      <c r="F56" s="157">
        <f t="shared" si="3"/>
        <v>84.700812199569043</v>
      </c>
      <c r="H56" s="466"/>
    </row>
    <row r="57" spans="1:8" s="161" customFormat="1" ht="12" customHeight="1">
      <c r="A57" s="12" t="s">
        <v>257</v>
      </c>
      <c r="B57" s="163" t="s">
        <v>262</v>
      </c>
      <c r="C57" s="108"/>
      <c r="D57" s="108"/>
      <c r="E57" s="108"/>
      <c r="F57" s="157"/>
      <c r="H57" s="466"/>
    </row>
    <row r="58" spans="1:8" s="161" customFormat="1" ht="12" customHeight="1">
      <c r="A58" s="12" t="s">
        <v>258</v>
      </c>
      <c r="B58" s="163" t="s">
        <v>263</v>
      </c>
      <c r="C58" s="108"/>
      <c r="D58" s="108"/>
      <c r="E58" s="108"/>
      <c r="F58" s="157"/>
      <c r="H58" s="466"/>
    </row>
    <row r="59" spans="1:8" s="161" customFormat="1" ht="12" customHeight="1">
      <c r="A59" s="12" t="s">
        <v>259</v>
      </c>
      <c r="B59" s="163" t="s">
        <v>264</v>
      </c>
      <c r="C59" s="108"/>
      <c r="D59" s="108"/>
      <c r="E59" s="108"/>
      <c r="F59" s="157"/>
      <c r="H59" s="466"/>
    </row>
    <row r="60" spans="1:8" s="161" customFormat="1" ht="12" customHeight="1" thickBot="1">
      <c r="A60" s="11" t="s">
        <v>60</v>
      </c>
      <c r="B60" s="313" t="s">
        <v>446</v>
      </c>
      <c r="C60" s="314"/>
      <c r="D60" s="314"/>
      <c r="E60" s="314"/>
      <c r="F60" s="157"/>
      <c r="H60" s="466"/>
    </row>
    <row r="61" spans="1:8" s="161" customFormat="1" ht="12" customHeight="1" thickBot="1">
      <c r="A61" s="18" t="s">
        <v>168</v>
      </c>
      <c r="B61" s="19" t="s">
        <v>265</v>
      </c>
      <c r="C61" s="103">
        <f>SUM(C62:C64)</f>
        <v>53885</v>
      </c>
      <c r="D61" s="103">
        <f>D62+D63</f>
        <v>2319</v>
      </c>
      <c r="E61" s="103">
        <f>SUM(E62:E64)</f>
        <v>861</v>
      </c>
      <c r="F61" s="756">
        <f t="shared" si="3"/>
        <v>37.128072445019406</v>
      </c>
      <c r="H61" s="456"/>
    </row>
    <row r="62" spans="1:8" s="161" customFormat="1" ht="12" customHeight="1">
      <c r="A62" s="13" t="s">
        <v>127</v>
      </c>
      <c r="B62" s="163" t="s">
        <v>891</v>
      </c>
      <c r="C62" s="106"/>
      <c r="D62" s="106">
        <f>'[1]9. sz. mell'!F65+'[1]13. sz. mell'!F34+'[1]16. sz. mell'!F34</f>
        <v>861</v>
      </c>
      <c r="E62" s="106">
        <v>861</v>
      </c>
      <c r="F62" s="157">
        <f t="shared" si="3"/>
        <v>100</v>
      </c>
      <c r="H62" s="463"/>
    </row>
    <row r="63" spans="1:8" s="161" customFormat="1" ht="12" customHeight="1">
      <c r="A63" s="12" t="s">
        <v>128</v>
      </c>
      <c r="B63" s="163" t="s">
        <v>892</v>
      </c>
      <c r="C63" s="105">
        <v>1458</v>
      </c>
      <c r="D63" s="106">
        <f>'[1]9. sz. mell'!F66</f>
        <v>1458</v>
      </c>
      <c r="E63" s="105"/>
      <c r="F63" s="157">
        <f t="shared" si="3"/>
        <v>0</v>
      </c>
      <c r="H63" s="463"/>
    </row>
    <row r="64" spans="1:8" s="161" customFormat="1" ht="12" customHeight="1">
      <c r="A64" s="12" t="s">
        <v>269</v>
      </c>
      <c r="B64" s="163" t="s">
        <v>893</v>
      </c>
      <c r="C64" s="105">
        <v>52427</v>
      </c>
      <c r="D64" s="106">
        <f>'[1]9. sz. mell'!F67</f>
        <v>0</v>
      </c>
      <c r="E64" s="105"/>
      <c r="F64" s="157"/>
      <c r="H64" s="463"/>
    </row>
    <row r="65" spans="1:8" s="161" customFormat="1" ht="12" customHeight="1" thickBot="1">
      <c r="A65" s="14" t="s">
        <v>270</v>
      </c>
      <c r="B65" s="163" t="s">
        <v>894</v>
      </c>
      <c r="C65" s="107"/>
      <c r="D65" s="106">
        <f>'[1]9. sz. mell'!F68</f>
        <v>0</v>
      </c>
      <c r="E65" s="107"/>
      <c r="F65" s="157"/>
      <c r="H65" s="463"/>
    </row>
    <row r="66" spans="1:8" s="161" customFormat="1" ht="12" customHeight="1" thickBot="1">
      <c r="A66" s="18" t="s">
        <v>75</v>
      </c>
      <c r="B66" s="98" t="s">
        <v>271</v>
      </c>
      <c r="C66" s="103">
        <f>SUM(C67:C69)</f>
        <v>109155</v>
      </c>
      <c r="D66" s="103">
        <f>D69</f>
        <v>925</v>
      </c>
      <c r="E66" s="103">
        <f>SUM(E67:E69)</f>
        <v>925</v>
      </c>
      <c r="F66" s="756">
        <f t="shared" si="3"/>
        <v>100</v>
      </c>
      <c r="H66" s="456"/>
    </row>
    <row r="67" spans="1:8" s="161" customFormat="1" ht="12" customHeight="1">
      <c r="A67" s="13" t="s">
        <v>169</v>
      </c>
      <c r="B67" s="162" t="s">
        <v>273</v>
      </c>
      <c r="C67" s="108"/>
      <c r="D67" s="108">
        <f>'[1]9. sz. mell'!F70</f>
        <v>0</v>
      </c>
      <c r="E67" s="108"/>
      <c r="F67" s="157"/>
      <c r="H67" s="466"/>
    </row>
    <row r="68" spans="1:8" s="161" customFormat="1" ht="12" customHeight="1">
      <c r="A68" s="12" t="s">
        <v>170</v>
      </c>
      <c r="B68" s="163" t="s">
        <v>437</v>
      </c>
      <c r="C68" s="108"/>
      <c r="D68" s="108">
        <f>'[1]9. sz. mell'!F71</f>
        <v>0</v>
      </c>
      <c r="E68" s="108"/>
      <c r="F68" s="157"/>
      <c r="H68" s="466"/>
    </row>
    <row r="69" spans="1:8" s="161" customFormat="1" ht="12" customHeight="1">
      <c r="A69" s="12" t="s">
        <v>195</v>
      </c>
      <c r="B69" s="163" t="s">
        <v>895</v>
      </c>
      <c r="C69" s="108">
        <v>109155</v>
      </c>
      <c r="D69" s="108">
        <f>'[1]18.sz.mell.'!F35</f>
        <v>925</v>
      </c>
      <c r="E69" s="107">
        <v>925</v>
      </c>
      <c r="F69" s="157">
        <f t="shared" si="3"/>
        <v>100</v>
      </c>
      <c r="H69" s="466"/>
    </row>
    <row r="70" spans="1:8" s="161" customFormat="1" ht="12" customHeight="1" thickBot="1">
      <c r="A70" s="14" t="s">
        <v>272</v>
      </c>
      <c r="B70" s="164" t="s">
        <v>275</v>
      </c>
      <c r="C70" s="108"/>
      <c r="D70" s="108">
        <f>'[1]9. sz. mell'!F73</f>
        <v>0</v>
      </c>
      <c r="E70" s="108"/>
      <c r="F70" s="157"/>
      <c r="H70" s="466"/>
    </row>
    <row r="71" spans="1:8" s="161" customFormat="1" ht="12" customHeight="1" thickBot="1">
      <c r="A71" s="18" t="s">
        <v>76</v>
      </c>
      <c r="B71" s="19" t="s">
        <v>276</v>
      </c>
      <c r="C71" s="109">
        <f>+C5+C16+C26+C35+C43+C54+C61+C66</f>
        <v>843445</v>
      </c>
      <c r="D71" s="109">
        <f>D66+D61+D54+D43+D35+D26+D16+D5</f>
        <v>958596</v>
      </c>
      <c r="E71" s="109">
        <f>E66+E61+E54+E43+E35+E26+E16+E5</f>
        <v>934157</v>
      </c>
      <c r="F71" s="756">
        <f t="shared" si="3"/>
        <v>97.450542251375964</v>
      </c>
      <c r="H71" s="464"/>
    </row>
    <row r="72" spans="1:8" s="161" customFormat="1" ht="12" customHeight="1" thickBot="1">
      <c r="A72" s="165" t="s">
        <v>277</v>
      </c>
      <c r="B72" s="98" t="s">
        <v>278</v>
      </c>
      <c r="C72" s="103">
        <f>SUM(C73:C75)</f>
        <v>0</v>
      </c>
      <c r="D72" s="103">
        <f>SUM(D73:D75)</f>
        <v>0</v>
      </c>
      <c r="E72" s="103">
        <f>SUM(E73:E75)</f>
        <v>0</v>
      </c>
      <c r="F72" s="755"/>
      <c r="H72" s="456"/>
    </row>
    <row r="73" spans="1:8" s="161" customFormat="1" ht="12" customHeight="1">
      <c r="A73" s="13" t="s">
        <v>311</v>
      </c>
      <c r="B73" s="162" t="s">
        <v>279</v>
      </c>
      <c r="C73" s="108"/>
      <c r="D73" s="108"/>
      <c r="E73" s="108"/>
      <c r="F73" s="1402"/>
      <c r="H73" s="466"/>
    </row>
    <row r="74" spans="1:8" s="161" customFormat="1" ht="12" customHeight="1">
      <c r="A74" s="12" t="s">
        <v>320</v>
      </c>
      <c r="B74" s="163" t="s">
        <v>280</v>
      </c>
      <c r="C74" s="108"/>
      <c r="D74" s="108"/>
      <c r="E74" s="108"/>
      <c r="F74" s="1403"/>
      <c r="H74" s="466"/>
    </row>
    <row r="75" spans="1:8" s="161" customFormat="1" ht="12" customHeight="1" thickBot="1">
      <c r="A75" s="14" t="s">
        <v>321</v>
      </c>
      <c r="B75" s="166" t="s">
        <v>281</v>
      </c>
      <c r="C75" s="108"/>
      <c r="D75" s="108"/>
      <c r="E75" s="108"/>
      <c r="F75" s="1405"/>
      <c r="H75" s="466"/>
    </row>
    <row r="76" spans="1:8" s="161" customFormat="1" ht="12" customHeight="1" thickBot="1">
      <c r="A76" s="165" t="s">
        <v>282</v>
      </c>
      <c r="B76" s="98" t="s">
        <v>283</v>
      </c>
      <c r="C76" s="103">
        <f>SUM(C77:C80)</f>
        <v>0</v>
      </c>
      <c r="D76" s="103">
        <f>SUM(D77:D80)</f>
        <v>0</v>
      </c>
      <c r="E76" s="103">
        <f>SUM(E77:E80)</f>
        <v>0</v>
      </c>
      <c r="F76" s="1406"/>
      <c r="H76" s="456"/>
    </row>
    <row r="77" spans="1:8" s="161" customFormat="1" ht="12" customHeight="1">
      <c r="A77" s="13" t="s">
        <v>150</v>
      </c>
      <c r="B77" s="162" t="s">
        <v>284</v>
      </c>
      <c r="C77" s="108"/>
      <c r="D77" s="108"/>
      <c r="E77" s="108"/>
      <c r="F77" s="1403"/>
      <c r="H77" s="466"/>
    </row>
    <row r="78" spans="1:8" s="161" customFormat="1" ht="12" customHeight="1">
      <c r="A78" s="12" t="s">
        <v>151</v>
      </c>
      <c r="B78" s="163" t="s">
        <v>285</v>
      </c>
      <c r="C78" s="108"/>
      <c r="D78" s="108"/>
      <c r="E78" s="108"/>
      <c r="F78" s="1403"/>
      <c r="H78" s="466"/>
    </row>
    <row r="79" spans="1:8" s="161" customFormat="1" ht="12" customHeight="1">
      <c r="A79" s="12" t="s">
        <v>312</v>
      </c>
      <c r="B79" s="163" t="s">
        <v>286</v>
      </c>
      <c r="C79" s="108"/>
      <c r="D79" s="108"/>
      <c r="E79" s="108"/>
      <c r="F79" s="1403"/>
      <c r="H79" s="466"/>
    </row>
    <row r="80" spans="1:8" s="161" customFormat="1" ht="12" customHeight="1" thickBot="1">
      <c r="A80" s="14" t="s">
        <v>313</v>
      </c>
      <c r="B80" s="164" t="s">
        <v>287</v>
      </c>
      <c r="C80" s="108"/>
      <c r="D80" s="108"/>
      <c r="E80" s="108"/>
      <c r="F80" s="1404"/>
      <c r="H80" s="466"/>
    </row>
    <row r="81" spans="1:8" s="161" customFormat="1" ht="12" customHeight="1" thickBot="1">
      <c r="A81" s="165" t="s">
        <v>288</v>
      </c>
      <c r="B81" s="98" t="s">
        <v>289</v>
      </c>
      <c r="C81" s="103">
        <v>223615</v>
      </c>
      <c r="D81" s="103">
        <f>D82</f>
        <v>240791</v>
      </c>
      <c r="E81" s="103">
        <f>E82:F82</f>
        <v>240712</v>
      </c>
      <c r="F81" s="756">
        <f t="shared" si="3"/>
        <v>99.967191464797267</v>
      </c>
      <c r="H81" s="456"/>
    </row>
    <row r="82" spans="1:8" s="161" customFormat="1" ht="12" customHeight="1">
      <c r="A82" s="13" t="s">
        <v>314</v>
      </c>
      <c r="B82" s="162" t="s">
        <v>290</v>
      </c>
      <c r="C82" s="108">
        <v>223615</v>
      </c>
      <c r="D82" s="108">
        <f>'[1]9. sz. mell'!F85+'[1]13. sz. mell'!F38+'[1]16. sz. mell'!F38+'[1]18.sz.mell.'!F38</f>
        <v>240791</v>
      </c>
      <c r="E82" s="108">
        <f>'[2]9.1. sz. mell'!E85+320+96</f>
        <v>240712</v>
      </c>
      <c r="F82" s="157">
        <f t="shared" si="3"/>
        <v>99.967191464797267</v>
      </c>
      <c r="H82" s="466"/>
    </row>
    <row r="83" spans="1:8" s="161" customFormat="1" ht="12" customHeight="1" thickBot="1">
      <c r="A83" s="14" t="s">
        <v>315</v>
      </c>
      <c r="B83" s="164" t="s">
        <v>291</v>
      </c>
      <c r="C83" s="108"/>
      <c r="D83" s="108"/>
      <c r="E83" s="108"/>
      <c r="F83" s="157"/>
      <c r="H83" s="466"/>
    </row>
    <row r="84" spans="1:8" s="161" customFormat="1" ht="12" customHeight="1" thickBot="1">
      <c r="A84" s="165" t="s">
        <v>292</v>
      </c>
      <c r="B84" s="98" t="s">
        <v>293</v>
      </c>
      <c r="C84" s="103">
        <f>SUM(C85:C87)</f>
        <v>0</v>
      </c>
      <c r="D84" s="103">
        <f>SUM(D85:D87)</f>
        <v>14012</v>
      </c>
      <c r="E84" s="103">
        <f>SUM(E85:E87)</f>
        <v>14090</v>
      </c>
      <c r="F84" s="756">
        <f t="shared" si="3"/>
        <v>100.55666571510135</v>
      </c>
      <c r="H84" s="456"/>
    </row>
    <row r="85" spans="1:8" s="161" customFormat="1" ht="12" customHeight="1">
      <c r="A85" s="13" t="s">
        <v>316</v>
      </c>
      <c r="B85" s="162" t="s">
        <v>294</v>
      </c>
      <c r="C85" s="108"/>
      <c r="D85" s="108">
        <f>'[1]9. sz. mell'!F88</f>
        <v>14012</v>
      </c>
      <c r="E85" s="108">
        <f>'[2]9.1. sz. mell'!E88+79</f>
        <v>14090</v>
      </c>
      <c r="F85" s="157">
        <f t="shared" si="3"/>
        <v>100.55666571510135</v>
      </c>
      <c r="H85" s="466"/>
    </row>
    <row r="86" spans="1:8" s="161" customFormat="1" ht="12" customHeight="1">
      <c r="A86" s="12" t="s">
        <v>317</v>
      </c>
      <c r="B86" s="163" t="s">
        <v>295</v>
      </c>
      <c r="C86" s="108"/>
      <c r="D86" s="108"/>
      <c r="E86" s="108"/>
      <c r="F86" s="157"/>
      <c r="H86" s="466"/>
    </row>
    <row r="87" spans="1:8" s="161" customFormat="1" ht="12" customHeight="1" thickBot="1">
      <c r="A87" s="14" t="s">
        <v>318</v>
      </c>
      <c r="B87" s="164" t="s">
        <v>296</v>
      </c>
      <c r="C87" s="108"/>
      <c r="D87" s="108"/>
      <c r="E87" s="108"/>
      <c r="F87" s="157"/>
      <c r="H87" s="466"/>
    </row>
    <row r="88" spans="1:8" s="161" customFormat="1" ht="12" customHeight="1" thickBot="1">
      <c r="A88" s="165" t="s">
        <v>297</v>
      </c>
      <c r="B88" s="98" t="s">
        <v>319</v>
      </c>
      <c r="C88" s="103">
        <f>SUM(C89:C92)</f>
        <v>0</v>
      </c>
      <c r="D88" s="103">
        <f>SUM(D89:D92)</f>
        <v>0</v>
      </c>
      <c r="E88" s="103">
        <f>SUM(E89:E92)</f>
        <v>0</v>
      </c>
      <c r="F88" s="756"/>
      <c r="H88" s="456"/>
    </row>
    <row r="89" spans="1:8" s="161" customFormat="1" ht="12" customHeight="1">
      <c r="A89" s="167" t="s">
        <v>298</v>
      </c>
      <c r="B89" s="162" t="s">
        <v>299</v>
      </c>
      <c r="C89" s="108"/>
      <c r="D89" s="108"/>
      <c r="E89" s="108"/>
      <c r="F89" s="157"/>
      <c r="H89" s="466"/>
    </row>
    <row r="90" spans="1:8" s="161" customFormat="1" ht="12" customHeight="1">
      <c r="A90" s="168" t="s">
        <v>300</v>
      </c>
      <c r="B90" s="163" t="s">
        <v>301</v>
      </c>
      <c r="C90" s="108"/>
      <c r="D90" s="108"/>
      <c r="E90" s="108"/>
      <c r="F90" s="157"/>
      <c r="H90" s="466"/>
    </row>
    <row r="91" spans="1:8" s="161" customFormat="1" ht="12" customHeight="1">
      <c r="A91" s="168" t="s">
        <v>302</v>
      </c>
      <c r="B91" s="163" t="s">
        <v>303</v>
      </c>
      <c r="C91" s="108"/>
      <c r="D91" s="108"/>
      <c r="E91" s="108"/>
      <c r="F91" s="157"/>
      <c r="H91" s="466"/>
    </row>
    <row r="92" spans="1:8" s="161" customFormat="1" ht="12" customHeight="1" thickBot="1">
      <c r="A92" s="169" t="s">
        <v>304</v>
      </c>
      <c r="B92" s="164" t="s">
        <v>305</v>
      </c>
      <c r="C92" s="108"/>
      <c r="D92" s="108"/>
      <c r="E92" s="108"/>
      <c r="F92" s="157"/>
      <c r="G92" s="159"/>
      <c r="H92" s="466"/>
    </row>
    <row r="93" spans="1:8" s="161" customFormat="1" ht="13.5" customHeight="1" thickBot="1">
      <c r="A93" s="165" t="s">
        <v>306</v>
      </c>
      <c r="B93" s="98" t="s">
        <v>307</v>
      </c>
      <c r="C93" s="204"/>
      <c r="D93" s="204"/>
      <c r="E93" s="204"/>
      <c r="F93" s="756"/>
      <c r="G93" s="173"/>
      <c r="H93" s="467"/>
    </row>
    <row r="94" spans="1:8" s="161" customFormat="1" ht="15.75" customHeight="1" thickBot="1">
      <c r="A94" s="165" t="s">
        <v>308</v>
      </c>
      <c r="B94" s="170" t="s">
        <v>309</v>
      </c>
      <c r="C94" s="109">
        <f>+C72+C76+C81+C84+C88+C93</f>
        <v>223615</v>
      </c>
      <c r="D94" s="109">
        <f>D72+D76+D81+D84+D88+D93</f>
        <v>254803</v>
      </c>
      <c r="E94" s="109">
        <f>+E72+E76+E81+E84+E88+E93</f>
        <v>254802</v>
      </c>
      <c r="F94" s="756">
        <f t="shared" si="3"/>
        <v>99.999607539942616</v>
      </c>
      <c r="G94" s="159"/>
      <c r="H94" s="464"/>
    </row>
    <row r="95" spans="1:8" s="161" customFormat="1" ht="15.75" customHeight="1" thickBot="1">
      <c r="A95" s="171" t="s">
        <v>322</v>
      </c>
      <c r="B95" s="172" t="s">
        <v>310</v>
      </c>
      <c r="C95" s="109">
        <f>+C71+C94</f>
        <v>1067060</v>
      </c>
      <c r="D95" s="109">
        <f>+D71+D94</f>
        <v>1213399</v>
      </c>
      <c r="E95" s="109">
        <f>+E71+E94</f>
        <v>1188959</v>
      </c>
      <c r="F95" s="109">
        <f>+F71+F94</f>
        <v>197.45014979131858</v>
      </c>
      <c r="G95" s="160"/>
      <c r="H95" s="464"/>
    </row>
    <row r="96" spans="1:8" s="161" customFormat="1" ht="13.5" customHeight="1">
      <c r="A96" s="3"/>
      <c r="B96" s="4"/>
      <c r="C96" s="4"/>
      <c r="D96" s="110"/>
      <c r="E96" s="4"/>
      <c r="F96" s="110"/>
      <c r="G96" s="159"/>
      <c r="H96" s="464"/>
    </row>
    <row r="97" spans="1:8" s="161" customFormat="1" ht="30" customHeight="1">
      <c r="A97" s="1417" t="s">
        <v>96</v>
      </c>
      <c r="B97" s="1417"/>
      <c r="C97" s="1417"/>
      <c r="D97" s="159"/>
      <c r="E97" s="159"/>
      <c r="F97" s="159"/>
      <c r="G97" s="159"/>
      <c r="H97" s="464"/>
    </row>
    <row r="98" spans="1:8" s="161" customFormat="1" ht="16.5" customHeight="1" thickBot="1">
      <c r="A98" s="1418" t="s">
        <v>154</v>
      </c>
      <c r="B98" s="1418"/>
      <c r="C98" s="725"/>
      <c r="D98" s="476"/>
      <c r="E98" s="725"/>
      <c r="F98" s="476"/>
      <c r="G98" s="159"/>
    </row>
    <row r="99" spans="1:8" ht="16.5" customHeight="1" thickBot="1">
      <c r="A99" s="21" t="s">
        <v>117</v>
      </c>
      <c r="B99" s="22" t="s">
        <v>97</v>
      </c>
      <c r="C99" s="469" t="s">
        <v>864</v>
      </c>
      <c r="D99" s="469" t="s">
        <v>896</v>
      </c>
      <c r="E99" s="29" t="s">
        <v>866</v>
      </c>
      <c r="F99" s="29" t="s">
        <v>867</v>
      </c>
    </row>
    <row r="100" spans="1:8" s="173" customFormat="1" ht="16.5" customHeight="1" thickBot="1">
      <c r="A100" s="26">
        <v>1</v>
      </c>
      <c r="B100" s="27">
        <v>2</v>
      </c>
      <c r="C100" s="470">
        <v>3</v>
      </c>
      <c r="D100" s="470">
        <v>4</v>
      </c>
      <c r="E100" s="470">
        <v>5</v>
      </c>
      <c r="F100" s="470">
        <v>6</v>
      </c>
      <c r="G100" s="159"/>
    </row>
    <row r="101" spans="1:8" ht="38.1" customHeight="1" thickBot="1">
      <c r="A101" s="20" t="s">
        <v>68</v>
      </c>
      <c r="B101" s="25" t="s">
        <v>325</v>
      </c>
      <c r="C101" s="478">
        <f>SUM(C102:C106)</f>
        <v>604193</v>
      </c>
      <c r="D101" s="478">
        <f>SUM(D102:D106)</f>
        <v>671585</v>
      </c>
      <c r="E101" s="478">
        <f>SUM(E102:E106)</f>
        <v>629639</v>
      </c>
      <c r="F101" s="478">
        <f>E101*100/D101</f>
        <v>93.754178547763871</v>
      </c>
      <c r="H101" s="461"/>
    </row>
    <row r="102" spans="1:8" s="160" customFormat="1" ht="12" customHeight="1">
      <c r="A102" s="15" t="s">
        <v>129</v>
      </c>
      <c r="B102" s="8" t="s">
        <v>98</v>
      </c>
      <c r="C102" s="477">
        <v>168647</v>
      </c>
      <c r="D102" s="687">
        <v>207377</v>
      </c>
      <c r="E102" s="477">
        <f>54535+10744+68800+63314</f>
        <v>197393</v>
      </c>
      <c r="F102" s="687">
        <f>E102*100/D102</f>
        <v>95.185579885908268</v>
      </c>
      <c r="G102" s="159"/>
      <c r="H102" s="462"/>
    </row>
    <row r="103" spans="1:8" ht="12" customHeight="1">
      <c r="A103" s="12" t="s">
        <v>130</v>
      </c>
      <c r="B103" s="6" t="s">
        <v>171</v>
      </c>
      <c r="C103" s="96">
        <v>46599</v>
      </c>
      <c r="D103" s="515">
        <f>'[1]9. sz. mell'!F104+'[1]13. sz. mell'!F47+'[1]16. sz. mell'!F47+'[1]18.sz.mell.'!F46</f>
        <v>53100</v>
      </c>
      <c r="E103" s="96">
        <f>12828+2884+19534+17061</f>
        <v>52307</v>
      </c>
      <c r="F103" s="515">
        <f t="shared" ref="F103:F116" si="4">E103*100/D103</f>
        <v>98.506591337099806</v>
      </c>
      <c r="H103" s="456"/>
    </row>
    <row r="104" spans="1:8" ht="12" customHeight="1">
      <c r="A104" s="12" t="s">
        <v>131</v>
      </c>
      <c r="B104" s="6" t="s">
        <v>148</v>
      </c>
      <c r="C104" s="97">
        <v>217968</v>
      </c>
      <c r="D104" s="515">
        <v>248420</v>
      </c>
      <c r="E104" s="97">
        <f>149707+13527+55181+17162</f>
        <v>235577</v>
      </c>
      <c r="F104" s="515">
        <f t="shared" si="4"/>
        <v>94.830126398840676</v>
      </c>
      <c r="H104" s="463"/>
    </row>
    <row r="105" spans="1:8" ht="12" customHeight="1">
      <c r="A105" s="12" t="s">
        <v>132</v>
      </c>
      <c r="B105" s="6" t="s">
        <v>172</v>
      </c>
      <c r="C105" s="97">
        <v>9611</v>
      </c>
      <c r="D105" s="515">
        <f>'[1]9. sz. mell'!F106+'[1]13. sz. mell'!F49+'[1]16. sz. mell'!F49+'[1]18.sz.mell.'!F48</f>
        <v>11121</v>
      </c>
      <c r="E105" s="97">
        <v>6057</v>
      </c>
      <c r="F105" s="515">
        <f t="shared" si="4"/>
        <v>54.464526571351499</v>
      </c>
      <c r="H105" s="463"/>
    </row>
    <row r="106" spans="1:8" ht="12" customHeight="1">
      <c r="A106" s="12" t="s">
        <v>140</v>
      </c>
      <c r="B106" s="5" t="s">
        <v>173</v>
      </c>
      <c r="C106" s="97">
        <f>SUM(C107:C116)</f>
        <v>161368</v>
      </c>
      <c r="D106" s="515">
        <f>'[1]9. sz. mell'!F107+'[1]13. sz. mell'!F50+'[1]16. sz. mell'!F50+'[1]18.sz.mell.'!F49</f>
        <v>151567</v>
      </c>
      <c r="E106" s="97">
        <v>138305</v>
      </c>
      <c r="F106" s="515">
        <f t="shared" si="4"/>
        <v>91.25007422460034</v>
      </c>
      <c r="H106" s="463"/>
    </row>
    <row r="107" spans="1:8" ht="12" customHeight="1">
      <c r="A107" s="12" t="s">
        <v>133</v>
      </c>
      <c r="B107" s="6" t="s">
        <v>326</v>
      </c>
      <c r="C107" s="97"/>
      <c r="D107" s="97">
        <f>'[1]9. sz. mell'!F108+'[1]13. sz. mell'!F50</f>
        <v>886</v>
      </c>
      <c r="E107" s="97">
        <v>787</v>
      </c>
      <c r="F107" s="515">
        <f t="shared" si="4"/>
        <v>88.826185101580137</v>
      </c>
      <c r="H107" s="463"/>
    </row>
    <row r="108" spans="1:8" ht="12" customHeight="1">
      <c r="A108" s="12" t="s">
        <v>134</v>
      </c>
      <c r="B108" s="58" t="s">
        <v>327</v>
      </c>
      <c r="C108" s="97"/>
      <c r="D108" s="97">
        <f>'[1]9. sz. mell'!F109</f>
        <v>0</v>
      </c>
      <c r="E108" s="97"/>
      <c r="F108" s="515"/>
      <c r="H108" s="463"/>
    </row>
    <row r="109" spans="1:8" ht="12" customHeight="1">
      <c r="A109" s="12" t="s">
        <v>141</v>
      </c>
      <c r="B109" s="59" t="s">
        <v>328</v>
      </c>
      <c r="C109" s="97"/>
      <c r="D109" s="97">
        <f>'[1]9. sz. mell'!F110</f>
        <v>0</v>
      </c>
      <c r="E109" s="97"/>
      <c r="F109" s="515"/>
      <c r="H109" s="463"/>
    </row>
    <row r="110" spans="1:8" ht="12" customHeight="1">
      <c r="A110" s="12" t="s">
        <v>142</v>
      </c>
      <c r="B110" s="59" t="s">
        <v>329</v>
      </c>
      <c r="C110" s="97"/>
      <c r="D110" s="97">
        <f>'[1]9. sz. mell'!F111</f>
        <v>0</v>
      </c>
      <c r="E110" s="97"/>
      <c r="F110" s="515"/>
      <c r="H110" s="463"/>
    </row>
    <row r="111" spans="1:8" ht="12" customHeight="1">
      <c r="A111" s="12" t="s">
        <v>143</v>
      </c>
      <c r="B111" s="58" t="s">
        <v>498</v>
      </c>
      <c r="C111" s="97">
        <v>120794</v>
      </c>
      <c r="D111" s="97">
        <v>136730</v>
      </c>
      <c r="E111" s="97">
        <v>132174</v>
      </c>
      <c r="F111" s="515">
        <f t="shared" si="4"/>
        <v>96.667885613983771</v>
      </c>
      <c r="H111" s="463"/>
    </row>
    <row r="112" spans="1:8" ht="12" customHeight="1">
      <c r="A112" s="12" t="s">
        <v>144</v>
      </c>
      <c r="B112" s="58" t="s">
        <v>897</v>
      </c>
      <c r="C112" s="97">
        <v>27657</v>
      </c>
      <c r="D112" s="97">
        <f>'[1]9. sz. mell'!F113</f>
        <v>0</v>
      </c>
      <c r="E112" s="97"/>
      <c r="F112" s="515"/>
      <c r="H112" s="463"/>
    </row>
    <row r="113" spans="1:8" ht="12" customHeight="1">
      <c r="A113" s="12" t="s">
        <v>146</v>
      </c>
      <c r="B113" s="59" t="s">
        <v>332</v>
      </c>
      <c r="C113" s="97"/>
      <c r="D113" s="97">
        <f>'[1]9. sz. mell'!F114</f>
        <v>0</v>
      </c>
      <c r="E113" s="97"/>
      <c r="F113" s="515"/>
      <c r="H113" s="463"/>
    </row>
    <row r="114" spans="1:8" ht="12" customHeight="1">
      <c r="A114" s="11" t="s">
        <v>174</v>
      </c>
      <c r="B114" s="60" t="s">
        <v>898</v>
      </c>
      <c r="C114" s="97"/>
      <c r="D114" s="97">
        <f>'[1]9. sz. mell'!F115</f>
        <v>934</v>
      </c>
      <c r="E114" s="97">
        <v>855</v>
      </c>
      <c r="F114" s="515">
        <f t="shared" si="4"/>
        <v>91.541755888650968</v>
      </c>
      <c r="H114" s="463"/>
    </row>
    <row r="115" spans="1:8" ht="12" customHeight="1">
      <c r="A115" s="12" t="s">
        <v>323</v>
      </c>
      <c r="B115" s="59" t="s">
        <v>899</v>
      </c>
      <c r="C115" s="97">
        <v>9717</v>
      </c>
      <c r="D115" s="97">
        <f>'[1]9. sz. mell'!F116</f>
        <v>9717</v>
      </c>
      <c r="E115" s="97">
        <v>1573</v>
      </c>
      <c r="F115" s="515">
        <f t="shared" si="4"/>
        <v>16.188123906555521</v>
      </c>
      <c r="H115" s="463"/>
    </row>
    <row r="116" spans="1:8" ht="12" customHeight="1" thickBot="1">
      <c r="A116" s="16" t="s">
        <v>324</v>
      </c>
      <c r="B116" s="749" t="s">
        <v>335</v>
      </c>
      <c r="C116" s="750">
        <v>3200</v>
      </c>
      <c r="D116" s="97">
        <f>'[1]9. sz. mell'!F117</f>
        <v>3300</v>
      </c>
      <c r="E116" s="750">
        <v>2750</v>
      </c>
      <c r="F116" s="688">
        <f t="shared" si="4"/>
        <v>83.333333333333329</v>
      </c>
      <c r="H116" s="463"/>
    </row>
    <row r="117" spans="1:8" ht="12" customHeight="1" thickBot="1">
      <c r="A117" s="18" t="s">
        <v>69</v>
      </c>
      <c r="B117" s="24" t="s">
        <v>336</v>
      </c>
      <c r="C117" s="686">
        <f>+C118+C120+C122</f>
        <v>311835</v>
      </c>
      <c r="D117" s="686">
        <f>+D118+D120+D122</f>
        <v>381589</v>
      </c>
      <c r="E117" s="686">
        <f>+E118+E120+E122</f>
        <v>353387</v>
      </c>
      <c r="F117" s="757">
        <f>E117*100/D117</f>
        <v>92.609325740521868</v>
      </c>
      <c r="H117" s="463"/>
    </row>
    <row r="118" spans="1:8" ht="12" customHeight="1">
      <c r="A118" s="13" t="s">
        <v>135</v>
      </c>
      <c r="B118" s="6" t="s">
        <v>900</v>
      </c>
      <c r="C118" s="751">
        <v>78997</v>
      </c>
      <c r="D118" s="751">
        <f>'[1]9. sz. mell'!F119+'[1]13. sz. mell'!F52+'[1]16. sz. mell'!F52+'[1]18.sz.mell.'!F51</f>
        <v>160725</v>
      </c>
      <c r="E118" s="751">
        <f>154688+24+2954+1162</f>
        <v>158828</v>
      </c>
      <c r="F118" s="758">
        <f t="shared" ref="F118:F130" si="5">E118*100/D118</f>
        <v>98.819723129569141</v>
      </c>
      <c r="H118" s="463"/>
    </row>
    <row r="119" spans="1:8" ht="12" customHeight="1">
      <c r="A119" s="13" t="s">
        <v>136</v>
      </c>
      <c r="B119" s="10" t="s">
        <v>340</v>
      </c>
      <c r="C119" s="751">
        <v>911</v>
      </c>
      <c r="D119" s="751">
        <f>'[1]9. sz. mell'!F120</f>
        <v>0</v>
      </c>
      <c r="E119" s="751"/>
      <c r="F119" s="759"/>
      <c r="H119" s="456"/>
    </row>
    <row r="120" spans="1:8" ht="12" customHeight="1">
      <c r="A120" s="13" t="s">
        <v>137</v>
      </c>
      <c r="B120" s="10" t="s">
        <v>175</v>
      </c>
      <c r="C120" s="96">
        <v>182000</v>
      </c>
      <c r="D120" s="751">
        <f>'[1]9. sz. mell'!F121</f>
        <v>142369</v>
      </c>
      <c r="E120" s="96">
        <v>123710</v>
      </c>
      <c r="F120" s="760">
        <f t="shared" si="5"/>
        <v>86.893916512723976</v>
      </c>
      <c r="H120" s="463"/>
    </row>
    <row r="121" spans="1:8" ht="12" customHeight="1">
      <c r="A121" s="13" t="s">
        <v>138</v>
      </c>
      <c r="B121" s="10" t="s">
        <v>341</v>
      </c>
      <c r="C121" s="96"/>
      <c r="D121" s="751">
        <f>'[1]9. sz. mell'!F122</f>
        <v>0</v>
      </c>
      <c r="E121" s="96"/>
      <c r="F121" s="761"/>
      <c r="H121" s="463"/>
    </row>
    <row r="122" spans="1:8" ht="12" customHeight="1">
      <c r="A122" s="13" t="s">
        <v>139</v>
      </c>
      <c r="B122" s="100" t="s">
        <v>196</v>
      </c>
      <c r="C122" s="96">
        <f>SUM(C123:C130)</f>
        <v>50838</v>
      </c>
      <c r="D122" s="751">
        <f>'[1]9. sz. mell'!F123</f>
        <v>78495</v>
      </c>
      <c r="E122" s="96">
        <v>70849</v>
      </c>
      <c r="F122" s="760">
        <f t="shared" si="5"/>
        <v>90.25925218166762</v>
      </c>
      <c r="H122" s="463"/>
    </row>
    <row r="123" spans="1:8" ht="12" customHeight="1">
      <c r="A123" s="13" t="s">
        <v>145</v>
      </c>
      <c r="B123" s="99" t="s">
        <v>438</v>
      </c>
      <c r="C123" s="96"/>
      <c r="D123" s="751">
        <f>'[1]9. sz. mell'!F124</f>
        <v>0</v>
      </c>
      <c r="E123" s="96"/>
      <c r="F123" s="760"/>
      <c r="H123" s="463"/>
    </row>
    <row r="124" spans="1:8" ht="12" customHeight="1">
      <c r="A124" s="13" t="s">
        <v>147</v>
      </c>
      <c r="B124" s="158" t="s">
        <v>346</v>
      </c>
      <c r="C124" s="96"/>
      <c r="D124" s="751">
        <f>'[1]9. sz. mell'!F125</f>
        <v>0</v>
      </c>
      <c r="E124" s="96"/>
      <c r="F124" s="761"/>
      <c r="H124" s="463"/>
    </row>
    <row r="125" spans="1:8" ht="12" customHeight="1">
      <c r="A125" s="13" t="s">
        <v>176</v>
      </c>
      <c r="B125" s="59" t="s">
        <v>901</v>
      </c>
      <c r="C125" s="96">
        <v>49638</v>
      </c>
      <c r="D125" s="751">
        <f>'[1]9. sz. mell'!F126</f>
        <v>0</v>
      </c>
      <c r="E125" s="96"/>
      <c r="F125" s="760"/>
      <c r="H125" s="463"/>
    </row>
    <row r="126" spans="1:8" ht="12" customHeight="1">
      <c r="A126" s="13" t="s">
        <v>177</v>
      </c>
      <c r="B126" s="59" t="s">
        <v>902</v>
      </c>
      <c r="C126" s="96"/>
      <c r="D126" s="751">
        <f>'[1]9. sz. mell'!F127</f>
        <v>77134</v>
      </c>
      <c r="E126" s="96">
        <v>70689</v>
      </c>
      <c r="F126" s="762">
        <f t="shared" si="5"/>
        <v>91.644411024969529</v>
      </c>
      <c r="H126" s="463"/>
    </row>
    <row r="127" spans="1:8" ht="11.25" customHeight="1">
      <c r="A127" s="13" t="s">
        <v>178</v>
      </c>
      <c r="B127" s="59" t="s">
        <v>344</v>
      </c>
      <c r="C127" s="96"/>
      <c r="D127" s="751">
        <f>'[1]9. sz. mell'!F128</f>
        <v>0</v>
      </c>
      <c r="E127" s="96"/>
      <c r="F127" s="762"/>
      <c r="H127" s="463"/>
    </row>
    <row r="128" spans="1:8" ht="12" customHeight="1">
      <c r="A128" s="13" t="s">
        <v>337</v>
      </c>
      <c r="B128" s="59" t="s">
        <v>332</v>
      </c>
      <c r="C128" s="96"/>
      <c r="D128" s="751">
        <f>'[1]9. sz. mell'!F129</f>
        <v>161</v>
      </c>
      <c r="E128" s="96">
        <v>160</v>
      </c>
      <c r="F128" s="762">
        <f t="shared" si="5"/>
        <v>99.378881987577643</v>
      </c>
      <c r="H128" s="463"/>
    </row>
    <row r="129" spans="1:8" ht="12" customHeight="1">
      <c r="A129" s="13" t="s">
        <v>338</v>
      </c>
      <c r="B129" s="59" t="s">
        <v>343</v>
      </c>
      <c r="C129" s="96"/>
      <c r="D129" s="751">
        <f>'[1]9. sz. mell'!F130</f>
        <v>0</v>
      </c>
      <c r="E129" s="96"/>
      <c r="F129" s="762"/>
      <c r="H129" s="463"/>
    </row>
    <row r="130" spans="1:8" ht="12" customHeight="1" thickBot="1">
      <c r="A130" s="11" t="s">
        <v>339</v>
      </c>
      <c r="B130" s="59" t="s">
        <v>499</v>
      </c>
      <c r="C130" s="97">
        <v>1200</v>
      </c>
      <c r="D130" s="751">
        <f>'[1]9. sz. mell'!F131</f>
        <v>1200</v>
      </c>
      <c r="E130" s="97"/>
      <c r="F130" s="761">
        <f t="shared" si="5"/>
        <v>0</v>
      </c>
      <c r="H130" s="463"/>
    </row>
    <row r="131" spans="1:8" ht="12" customHeight="1" thickBot="1">
      <c r="A131" s="18" t="s">
        <v>70</v>
      </c>
      <c r="B131" s="55" t="s">
        <v>347</v>
      </c>
      <c r="C131" s="686">
        <f>+C132+C133</f>
        <v>151032</v>
      </c>
      <c r="D131" s="686">
        <f>+D132+D133</f>
        <v>134292</v>
      </c>
      <c r="E131" s="686">
        <f>+E132+E133</f>
        <v>0</v>
      </c>
      <c r="F131" s="757">
        <f>+F132+F133</f>
        <v>0</v>
      </c>
      <c r="H131" s="463"/>
    </row>
    <row r="132" spans="1:8">
      <c r="A132" s="13" t="s">
        <v>118</v>
      </c>
      <c r="B132" s="7" t="s">
        <v>106</v>
      </c>
      <c r="C132" s="751">
        <v>102156</v>
      </c>
      <c r="D132" s="751">
        <f>'[1]9. sz. mell'!F133</f>
        <v>113247</v>
      </c>
      <c r="E132" s="751"/>
      <c r="F132" s="751">
        <f>'[1]9. sz. mell'!H133</f>
        <v>0</v>
      </c>
      <c r="H132" s="463"/>
    </row>
    <row r="133" spans="1:8" ht="12" customHeight="1" thickBot="1">
      <c r="A133" s="14" t="s">
        <v>119</v>
      </c>
      <c r="B133" s="10" t="s">
        <v>107</v>
      </c>
      <c r="C133" s="97">
        <v>48876</v>
      </c>
      <c r="D133" s="751">
        <f>'[1]9. sz. mell'!F134</f>
        <v>21045</v>
      </c>
      <c r="E133" s="97"/>
      <c r="F133" s="751">
        <f>'[1]9. sz. mell'!H134</f>
        <v>0</v>
      </c>
      <c r="H133" s="456"/>
    </row>
    <row r="134" spans="1:8" ht="12" customHeight="1" thickBot="1">
      <c r="A134" s="18" t="s">
        <v>71</v>
      </c>
      <c r="B134" s="55" t="s">
        <v>348</v>
      </c>
      <c r="C134" s="686">
        <f>+C101+C117+C131</f>
        <v>1067060</v>
      </c>
      <c r="D134" s="686">
        <f>+D101+D117+D131</f>
        <v>1187466</v>
      </c>
      <c r="E134" s="686">
        <f>+E101+E117+E131</f>
        <v>983026</v>
      </c>
      <c r="F134" s="686">
        <f>+F101+F117+F131</f>
        <v>186.36350428828575</v>
      </c>
      <c r="H134" s="463"/>
    </row>
    <row r="135" spans="1:8" ht="12" customHeight="1" thickBot="1">
      <c r="A135" s="18" t="s">
        <v>72</v>
      </c>
      <c r="B135" s="55" t="s">
        <v>349</v>
      </c>
      <c r="C135" s="686">
        <f>+C136+C137+C138</f>
        <v>0</v>
      </c>
      <c r="D135" s="686">
        <f>+D136+D137+D138</f>
        <v>0</v>
      </c>
      <c r="E135" s="686">
        <f>+E136+E137+E138</f>
        <v>0</v>
      </c>
      <c r="F135" s="686">
        <f>+F136+F137+F138</f>
        <v>0</v>
      </c>
      <c r="H135" s="463"/>
    </row>
    <row r="136" spans="1:8" ht="12" customHeight="1">
      <c r="A136" s="13" t="s">
        <v>122</v>
      </c>
      <c r="B136" s="7" t="s">
        <v>350</v>
      </c>
      <c r="C136" s="96"/>
      <c r="D136" s="96"/>
      <c r="E136" s="96"/>
      <c r="F136" s="96"/>
      <c r="H136" s="463"/>
    </row>
    <row r="137" spans="1:8" ht="12" customHeight="1">
      <c r="A137" s="13" t="s">
        <v>123</v>
      </c>
      <c r="B137" s="7" t="s">
        <v>351</v>
      </c>
      <c r="C137" s="96"/>
      <c r="D137" s="96"/>
      <c r="E137" s="96"/>
      <c r="F137" s="96"/>
      <c r="H137" s="456"/>
    </row>
    <row r="138" spans="1:8" ht="12" customHeight="1" thickBot="1">
      <c r="A138" s="11" t="s">
        <v>124</v>
      </c>
      <c r="B138" s="5" t="s">
        <v>352</v>
      </c>
      <c r="C138" s="96"/>
      <c r="D138" s="96"/>
      <c r="E138" s="96"/>
      <c r="F138" s="96"/>
      <c r="H138" s="456"/>
    </row>
    <row r="139" spans="1:8" ht="12" customHeight="1" thickBot="1">
      <c r="A139" s="18" t="s">
        <v>73</v>
      </c>
      <c r="B139" s="55" t="s">
        <v>402</v>
      </c>
      <c r="C139" s="686">
        <f>+C140+C141+C142+C143</f>
        <v>0</v>
      </c>
      <c r="D139" s="686">
        <f>+D140+D141+D142+D143</f>
        <v>0</v>
      </c>
      <c r="E139" s="686">
        <f>+E140+E141+E142+E143</f>
        <v>0</v>
      </c>
      <c r="F139" s="686">
        <f>+F140+F141+F142+F143</f>
        <v>0</v>
      </c>
      <c r="H139" s="463"/>
    </row>
    <row r="140" spans="1:8" ht="12" customHeight="1">
      <c r="A140" s="13" t="s">
        <v>125</v>
      </c>
      <c r="B140" s="7" t="s">
        <v>353</v>
      </c>
      <c r="C140" s="96"/>
      <c r="D140" s="96"/>
      <c r="E140" s="96"/>
      <c r="F140" s="96"/>
      <c r="H140" s="463"/>
    </row>
    <row r="141" spans="1:8" ht="12" customHeight="1">
      <c r="A141" s="13" t="s">
        <v>126</v>
      </c>
      <c r="B141" s="7" t="s">
        <v>354</v>
      </c>
      <c r="C141" s="96"/>
      <c r="D141" s="96"/>
      <c r="E141" s="96"/>
      <c r="F141" s="96"/>
      <c r="H141" s="463"/>
    </row>
    <row r="142" spans="1:8" ht="12" customHeight="1">
      <c r="A142" s="13" t="s">
        <v>257</v>
      </c>
      <c r="B142" s="7" t="s">
        <v>355</v>
      </c>
      <c r="C142" s="96"/>
      <c r="D142" s="96"/>
      <c r="E142" s="96"/>
      <c r="F142" s="96"/>
      <c r="H142" s="456"/>
    </row>
    <row r="143" spans="1:8" ht="12" customHeight="1" thickBot="1">
      <c r="A143" s="11" t="s">
        <v>258</v>
      </c>
      <c r="B143" s="5" t="s">
        <v>356</v>
      </c>
      <c r="C143" s="96"/>
      <c r="D143" s="96"/>
      <c r="E143" s="96"/>
      <c r="F143" s="96"/>
      <c r="H143" s="463"/>
    </row>
    <row r="144" spans="1:8" ht="12" customHeight="1" thickBot="1">
      <c r="A144" s="18" t="s">
        <v>74</v>
      </c>
      <c r="B144" s="55" t="s">
        <v>357</v>
      </c>
      <c r="C144" s="752">
        <f>+C145+C146+C147+C148</f>
        <v>0</v>
      </c>
      <c r="D144" s="752">
        <f>+D145+D146+D147+D148</f>
        <v>25933</v>
      </c>
      <c r="E144" s="752">
        <f>+E145+E146+E147+E148</f>
        <v>11921</v>
      </c>
      <c r="F144" s="752">
        <f>+F145+F146+F147+F148</f>
        <v>0</v>
      </c>
      <c r="H144" s="463"/>
    </row>
    <row r="145" spans="1:11" ht="12" customHeight="1">
      <c r="A145" s="13" t="s">
        <v>127</v>
      </c>
      <c r="B145" s="7" t="s">
        <v>358</v>
      </c>
      <c r="C145" s="96"/>
      <c r="D145" s="96">
        <f>'[1]9. sz. mell'!F146</f>
        <v>0</v>
      </c>
      <c r="E145" s="96"/>
      <c r="F145" s="96">
        <f>'[1]9. sz. mell'!H146</f>
        <v>0</v>
      </c>
      <c r="H145" s="463"/>
    </row>
    <row r="146" spans="1:11" ht="12" customHeight="1">
      <c r="A146" s="13" t="s">
        <v>128</v>
      </c>
      <c r="B146" s="7" t="s">
        <v>368</v>
      </c>
      <c r="C146" s="96"/>
      <c r="D146" s="96">
        <f>'[1]9. sz. mell'!F147</f>
        <v>25933</v>
      </c>
      <c r="E146" s="96">
        <v>11921</v>
      </c>
      <c r="F146" s="96">
        <f>'[1]9. sz. mell'!H147</f>
        <v>0</v>
      </c>
      <c r="H146" s="463"/>
    </row>
    <row r="147" spans="1:11" ht="12" customHeight="1">
      <c r="A147" s="13" t="s">
        <v>269</v>
      </c>
      <c r="B147" s="7" t="s">
        <v>903</v>
      </c>
      <c r="C147" s="96"/>
      <c r="D147" s="96"/>
      <c r="E147" s="96"/>
      <c r="F147" s="96"/>
      <c r="H147" s="464"/>
    </row>
    <row r="148" spans="1:11" ht="12" customHeight="1" thickBot="1">
      <c r="A148" s="11" t="s">
        <v>270</v>
      </c>
      <c r="B148" s="5" t="s">
        <v>904</v>
      </c>
      <c r="C148" s="96"/>
      <c r="D148" s="96"/>
      <c r="E148" s="96"/>
      <c r="F148" s="96"/>
      <c r="H148" s="463"/>
    </row>
    <row r="149" spans="1:11" ht="12" customHeight="1" thickBot="1">
      <c r="A149" s="18" t="s">
        <v>75</v>
      </c>
      <c r="B149" s="55" t="s">
        <v>361</v>
      </c>
      <c r="C149" s="753">
        <f>+C150+C151+C152+C153</f>
        <v>0</v>
      </c>
      <c r="D149" s="753">
        <f>+D150+D151+D152+D153</f>
        <v>0</v>
      </c>
      <c r="E149" s="753">
        <f>+E150+E151+E152+E153</f>
        <v>0</v>
      </c>
      <c r="F149" s="753">
        <f>+F150+F151+F152+F153</f>
        <v>0</v>
      </c>
      <c r="G149" s="176"/>
      <c r="H149" s="463"/>
    </row>
    <row r="150" spans="1:11" ht="12" customHeight="1">
      <c r="A150" s="13" t="s">
        <v>169</v>
      </c>
      <c r="B150" s="7" t="s">
        <v>362</v>
      </c>
      <c r="C150" s="96"/>
      <c r="D150" s="96"/>
      <c r="E150" s="96"/>
      <c r="F150" s="96"/>
      <c r="G150" s="161"/>
      <c r="H150" s="463"/>
    </row>
    <row r="151" spans="1:11" ht="12" customHeight="1">
      <c r="A151" s="13" t="s">
        <v>170</v>
      </c>
      <c r="B151" s="7" t="s">
        <v>363</v>
      </c>
      <c r="C151" s="96"/>
      <c r="D151" s="96"/>
      <c r="E151" s="96"/>
      <c r="F151" s="96"/>
      <c r="H151" s="463"/>
    </row>
    <row r="152" spans="1:11" ht="12" customHeight="1">
      <c r="A152" s="13" t="s">
        <v>195</v>
      </c>
      <c r="B152" s="7" t="s">
        <v>364</v>
      </c>
      <c r="C152" s="96"/>
      <c r="D152" s="96"/>
      <c r="E152" s="96"/>
      <c r="F152" s="96"/>
      <c r="H152" s="468"/>
    </row>
    <row r="153" spans="1:11" ht="12" customHeight="1" thickBot="1">
      <c r="A153" s="13" t="s">
        <v>272</v>
      </c>
      <c r="B153" s="7" t="s">
        <v>365</v>
      </c>
      <c r="C153" s="96"/>
      <c r="D153" s="96"/>
      <c r="E153" s="96"/>
      <c r="F153" s="96"/>
      <c r="H153" s="463"/>
    </row>
    <row r="154" spans="1:11" ht="12" customHeight="1" thickBot="1">
      <c r="A154" s="18" t="s">
        <v>76</v>
      </c>
      <c r="B154" s="55" t="s">
        <v>366</v>
      </c>
      <c r="C154" s="685">
        <f>+C135+C139+C144+C149</f>
        <v>0</v>
      </c>
      <c r="D154" s="685">
        <f>+D135+D139+D144+D149</f>
        <v>25933</v>
      </c>
      <c r="E154" s="685">
        <f>+E135+E139+E144+E149</f>
        <v>11921</v>
      </c>
      <c r="F154" s="685">
        <f>+F135+F139+F144+F149</f>
        <v>0</v>
      </c>
      <c r="H154" s="463"/>
    </row>
    <row r="155" spans="1:11" ht="12" customHeight="1" thickBot="1">
      <c r="A155" s="1401"/>
      <c r="B155" s="459" t="s">
        <v>1124</v>
      </c>
      <c r="C155" s="1355"/>
      <c r="D155" s="1355"/>
      <c r="E155" s="1355">
        <v>172254</v>
      </c>
      <c r="F155" s="1355"/>
      <c r="H155" s="463"/>
    </row>
    <row r="156" spans="1:11" ht="12" customHeight="1" thickBot="1">
      <c r="A156" s="1401"/>
      <c r="B156" s="459" t="s">
        <v>1123</v>
      </c>
      <c r="C156" s="1355"/>
      <c r="D156" s="1355"/>
      <c r="E156" s="1355">
        <v>21758</v>
      </c>
      <c r="F156" s="1355"/>
      <c r="H156" s="463"/>
    </row>
    <row r="157" spans="1:11" ht="12" customHeight="1" thickBot="1">
      <c r="A157" s="101" t="s">
        <v>77</v>
      </c>
      <c r="B157" s="148" t="s">
        <v>367</v>
      </c>
      <c r="C157" s="685">
        <f>+C134+C154</f>
        <v>1067060</v>
      </c>
      <c r="D157" s="685">
        <f>+D134+D154</f>
        <v>1213399</v>
      </c>
      <c r="E157" s="685">
        <f>E134+E154+E155+E156</f>
        <v>1188959</v>
      </c>
      <c r="F157" s="685">
        <f>+F134+F154</f>
        <v>186.36350428828575</v>
      </c>
      <c r="H157" s="463"/>
    </row>
    <row r="158" spans="1:11" ht="12" customHeight="1">
      <c r="D158" s="150"/>
      <c r="F158" s="150"/>
      <c r="H158" s="463"/>
    </row>
    <row r="159" spans="1:11" ht="15" customHeight="1">
      <c r="A159" s="1419" t="s">
        <v>905</v>
      </c>
      <c r="B159" s="1419"/>
      <c r="C159" s="1419"/>
      <c r="E159" s="159"/>
      <c r="H159" s="457"/>
      <c r="I159" s="176"/>
      <c r="J159" s="176"/>
      <c r="K159" s="176"/>
    </row>
    <row r="160" spans="1:11" ht="15" customHeight="1" thickBot="1">
      <c r="A160" s="1416" t="s">
        <v>906</v>
      </c>
      <c r="B160" s="1416"/>
      <c r="C160" s="724"/>
      <c r="D160" s="722" t="s">
        <v>194</v>
      </c>
      <c r="E160" s="724"/>
      <c r="F160" s="722" t="s">
        <v>194</v>
      </c>
      <c r="H160" s="457"/>
      <c r="I160" s="176"/>
      <c r="J160" s="176"/>
      <c r="K160" s="176"/>
    </row>
    <row r="161" spans="1:11" ht="15" customHeight="1" thickBot="1">
      <c r="A161" s="18">
        <v>1</v>
      </c>
      <c r="B161" s="24" t="s">
        <v>907</v>
      </c>
      <c r="C161" s="316"/>
      <c r="D161" s="103">
        <f>+D71-D134</f>
        <v>-228870</v>
      </c>
      <c r="E161" s="316"/>
      <c r="F161" s="103">
        <f>+F71-F134</f>
        <v>-88.912962036909789</v>
      </c>
      <c r="H161" s="457"/>
      <c r="I161" s="176"/>
      <c r="J161" s="176"/>
      <c r="K161" s="176"/>
    </row>
    <row r="162" spans="1:11" ht="15" customHeight="1" thickBot="1">
      <c r="A162" s="18" t="s">
        <v>69</v>
      </c>
      <c r="B162" s="24" t="s">
        <v>908</v>
      </c>
      <c r="C162" s="316"/>
      <c r="D162" s="103">
        <f>+D94-D154</f>
        <v>228870</v>
      </c>
      <c r="E162" s="316"/>
      <c r="F162" s="103">
        <f>+F94-F154</f>
        <v>99.999607539942616</v>
      </c>
      <c r="H162" s="457"/>
      <c r="I162" s="176"/>
      <c r="J162" s="176"/>
      <c r="K162" s="176"/>
    </row>
    <row r="163" spans="1:11" ht="12" customHeight="1">
      <c r="H163" s="457"/>
      <c r="I163" s="176"/>
      <c r="J163" s="176"/>
      <c r="K163" s="176"/>
    </row>
    <row r="164" spans="1:11" ht="12" customHeight="1">
      <c r="H164" s="457"/>
      <c r="I164" s="176"/>
      <c r="J164" s="176"/>
      <c r="K164" s="176"/>
    </row>
    <row r="165" spans="1:11" ht="12" customHeight="1">
      <c r="H165" s="457"/>
      <c r="I165" s="176"/>
      <c r="J165" s="176"/>
      <c r="K165" s="176"/>
    </row>
    <row r="166" spans="1:11" s="161" customFormat="1" ht="12.95" customHeight="1">
      <c r="A166" s="149"/>
      <c r="B166" s="149"/>
      <c r="C166" s="149"/>
      <c r="D166" s="159"/>
      <c r="E166" s="149"/>
      <c r="F166" s="159"/>
      <c r="G166" s="159"/>
      <c r="H166" s="457"/>
    </row>
    <row r="167" spans="1:11" s="161" customFormat="1" ht="12.95" customHeight="1">
      <c r="A167" s="149"/>
      <c r="B167" s="149"/>
      <c r="C167" s="149"/>
      <c r="D167" s="159"/>
      <c r="E167" s="149"/>
      <c r="F167" s="159"/>
      <c r="G167" s="159"/>
      <c r="H167" s="457"/>
    </row>
    <row r="168" spans="1:11" ht="13.5" customHeight="1"/>
    <row r="169" spans="1:11" ht="13.5" customHeight="1"/>
  </sheetData>
  <mergeCells count="6">
    <mergeCell ref="A160:B160"/>
    <mergeCell ref="A2:B2"/>
    <mergeCell ref="A1:C1"/>
    <mergeCell ref="A97:C97"/>
    <mergeCell ref="A98:B98"/>
    <mergeCell ref="A159:C159"/>
  </mergeCells>
  <phoneticPr fontId="0" type="noConversion"/>
  <printOptions horizontalCentered="1"/>
  <pageMargins left="0" right="0" top="1.4566929133858268" bottom="0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2015. ÉVI KÖLTSÉGVETÉSÉNEK ÖSSZEVONT MÉRLEGE&amp;10
&amp;R&amp;"Times New Roman CE,Félkövér dőlt"&amp;11 1.1. melléklet a 6/2016. (IV.26.) önkormányzati rendelethez</oddHeader>
  </headerFooter>
  <rowBreaks count="1" manualBreakCount="1">
    <brk id="96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D60"/>
  <sheetViews>
    <sheetView view="pageBreakPreview" topLeftCell="A7" zoomScale="60" zoomScaleNormal="100" workbookViewId="0">
      <selection activeCell="C1" sqref="C1"/>
    </sheetView>
  </sheetViews>
  <sheetFormatPr defaultRowHeight="12.75"/>
  <cols>
    <col min="1" max="1" width="13.83203125" style="723" customWidth="1"/>
    <col min="2" max="2" width="79.1640625" style="91" customWidth="1"/>
    <col min="3" max="3" width="24.6640625" style="91" customWidth="1"/>
  </cols>
  <sheetData>
    <row r="1" spans="1:4" ht="16.5" thickBot="1">
      <c r="A1" s="71"/>
      <c r="B1" s="73"/>
      <c r="C1" s="197" t="s">
        <v>1140</v>
      </c>
      <c r="D1" s="72"/>
    </row>
    <row r="2" spans="1:4" ht="22.5" customHeight="1">
      <c r="A2" s="152" t="s">
        <v>186</v>
      </c>
      <c r="B2" s="130" t="s">
        <v>443</v>
      </c>
      <c r="C2" s="145" t="s">
        <v>108</v>
      </c>
      <c r="D2" s="198"/>
    </row>
    <row r="3" spans="1:4" ht="16.5" customHeight="1" thickBot="1">
      <c r="A3" s="190" t="s">
        <v>185</v>
      </c>
      <c r="B3" s="131" t="s">
        <v>594</v>
      </c>
      <c r="C3" s="146" t="s">
        <v>109</v>
      </c>
      <c r="D3" s="198"/>
    </row>
    <row r="4" spans="1:4" ht="14.25" thickBot="1">
      <c r="A4" s="74"/>
      <c r="B4" s="74"/>
      <c r="C4" s="75" t="s">
        <v>100</v>
      </c>
      <c r="D4" s="199"/>
    </row>
    <row r="5" spans="1:4" ht="18" customHeight="1" thickBot="1">
      <c r="A5" s="153" t="s">
        <v>187</v>
      </c>
      <c r="B5" s="76" t="s">
        <v>101</v>
      </c>
      <c r="C5" s="77" t="s">
        <v>102</v>
      </c>
      <c r="D5" s="91"/>
    </row>
    <row r="6" spans="1:4" ht="12.75" customHeight="1" thickBot="1">
      <c r="A6" s="67">
        <v>1</v>
      </c>
      <c r="B6" s="68">
        <v>2</v>
      </c>
      <c r="C6" s="69">
        <v>3</v>
      </c>
      <c r="D6" s="200"/>
    </row>
    <row r="7" spans="1:4" ht="13.5" customHeight="1" thickBot="1">
      <c r="A7" s="78"/>
      <c r="B7" s="79" t="s">
        <v>103</v>
      </c>
      <c r="C7" s="80"/>
      <c r="D7" s="200"/>
    </row>
    <row r="8" spans="1:4" ht="12" customHeight="1" thickBot="1">
      <c r="A8" s="67" t="s">
        <v>68</v>
      </c>
      <c r="B8" s="81" t="s">
        <v>409</v>
      </c>
      <c r="C8" s="115">
        <f>SUM(C9:C18)</f>
        <v>0</v>
      </c>
      <c r="D8" s="147"/>
    </row>
    <row r="9" spans="1:4" ht="9.75" customHeight="1">
      <c r="A9" s="191" t="s">
        <v>129</v>
      </c>
      <c r="B9" s="8" t="s">
        <v>246</v>
      </c>
      <c r="C9" s="136"/>
      <c r="D9" s="147"/>
    </row>
    <row r="10" spans="1:4" ht="11.25" customHeight="1">
      <c r="A10" s="192" t="s">
        <v>130</v>
      </c>
      <c r="B10" s="6" t="s">
        <v>247</v>
      </c>
      <c r="C10" s="113"/>
      <c r="D10" s="147"/>
    </row>
    <row r="11" spans="1:4" ht="9.75" customHeight="1">
      <c r="A11" s="192" t="s">
        <v>131</v>
      </c>
      <c r="B11" s="6" t="s">
        <v>248</v>
      </c>
      <c r="C11" s="113"/>
      <c r="D11" s="147"/>
    </row>
    <row r="12" spans="1:4" ht="11.25" customHeight="1">
      <c r="A12" s="192" t="s">
        <v>132</v>
      </c>
      <c r="B12" s="6" t="s">
        <v>249</v>
      </c>
      <c r="C12" s="113"/>
      <c r="D12" s="147"/>
    </row>
    <row r="13" spans="1:4" ht="11.25" customHeight="1">
      <c r="A13" s="192" t="s">
        <v>149</v>
      </c>
      <c r="B13" s="6" t="s">
        <v>250</v>
      </c>
      <c r="C13" s="113"/>
      <c r="D13" s="147"/>
    </row>
    <row r="14" spans="1:4" ht="11.25" customHeight="1">
      <c r="A14" s="192" t="s">
        <v>133</v>
      </c>
      <c r="B14" s="6" t="s">
        <v>410</v>
      </c>
      <c r="C14" s="113"/>
      <c r="D14" s="147"/>
    </row>
    <row r="15" spans="1:4" ht="11.25" customHeight="1">
      <c r="A15" s="192" t="s">
        <v>134</v>
      </c>
      <c r="B15" s="5" t="s">
        <v>411</v>
      </c>
      <c r="C15" s="113"/>
      <c r="D15" s="147"/>
    </row>
    <row r="16" spans="1:4" ht="10.5" customHeight="1">
      <c r="A16" s="192" t="s">
        <v>141</v>
      </c>
      <c r="B16" s="6" t="s">
        <v>253</v>
      </c>
      <c r="C16" s="137"/>
      <c r="D16" s="147"/>
    </row>
    <row r="17" spans="1:4" ht="10.5" customHeight="1">
      <c r="A17" s="192" t="s">
        <v>142</v>
      </c>
      <c r="B17" s="6" t="s">
        <v>254</v>
      </c>
      <c r="C17" s="113"/>
      <c r="D17" s="201"/>
    </row>
    <row r="18" spans="1:4" ht="14.25" customHeight="1" thickBot="1">
      <c r="A18" s="192" t="s">
        <v>143</v>
      </c>
      <c r="B18" s="5" t="s">
        <v>255</v>
      </c>
      <c r="C18" s="114"/>
      <c r="D18" s="201"/>
    </row>
    <row r="19" spans="1:4" ht="21" customHeight="1" thickBot="1">
      <c r="A19" s="67" t="s">
        <v>69</v>
      </c>
      <c r="B19" s="81" t="s">
        <v>412</v>
      </c>
      <c r="C19" s="115">
        <f>SUM(C20:C22)</f>
        <v>0</v>
      </c>
      <c r="D19" s="147"/>
    </row>
    <row r="20" spans="1:4" ht="11.25" customHeight="1">
      <c r="A20" s="192" t="s">
        <v>135</v>
      </c>
      <c r="B20" s="7" t="s">
        <v>221</v>
      </c>
      <c r="C20" s="113"/>
      <c r="D20" s="201"/>
    </row>
    <row r="21" spans="1:4" ht="12.75" customHeight="1">
      <c r="A21" s="192" t="s">
        <v>136</v>
      </c>
      <c r="B21" s="6" t="s">
        <v>413</v>
      </c>
      <c r="C21" s="113"/>
      <c r="D21" s="201"/>
    </row>
    <row r="22" spans="1:4" ht="10.5" customHeight="1">
      <c r="A22" s="192" t="s">
        <v>137</v>
      </c>
      <c r="B22" s="6" t="s">
        <v>414</v>
      </c>
      <c r="C22" s="113"/>
      <c r="D22" s="201"/>
    </row>
    <row r="23" spans="1:4" ht="12.75" customHeight="1" thickBot="1">
      <c r="A23" s="192" t="s">
        <v>138</v>
      </c>
      <c r="B23" s="6" t="s">
        <v>62</v>
      </c>
      <c r="C23" s="113"/>
      <c r="D23" s="201"/>
    </row>
    <row r="24" spans="1:4" ht="12.75" customHeight="1" thickBot="1">
      <c r="A24" s="70" t="s">
        <v>70</v>
      </c>
      <c r="B24" s="55" t="s">
        <v>162</v>
      </c>
      <c r="C24" s="129"/>
      <c r="D24" s="201"/>
    </row>
    <row r="25" spans="1:4" ht="21.75" customHeight="1" thickBot="1">
      <c r="A25" s="70" t="s">
        <v>71</v>
      </c>
      <c r="B25" s="55" t="s">
        <v>415</v>
      </c>
      <c r="C25" s="115">
        <f>+C26+C27</f>
        <v>0</v>
      </c>
      <c r="D25" s="201"/>
    </row>
    <row r="26" spans="1:4" ht="13.5" customHeight="1">
      <c r="A26" s="193" t="s">
        <v>231</v>
      </c>
      <c r="B26" s="194" t="s">
        <v>413</v>
      </c>
      <c r="C26" s="44"/>
      <c r="D26" s="201"/>
    </row>
    <row r="27" spans="1:4" ht="10.5" customHeight="1">
      <c r="A27" s="193" t="s">
        <v>234</v>
      </c>
      <c r="B27" s="195" t="s">
        <v>416</v>
      </c>
      <c r="C27" s="116"/>
      <c r="D27" s="201"/>
    </row>
    <row r="28" spans="1:4" ht="14.25" customHeight="1" thickBot="1">
      <c r="A28" s="192" t="s">
        <v>235</v>
      </c>
      <c r="B28" s="196" t="s">
        <v>417</v>
      </c>
      <c r="C28" s="47"/>
      <c r="D28" s="201"/>
    </row>
    <row r="29" spans="1:4" ht="13.5" customHeight="1" thickBot="1">
      <c r="A29" s="70" t="s">
        <v>72</v>
      </c>
      <c r="B29" s="55" t="s">
        <v>418</v>
      </c>
      <c r="C29" s="115">
        <f>+C30+C31+C32</f>
        <v>0</v>
      </c>
      <c r="D29" s="201"/>
    </row>
    <row r="30" spans="1:4" ht="11.25" customHeight="1">
      <c r="A30" s="193" t="s">
        <v>122</v>
      </c>
      <c r="B30" s="194" t="s">
        <v>260</v>
      </c>
      <c r="C30" s="44"/>
      <c r="D30" s="201"/>
    </row>
    <row r="31" spans="1:4" ht="11.25" customHeight="1">
      <c r="A31" s="193" t="s">
        <v>123</v>
      </c>
      <c r="B31" s="195" t="s">
        <v>261</v>
      </c>
      <c r="C31" s="116"/>
      <c r="D31" s="201"/>
    </row>
    <row r="32" spans="1:4" ht="13.5" customHeight="1" thickBot="1">
      <c r="A32" s="192" t="s">
        <v>124</v>
      </c>
      <c r="B32" s="57" t="s">
        <v>262</v>
      </c>
      <c r="C32" s="47"/>
      <c r="D32" s="201"/>
    </row>
    <row r="33" spans="1:4" ht="11.25" customHeight="1" thickBot="1">
      <c r="A33" s="70" t="s">
        <v>73</v>
      </c>
      <c r="B33" s="55" t="s">
        <v>371</v>
      </c>
      <c r="C33" s="129"/>
      <c r="D33" s="147"/>
    </row>
    <row r="34" spans="1:4" ht="12.75" customHeight="1" thickBot="1">
      <c r="A34" s="70" t="s">
        <v>74</v>
      </c>
      <c r="B34" s="55" t="s">
        <v>419</v>
      </c>
      <c r="C34" s="138"/>
      <c r="D34" s="147"/>
    </row>
    <row r="35" spans="1:4" ht="12" customHeight="1" thickBot="1">
      <c r="A35" s="67" t="s">
        <v>75</v>
      </c>
      <c r="B35" s="55" t="s">
        <v>420</v>
      </c>
      <c r="C35" s="139">
        <f>+C8+C19+C24+C25+C29+C33+C34</f>
        <v>0</v>
      </c>
      <c r="D35" s="147"/>
    </row>
    <row r="36" spans="1:4" ht="12.75" customHeight="1" thickBot="1">
      <c r="A36" s="82" t="s">
        <v>76</v>
      </c>
      <c r="B36" s="55" t="s">
        <v>421</v>
      </c>
      <c r="C36" s="139">
        <f>+C37+C38+C39</f>
        <v>0</v>
      </c>
      <c r="D36" s="147"/>
    </row>
    <row r="37" spans="1:4" ht="12" customHeight="1">
      <c r="A37" s="193" t="s">
        <v>422</v>
      </c>
      <c r="B37" s="194" t="s">
        <v>200</v>
      </c>
      <c r="C37" s="44"/>
      <c r="D37" s="147"/>
    </row>
    <row r="38" spans="1:4" ht="12" customHeight="1">
      <c r="A38" s="193" t="s">
        <v>423</v>
      </c>
      <c r="B38" s="195" t="s">
        <v>63</v>
      </c>
      <c r="C38" s="116"/>
      <c r="D38" s="147"/>
    </row>
    <row r="39" spans="1:4" ht="12.75" customHeight="1" thickBot="1">
      <c r="A39" s="192" t="s">
        <v>424</v>
      </c>
      <c r="B39" s="57" t="s">
        <v>425</v>
      </c>
      <c r="C39" s="47"/>
      <c r="D39" s="201"/>
    </row>
    <row r="40" spans="1:4" ht="12.75" customHeight="1" thickBot="1">
      <c r="A40" s="82" t="s">
        <v>77</v>
      </c>
      <c r="B40" s="83" t="s">
        <v>426</v>
      </c>
      <c r="C40" s="142">
        <f>+C35+C36</f>
        <v>0</v>
      </c>
      <c r="D40" s="201"/>
    </row>
    <row r="41" spans="1:4" ht="15">
      <c r="A41" s="84"/>
      <c r="B41" s="85"/>
      <c r="C41" s="140"/>
      <c r="D41" s="201"/>
    </row>
    <row r="42" spans="1:4" ht="12" customHeight="1" thickBot="1">
      <c r="A42" s="86"/>
      <c r="B42" s="87"/>
      <c r="C42" s="141"/>
      <c r="D42" s="200"/>
    </row>
    <row r="43" spans="1:4" ht="10.5" customHeight="1" thickBot="1">
      <c r="A43" s="88"/>
      <c r="B43" s="89" t="s">
        <v>104</v>
      </c>
      <c r="C43" s="142"/>
      <c r="D43" s="202"/>
    </row>
    <row r="44" spans="1:4" ht="11.25" customHeight="1" thickBot="1">
      <c r="A44" s="70" t="s">
        <v>68</v>
      </c>
      <c r="B44" s="55" t="s">
        <v>427</v>
      </c>
      <c r="C44" s="115">
        <f>SUM(C45:C49)</f>
        <v>0</v>
      </c>
      <c r="D44" s="91"/>
    </row>
    <row r="45" spans="1:4" ht="10.5" customHeight="1">
      <c r="A45" s="192" t="s">
        <v>129</v>
      </c>
      <c r="B45" s="7" t="s">
        <v>98</v>
      </c>
      <c r="C45" s="44"/>
      <c r="D45" s="91"/>
    </row>
    <row r="46" spans="1:4" ht="12.75" customHeight="1">
      <c r="A46" s="192" t="s">
        <v>130</v>
      </c>
      <c r="B46" s="6" t="s">
        <v>171</v>
      </c>
      <c r="C46" s="46"/>
      <c r="D46" s="91"/>
    </row>
    <row r="47" spans="1:4" ht="11.25" customHeight="1">
      <c r="A47" s="192" t="s">
        <v>131</v>
      </c>
      <c r="B47" s="6" t="s">
        <v>148</v>
      </c>
      <c r="C47" s="46"/>
      <c r="D47" s="91"/>
    </row>
    <row r="48" spans="1:4" ht="12.75" customHeight="1">
      <c r="A48" s="192" t="s">
        <v>132</v>
      </c>
      <c r="B48" s="6" t="s">
        <v>172</v>
      </c>
      <c r="C48" s="46"/>
      <c r="D48" s="91"/>
    </row>
    <row r="49" spans="1:4" ht="12" customHeight="1" thickBot="1">
      <c r="A49" s="192" t="s">
        <v>149</v>
      </c>
      <c r="B49" s="6" t="s">
        <v>173</v>
      </c>
      <c r="C49" s="46"/>
      <c r="D49" s="91"/>
    </row>
    <row r="50" spans="1:4" ht="10.5" customHeight="1" thickBot="1">
      <c r="A50" s="70" t="s">
        <v>69</v>
      </c>
      <c r="B50" s="55" t="s">
        <v>428</v>
      </c>
      <c r="C50" s="115">
        <f>SUM(C51:C53)</f>
        <v>0</v>
      </c>
      <c r="D50" s="202"/>
    </row>
    <row r="51" spans="1:4" ht="12" customHeight="1">
      <c r="A51" s="192" t="s">
        <v>135</v>
      </c>
      <c r="B51" s="7" t="s">
        <v>193</v>
      </c>
      <c r="C51" s="44"/>
      <c r="D51" s="91"/>
    </row>
    <row r="52" spans="1:4" ht="12" customHeight="1">
      <c r="A52" s="192" t="s">
        <v>136</v>
      </c>
      <c r="B52" s="6" t="s">
        <v>175</v>
      </c>
      <c r="C52" s="46"/>
      <c r="D52" s="91"/>
    </row>
    <row r="53" spans="1:4" ht="12.75" customHeight="1">
      <c r="A53" s="192" t="s">
        <v>137</v>
      </c>
      <c r="B53" s="6" t="s">
        <v>105</v>
      </c>
      <c r="C53" s="46"/>
      <c r="D53" s="91"/>
    </row>
    <row r="54" spans="1:4" ht="13.5" customHeight="1" thickBot="1">
      <c r="A54" s="192" t="s">
        <v>138</v>
      </c>
      <c r="B54" s="6" t="s">
        <v>64</v>
      </c>
      <c r="C54" s="46"/>
      <c r="D54" s="91"/>
    </row>
    <row r="55" spans="1:4" ht="13.5" thickBot="1">
      <c r="A55" s="70" t="s">
        <v>70</v>
      </c>
      <c r="B55" s="90" t="s">
        <v>429</v>
      </c>
      <c r="C55" s="143">
        <f>+C44+C50</f>
        <v>0</v>
      </c>
      <c r="D55" s="91"/>
    </row>
    <row r="56" spans="1:4" ht="13.5" thickBot="1">
      <c r="C56" s="144"/>
      <c r="D56" s="91"/>
    </row>
    <row r="57" spans="1:4" ht="13.5" thickBot="1">
      <c r="A57" s="92" t="s">
        <v>188</v>
      </c>
      <c r="B57" s="93"/>
      <c r="C57" s="54"/>
      <c r="D57" s="91"/>
    </row>
    <row r="58" spans="1:4" ht="13.5" thickBot="1">
      <c r="A58" s="92" t="s">
        <v>189</v>
      </c>
      <c r="B58" s="93"/>
      <c r="C58" s="54"/>
      <c r="D58" s="91"/>
    </row>
    <row r="59" spans="1:4">
      <c r="D59" s="91"/>
    </row>
    <row r="60" spans="1:4">
      <c r="D60" s="91"/>
    </row>
  </sheetData>
  <pageMargins left="0.7" right="0.7" top="0.75" bottom="0.75" header="0.3" footer="0.3"/>
  <pageSetup paperSize="9" scale="8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3"/>
  <sheetViews>
    <sheetView view="pageBreakPreview" zoomScale="60" zoomScaleNormal="100" workbookViewId="0">
      <selection activeCell="C1" sqref="C1"/>
    </sheetView>
  </sheetViews>
  <sheetFormatPr defaultRowHeight="12.75"/>
  <cols>
    <col min="1" max="1" width="64.33203125" style="723" bestFit="1" customWidth="1"/>
    <col min="2" max="2" width="15.5" style="91" customWidth="1"/>
    <col min="3" max="3" width="16.5" style="91" bestFit="1" customWidth="1"/>
    <col min="4" max="4" width="15.5" style="91" customWidth="1"/>
    <col min="5" max="5" width="16.5" style="91" bestFit="1" customWidth="1"/>
    <col min="6" max="16384" width="9.33203125" style="91"/>
  </cols>
  <sheetData>
    <row r="1" spans="1:5" s="72" customFormat="1" ht="21" customHeight="1">
      <c r="A1" s="73"/>
      <c r="B1" s="73"/>
      <c r="C1" s="197" t="s">
        <v>1141</v>
      </c>
      <c r="D1" s="73"/>
      <c r="E1" s="991"/>
    </row>
    <row r="2" spans="1:5" s="198" customFormat="1" ht="25.5" customHeight="1" thickBot="1">
      <c r="A2" s="73"/>
      <c r="B2" s="73"/>
      <c r="C2" s="197"/>
      <c r="D2" s="73"/>
      <c r="E2" s="197"/>
    </row>
    <row r="3" spans="1:5" s="198" customFormat="1" ht="15.75">
      <c r="A3" s="130" t="s">
        <v>458</v>
      </c>
      <c r="B3" s="145"/>
      <c r="C3" s="145"/>
      <c r="D3" s="145"/>
      <c r="E3" s="145" t="s">
        <v>108</v>
      </c>
    </row>
    <row r="4" spans="1:5" s="199" customFormat="1" ht="15.95" customHeight="1" thickBot="1">
      <c r="A4" s="131" t="s">
        <v>497</v>
      </c>
      <c r="B4" s="146"/>
      <c r="C4" s="146"/>
      <c r="D4" s="146"/>
      <c r="E4" s="146" t="s">
        <v>442</v>
      </c>
    </row>
    <row r="5" spans="1:5" ht="14.25" thickBot="1">
      <c r="A5" s="74"/>
      <c r="B5" s="75"/>
      <c r="C5" s="75"/>
      <c r="D5" s="75"/>
      <c r="E5" s="75"/>
    </row>
    <row r="6" spans="1:5" s="200" customFormat="1" ht="12.95" customHeight="1" thickBot="1">
      <c r="A6" s="76" t="s">
        <v>101</v>
      </c>
      <c r="B6" s="77" t="s">
        <v>970</v>
      </c>
      <c r="C6" s="77" t="s">
        <v>971</v>
      </c>
      <c r="D6" s="77" t="s">
        <v>866</v>
      </c>
      <c r="E6" s="77" t="s">
        <v>867</v>
      </c>
    </row>
    <row r="7" spans="1:5" s="200" customFormat="1" ht="15.95" customHeight="1" thickBot="1">
      <c r="A7" s="68">
        <v>2</v>
      </c>
      <c r="B7" s="69">
        <v>3</v>
      </c>
      <c r="C7" s="69">
        <v>4</v>
      </c>
      <c r="D7" s="69">
        <v>5</v>
      </c>
      <c r="E7" s="69">
        <v>6</v>
      </c>
    </row>
    <row r="8" spans="1:5" s="147" customFormat="1" ht="12" customHeight="1" thickBot="1">
      <c r="A8" s="79" t="s">
        <v>103</v>
      </c>
      <c r="B8" s="80"/>
      <c r="C8" s="80"/>
      <c r="D8" s="80"/>
      <c r="E8" s="80"/>
    </row>
    <row r="9" spans="1:5" s="147" customFormat="1" ht="12" customHeight="1" thickBot="1">
      <c r="A9" s="81" t="s">
        <v>409</v>
      </c>
      <c r="B9" s="115">
        <f>SUM(B10:B19)</f>
        <v>0</v>
      </c>
      <c r="C9" s="115">
        <f>SUM(C10:C19)</f>
        <v>0</v>
      </c>
      <c r="D9" s="115">
        <f>SUM(D10:D19)</f>
        <v>0</v>
      </c>
      <c r="E9" s="115">
        <f>SUM(E10:E19)</f>
        <v>0</v>
      </c>
    </row>
    <row r="10" spans="1:5" s="147" customFormat="1" ht="12" customHeight="1">
      <c r="A10" s="8" t="s">
        <v>246</v>
      </c>
      <c r="B10" s="136"/>
      <c r="C10" s="136"/>
      <c r="D10" s="136"/>
      <c r="E10" s="136"/>
    </row>
    <row r="11" spans="1:5" s="147" customFormat="1" ht="12" customHeight="1">
      <c r="A11" s="6" t="s">
        <v>247</v>
      </c>
      <c r="B11" s="113"/>
      <c r="C11" s="113"/>
      <c r="D11" s="113"/>
      <c r="E11" s="113"/>
    </row>
    <row r="12" spans="1:5" s="147" customFormat="1" ht="12" customHeight="1">
      <c r="A12" s="6" t="s">
        <v>248</v>
      </c>
      <c r="B12" s="113"/>
      <c r="C12" s="113"/>
      <c r="D12" s="113"/>
      <c r="E12" s="113"/>
    </row>
    <row r="13" spans="1:5" s="147" customFormat="1" ht="12" customHeight="1">
      <c r="A13" s="6" t="s">
        <v>249</v>
      </c>
      <c r="B13" s="113"/>
      <c r="C13" s="113"/>
      <c r="D13" s="113"/>
      <c r="E13" s="113"/>
    </row>
    <row r="14" spans="1:5" s="147" customFormat="1" ht="12" customHeight="1">
      <c r="A14" s="6" t="s">
        <v>250</v>
      </c>
      <c r="B14" s="113"/>
      <c r="C14" s="113"/>
      <c r="D14" s="113"/>
      <c r="E14" s="113"/>
    </row>
    <row r="15" spans="1:5" s="147" customFormat="1" ht="12" customHeight="1">
      <c r="A15" s="6" t="s">
        <v>410</v>
      </c>
      <c r="B15" s="113"/>
      <c r="C15" s="113"/>
      <c r="D15" s="113"/>
      <c r="E15" s="113"/>
    </row>
    <row r="16" spans="1:5" s="147" customFormat="1" ht="12" customHeight="1">
      <c r="A16" s="5" t="s">
        <v>411</v>
      </c>
      <c r="B16" s="113"/>
      <c r="C16" s="113"/>
      <c r="D16" s="113"/>
      <c r="E16" s="113"/>
    </row>
    <row r="17" spans="1:5" s="201" customFormat="1" ht="12" customHeight="1">
      <c r="A17" s="6" t="s">
        <v>253</v>
      </c>
      <c r="B17" s="137"/>
      <c r="C17" s="137"/>
      <c r="D17" s="137"/>
      <c r="E17" s="137"/>
    </row>
    <row r="18" spans="1:5" s="201" customFormat="1" ht="12" customHeight="1">
      <c r="A18" s="6" t="s">
        <v>254</v>
      </c>
      <c r="B18" s="113"/>
      <c r="C18" s="113"/>
      <c r="D18" s="113"/>
      <c r="E18" s="113"/>
    </row>
    <row r="19" spans="1:5" s="147" customFormat="1" ht="12" customHeight="1" thickBot="1">
      <c r="A19" s="5" t="s">
        <v>255</v>
      </c>
      <c r="B19" s="114"/>
      <c r="C19" s="114"/>
      <c r="D19" s="114"/>
      <c r="E19" s="114"/>
    </row>
    <row r="20" spans="1:5" s="201" customFormat="1" ht="12" customHeight="1" thickBot="1">
      <c r="A20" s="81" t="s">
        <v>412</v>
      </c>
      <c r="B20" s="115">
        <f>SUM(B21:B23)</f>
        <v>0</v>
      </c>
      <c r="C20" s="115">
        <f>SUM(C21:C23)</f>
        <v>0</v>
      </c>
      <c r="D20" s="115">
        <f>SUM(D21:D23)</f>
        <v>0</v>
      </c>
      <c r="E20" s="115">
        <f>SUM(E21:E23)</f>
        <v>0</v>
      </c>
    </row>
    <row r="21" spans="1:5" s="201" customFormat="1" ht="12" customHeight="1">
      <c r="A21" s="7" t="s">
        <v>221</v>
      </c>
      <c r="B21" s="113"/>
      <c r="C21" s="113"/>
      <c r="D21" s="113"/>
      <c r="E21" s="113"/>
    </row>
    <row r="22" spans="1:5" s="201" customFormat="1" ht="12" customHeight="1">
      <c r="A22" s="6" t="s">
        <v>413</v>
      </c>
      <c r="B22" s="113"/>
      <c r="C22" s="113"/>
      <c r="D22" s="113"/>
      <c r="E22" s="113"/>
    </row>
    <row r="23" spans="1:5" s="201" customFormat="1" ht="12" customHeight="1">
      <c r="A23" s="6" t="s">
        <v>414</v>
      </c>
      <c r="B23" s="113"/>
      <c r="C23" s="113"/>
      <c r="D23" s="113"/>
      <c r="E23" s="113"/>
    </row>
    <row r="24" spans="1:5" s="201" customFormat="1" ht="12" customHeight="1" thickBot="1">
      <c r="A24" s="6" t="s">
        <v>62</v>
      </c>
      <c r="B24" s="113"/>
      <c r="C24" s="113"/>
      <c r="D24" s="113"/>
      <c r="E24" s="113"/>
    </row>
    <row r="25" spans="1:5" s="201" customFormat="1" ht="12" customHeight="1" thickBot="1">
      <c r="A25" s="55" t="s">
        <v>162</v>
      </c>
      <c r="B25" s="129"/>
      <c r="C25" s="129"/>
      <c r="D25" s="129"/>
      <c r="E25" s="129"/>
    </row>
    <row r="26" spans="1:5" s="201" customFormat="1" ht="12" customHeight="1" thickBot="1">
      <c r="A26" s="55" t="s">
        <v>415</v>
      </c>
      <c r="B26" s="115">
        <f>+B27+B28</f>
        <v>0</v>
      </c>
      <c r="C26" s="115">
        <f>+C27+C28</f>
        <v>0</v>
      </c>
      <c r="D26" s="115">
        <f>+D27+D28</f>
        <v>0</v>
      </c>
      <c r="E26" s="115">
        <f>+E27+E28</f>
        <v>0</v>
      </c>
    </row>
    <row r="27" spans="1:5" s="201" customFormat="1" ht="12" customHeight="1">
      <c r="A27" s="194" t="s">
        <v>413</v>
      </c>
      <c r="B27" s="44"/>
      <c r="C27" s="44"/>
      <c r="D27" s="44"/>
      <c r="E27" s="44"/>
    </row>
    <row r="28" spans="1:5" s="201" customFormat="1" ht="12" customHeight="1">
      <c r="A28" s="195" t="s">
        <v>416</v>
      </c>
      <c r="B28" s="116"/>
      <c r="C28" s="116"/>
      <c r="D28" s="116"/>
      <c r="E28" s="116"/>
    </row>
    <row r="29" spans="1:5" s="201" customFormat="1" ht="12" customHeight="1" thickBot="1">
      <c r="A29" s="196" t="s">
        <v>417</v>
      </c>
      <c r="B29" s="47"/>
      <c r="C29" s="47"/>
      <c r="D29" s="47"/>
      <c r="E29" s="47"/>
    </row>
    <row r="30" spans="1:5" s="201" customFormat="1" ht="12" customHeight="1" thickBot="1">
      <c r="A30" s="55" t="s">
        <v>418</v>
      </c>
      <c r="B30" s="115">
        <f>+B31+B32+B33</f>
        <v>0</v>
      </c>
      <c r="C30" s="115">
        <f>+C31+C32+C33</f>
        <v>0</v>
      </c>
      <c r="D30" s="115">
        <f>+D31+D32+D33</f>
        <v>0</v>
      </c>
      <c r="E30" s="115">
        <f>+E31+E32+E33</f>
        <v>0</v>
      </c>
    </row>
    <row r="31" spans="1:5" s="201" customFormat="1" ht="12" customHeight="1">
      <c r="A31" s="194" t="s">
        <v>260</v>
      </c>
      <c r="B31" s="44"/>
      <c r="C31" s="44"/>
      <c r="D31" s="44"/>
      <c r="E31" s="44"/>
    </row>
    <row r="32" spans="1:5" s="201" customFormat="1" ht="12" customHeight="1">
      <c r="A32" s="195" t="s">
        <v>261</v>
      </c>
      <c r="B32" s="116"/>
      <c r="C32" s="116"/>
      <c r="D32" s="116"/>
      <c r="E32" s="116"/>
    </row>
    <row r="33" spans="1:5" s="147" customFormat="1" ht="12" customHeight="1" thickBot="1">
      <c r="A33" s="57" t="s">
        <v>262</v>
      </c>
      <c r="B33" s="47"/>
      <c r="C33" s="47"/>
      <c r="D33" s="47"/>
      <c r="E33" s="47"/>
    </row>
    <row r="34" spans="1:5" s="147" customFormat="1" ht="12" customHeight="1" thickBot="1">
      <c r="A34" s="55" t="s">
        <v>371</v>
      </c>
      <c r="B34" s="129"/>
      <c r="C34" s="129">
        <v>102</v>
      </c>
      <c r="D34" s="129">
        <v>102</v>
      </c>
      <c r="E34" s="129"/>
    </row>
    <row r="35" spans="1:5" s="147" customFormat="1" ht="12" customHeight="1" thickBot="1">
      <c r="A35" s="55" t="s">
        <v>419</v>
      </c>
      <c r="B35" s="138"/>
      <c r="C35" s="138"/>
      <c r="D35" s="138"/>
      <c r="E35" s="138"/>
    </row>
    <row r="36" spans="1:5" s="147" customFormat="1" ht="12" customHeight="1" thickBot="1">
      <c r="A36" s="55" t="s">
        <v>420</v>
      </c>
      <c r="B36" s="139">
        <f>+B9+B20+B25+B26+B30+B34+B35</f>
        <v>0</v>
      </c>
      <c r="C36" s="139">
        <f>+C9+C20+C25+C26+C30+C34+C35</f>
        <v>102</v>
      </c>
      <c r="D36" s="139">
        <f>+D9+D20+D25+D26+D30+D34+D35</f>
        <v>102</v>
      </c>
      <c r="E36" s="139"/>
    </row>
    <row r="37" spans="1:5" s="147" customFormat="1" ht="12" customHeight="1" thickBot="1">
      <c r="A37" s="55" t="s">
        <v>421</v>
      </c>
      <c r="B37" s="139">
        <f>+B38+B39+B40</f>
        <v>95361</v>
      </c>
      <c r="C37" s="139">
        <f>+C38+C39+C40</f>
        <v>96551</v>
      </c>
      <c r="D37" s="139">
        <f>D38+D40</f>
        <v>96527</v>
      </c>
      <c r="E37" s="139">
        <f>+E38+E39+E40</f>
        <v>0</v>
      </c>
    </row>
    <row r="38" spans="1:5" s="147" customFormat="1" ht="12" customHeight="1">
      <c r="A38" s="194" t="s">
        <v>200</v>
      </c>
      <c r="B38" s="44"/>
      <c r="C38" s="44">
        <v>97</v>
      </c>
      <c r="D38" s="44">
        <v>96</v>
      </c>
      <c r="E38" s="44"/>
    </row>
    <row r="39" spans="1:5" s="201" customFormat="1" ht="12" customHeight="1">
      <c r="A39" s="195" t="s">
        <v>63</v>
      </c>
      <c r="B39" s="116"/>
      <c r="C39" s="116"/>
      <c r="D39" s="116"/>
      <c r="E39" s="116"/>
    </row>
    <row r="40" spans="1:5" s="201" customFormat="1" ht="12" customHeight="1" thickBot="1">
      <c r="A40" s="57" t="s">
        <v>425</v>
      </c>
      <c r="B40" s="47">
        <v>95361</v>
      </c>
      <c r="C40" s="47">
        <v>96454</v>
      </c>
      <c r="D40" s="47">
        <v>96431</v>
      </c>
      <c r="E40" s="47"/>
    </row>
    <row r="41" spans="1:5" s="201" customFormat="1" ht="15" customHeight="1" thickBot="1">
      <c r="A41" s="83" t="s">
        <v>426</v>
      </c>
      <c r="B41" s="142">
        <f>+B36+B37</f>
        <v>95361</v>
      </c>
      <c r="C41" s="142">
        <f>+C36+C37</f>
        <v>96653</v>
      </c>
      <c r="D41" s="142">
        <f>D37+D36</f>
        <v>96629</v>
      </c>
      <c r="E41" s="142">
        <f>+E36+E37</f>
        <v>0</v>
      </c>
    </row>
    <row r="42" spans="1:5" s="201" customFormat="1" ht="15" customHeight="1">
      <c r="A42" s="85"/>
      <c r="B42" s="140"/>
      <c r="C42" s="140"/>
      <c r="D42" s="140"/>
      <c r="E42" s="140"/>
    </row>
    <row r="43" spans="1:5" ht="13.5" thickBot="1">
      <c r="A43" s="87"/>
      <c r="B43" s="141"/>
      <c r="C43" s="141"/>
      <c r="D43" s="141"/>
      <c r="E43" s="141"/>
    </row>
    <row r="44" spans="1:5" s="200" customFormat="1" ht="16.5" customHeight="1" thickBot="1">
      <c r="A44" s="89" t="s">
        <v>104</v>
      </c>
      <c r="B44" s="142"/>
      <c r="C44" s="142"/>
      <c r="D44" s="142"/>
      <c r="E44" s="142"/>
    </row>
    <row r="45" spans="1:5" s="202" customFormat="1" ht="12" customHeight="1" thickBot="1">
      <c r="A45" s="55" t="s">
        <v>427</v>
      </c>
      <c r="B45" s="115">
        <f>SUM(B46:B50)</f>
        <v>95684</v>
      </c>
      <c r="C45" s="115">
        <f>SUM(C46:C50)</f>
        <v>94873</v>
      </c>
      <c r="D45" s="115">
        <f>SUM(D46:D50)</f>
        <v>92731</v>
      </c>
      <c r="E45" s="115">
        <f>SUM(E46:E50)</f>
        <v>0</v>
      </c>
    </row>
    <row r="46" spans="1:5" ht="12" customHeight="1">
      <c r="A46" s="7" t="s">
        <v>98</v>
      </c>
      <c r="B46" s="44">
        <v>60341</v>
      </c>
      <c r="C46" s="44">
        <v>63864</v>
      </c>
      <c r="D46" s="44">
        <v>61403</v>
      </c>
      <c r="E46" s="44"/>
    </row>
    <row r="47" spans="1:5" ht="12" customHeight="1">
      <c r="A47" s="6" t="s">
        <v>171</v>
      </c>
      <c r="B47" s="46">
        <v>16473</v>
      </c>
      <c r="C47" s="46">
        <v>16669</v>
      </c>
      <c r="D47" s="46">
        <v>16545</v>
      </c>
      <c r="E47" s="46"/>
    </row>
    <row r="48" spans="1:5" ht="12" customHeight="1">
      <c r="A48" s="6" t="s">
        <v>148</v>
      </c>
      <c r="B48" s="46">
        <v>18870</v>
      </c>
      <c r="C48" s="46">
        <v>14243</v>
      </c>
      <c r="D48" s="46">
        <v>14689</v>
      </c>
      <c r="E48" s="46"/>
    </row>
    <row r="49" spans="1:5" ht="12" customHeight="1">
      <c r="A49" s="6" t="s">
        <v>172</v>
      </c>
      <c r="B49" s="46"/>
      <c r="C49" s="46"/>
      <c r="D49" s="46"/>
      <c r="E49" s="46"/>
    </row>
    <row r="50" spans="1:5" ht="12" customHeight="1" thickBot="1">
      <c r="A50" s="6" t="s">
        <v>173</v>
      </c>
      <c r="B50" s="46"/>
      <c r="C50" s="46">
        <v>97</v>
      </c>
      <c r="D50" s="46">
        <v>94</v>
      </c>
      <c r="E50" s="46"/>
    </row>
    <row r="51" spans="1:5" ht="12" customHeight="1" thickBot="1">
      <c r="A51" s="55" t="s">
        <v>428</v>
      </c>
      <c r="B51" s="115">
        <f>SUM(B52:B54)</f>
        <v>250</v>
      </c>
      <c r="C51" s="115">
        <f>SUM(C52:C54)</f>
        <v>1780</v>
      </c>
      <c r="D51" s="115">
        <f>SUM(D52:D54)</f>
        <v>1162</v>
      </c>
      <c r="E51" s="115">
        <f>SUM(E52:E54)</f>
        <v>0</v>
      </c>
    </row>
    <row r="52" spans="1:5" s="202" customFormat="1" ht="12" customHeight="1">
      <c r="A52" s="7" t="s">
        <v>193</v>
      </c>
      <c r="B52" s="44">
        <v>250</v>
      </c>
      <c r="C52" s="44">
        <v>1780</v>
      </c>
      <c r="D52" s="44">
        <v>1162</v>
      </c>
      <c r="E52" s="44"/>
    </row>
    <row r="53" spans="1:5" ht="12" customHeight="1">
      <c r="A53" s="6" t="s">
        <v>175</v>
      </c>
      <c r="B53" s="46"/>
      <c r="C53" s="46"/>
      <c r="D53" s="46"/>
      <c r="E53" s="46"/>
    </row>
    <row r="54" spans="1:5" ht="12" customHeight="1">
      <c r="A54" s="6" t="s">
        <v>105</v>
      </c>
      <c r="B54" s="46"/>
      <c r="C54" s="46"/>
      <c r="D54" s="46"/>
      <c r="E54" s="46"/>
    </row>
    <row r="55" spans="1:5" ht="12" customHeight="1" thickBot="1">
      <c r="A55" s="10" t="s">
        <v>64</v>
      </c>
      <c r="B55" s="1358"/>
      <c r="C55" s="1358"/>
      <c r="D55" s="1358"/>
      <c r="E55" s="1358"/>
    </row>
    <row r="56" spans="1:5" ht="12" customHeight="1" thickBot="1">
      <c r="A56" s="1370" t="s">
        <v>1124</v>
      </c>
      <c r="B56" s="1373"/>
      <c r="C56" s="1375"/>
      <c r="D56" s="1375"/>
      <c r="E56" s="1374"/>
    </row>
    <row r="57" spans="1:5" ht="12" customHeight="1" thickBot="1">
      <c r="A57" s="1376" t="s">
        <v>1123</v>
      </c>
      <c r="B57" s="1377"/>
      <c r="C57" s="1366"/>
      <c r="D57" s="1366">
        <v>2736</v>
      </c>
      <c r="E57" s="1364"/>
    </row>
    <row r="58" spans="1:5" ht="12" customHeight="1" thickBot="1">
      <c r="A58" s="90" t="s">
        <v>429</v>
      </c>
      <c r="B58" s="143">
        <f>+B45+B51</f>
        <v>95934</v>
      </c>
      <c r="C58" s="143">
        <f>+C45+C51</f>
        <v>96653</v>
      </c>
      <c r="D58" s="143">
        <f>+D45+D51+D57</f>
        <v>96629</v>
      </c>
      <c r="E58" s="143">
        <f>+E45+E51</f>
        <v>0</v>
      </c>
    </row>
    <row r="59" spans="1:5" ht="12" customHeight="1" thickBot="1">
      <c r="A59" s="91"/>
      <c r="B59" s="144"/>
      <c r="C59" s="144"/>
      <c r="D59" s="144"/>
      <c r="E59" s="144"/>
    </row>
    <row r="60" spans="1:5" ht="15" customHeight="1" thickBot="1">
      <c r="A60" s="93"/>
      <c r="B60" s="54">
        <v>18</v>
      </c>
      <c r="C60" s="54">
        <v>18</v>
      </c>
      <c r="D60" s="54">
        <v>18</v>
      </c>
      <c r="E60" s="54">
        <v>18</v>
      </c>
    </row>
    <row r="61" spans="1:5" ht="13.5" thickBot="1">
      <c r="A61" s="93"/>
      <c r="B61" s="54">
        <v>0</v>
      </c>
      <c r="C61" s="54">
        <v>0</v>
      </c>
      <c r="D61" s="54">
        <v>0</v>
      </c>
      <c r="E61" s="54">
        <v>0</v>
      </c>
    </row>
    <row r="62" spans="1:5" ht="15" customHeight="1">
      <c r="A62" s="91"/>
    </row>
    <row r="63" spans="1:5" ht="14.25" customHeight="1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F63"/>
  <sheetViews>
    <sheetView view="pageBreakPreview" zoomScale="60" zoomScaleNormal="100" workbookViewId="0">
      <selection activeCell="C1" sqref="C1"/>
    </sheetView>
  </sheetViews>
  <sheetFormatPr defaultRowHeight="12.75"/>
  <cols>
    <col min="1" max="1" width="13.83203125" style="723" customWidth="1"/>
    <col min="2" max="2" width="64.5" style="91" customWidth="1"/>
    <col min="3" max="3" width="14.83203125" style="91" customWidth="1"/>
    <col min="4" max="4" width="15.33203125" style="91" customWidth="1"/>
    <col min="5" max="5" width="14.83203125" style="91" customWidth="1"/>
    <col min="6" max="6" width="12.33203125" style="91" customWidth="1"/>
    <col min="7" max="16384" width="9.33203125" style="91"/>
  </cols>
  <sheetData>
    <row r="1" spans="1:6" s="72" customFormat="1" ht="21" customHeight="1">
      <c r="A1" s="71"/>
      <c r="B1" s="73"/>
      <c r="C1" s="197" t="s">
        <v>1142</v>
      </c>
      <c r="E1" s="197" t="s">
        <v>1008</v>
      </c>
    </row>
    <row r="2" spans="1:6" s="198" customFormat="1" ht="25.5" customHeight="1" thickBot="1">
      <c r="A2" s="71"/>
      <c r="B2" s="73"/>
      <c r="C2" s="197"/>
      <c r="D2" s="72"/>
      <c r="E2" s="197"/>
      <c r="F2" s="72"/>
    </row>
    <row r="3" spans="1:6" s="198" customFormat="1" ht="36">
      <c r="A3" s="152" t="s">
        <v>186</v>
      </c>
      <c r="B3" s="130" t="s">
        <v>444</v>
      </c>
      <c r="C3" s="1002"/>
      <c r="D3" s="1003"/>
      <c r="E3" s="1002"/>
      <c r="F3" s="1003" t="s">
        <v>109</v>
      </c>
    </row>
    <row r="4" spans="1:6" s="199" customFormat="1" ht="15.95" customHeight="1" thickBot="1">
      <c r="A4" s="190" t="s">
        <v>185</v>
      </c>
      <c r="B4" s="131" t="s">
        <v>408</v>
      </c>
      <c r="C4" s="1004"/>
      <c r="D4" s="146"/>
      <c r="E4" s="1004"/>
      <c r="F4" s="146" t="s">
        <v>99</v>
      </c>
    </row>
    <row r="5" spans="1:6" ht="14.25" thickBot="1">
      <c r="A5" s="512"/>
      <c r="B5" s="513"/>
      <c r="C5" s="1005"/>
      <c r="D5" s="514"/>
      <c r="E5" s="1005"/>
      <c r="F5" s="514"/>
    </row>
    <row r="6" spans="1:6" s="200" customFormat="1" ht="12.95" customHeight="1" thickBot="1">
      <c r="A6" s="153" t="s">
        <v>187</v>
      </c>
      <c r="B6" s="76" t="s">
        <v>101</v>
      </c>
      <c r="C6" s="76" t="s">
        <v>970</v>
      </c>
      <c r="D6" s="1006" t="s">
        <v>971</v>
      </c>
      <c r="E6" s="76" t="s">
        <v>866</v>
      </c>
      <c r="F6" s="1006" t="s">
        <v>867</v>
      </c>
    </row>
    <row r="7" spans="1:6" s="200" customFormat="1" ht="15.95" customHeight="1" thickBot="1">
      <c r="A7" s="67">
        <v>1</v>
      </c>
      <c r="B7" s="68">
        <v>2</v>
      </c>
      <c r="C7" s="68">
        <v>3</v>
      </c>
      <c r="D7" s="1007" t="s">
        <v>1009</v>
      </c>
      <c r="E7" s="68">
        <v>5</v>
      </c>
      <c r="F7" s="1007" t="s">
        <v>1010</v>
      </c>
    </row>
    <row r="8" spans="1:6" s="147" customFormat="1" ht="12" customHeight="1" thickBot="1">
      <c r="A8" s="78"/>
      <c r="B8" s="79" t="s">
        <v>103</v>
      </c>
      <c r="C8" s="1008"/>
      <c r="D8" s="80"/>
      <c r="E8" s="1008"/>
      <c r="F8" s="80"/>
    </row>
    <row r="9" spans="1:6" s="147" customFormat="1" ht="12" customHeight="1" thickBot="1">
      <c r="A9" s="67" t="s">
        <v>68</v>
      </c>
      <c r="B9" s="81" t="s">
        <v>409</v>
      </c>
      <c r="C9" s="812">
        <f>SUM(C10:C19)</f>
        <v>2230</v>
      </c>
      <c r="D9" s="139">
        <f>SUM(D10:D19)</f>
        <v>4276</v>
      </c>
      <c r="E9" s="812">
        <f>SUM(E10:E19)</f>
        <v>4225</v>
      </c>
      <c r="F9" s="139">
        <f>SUM(F10:F19)</f>
        <v>0</v>
      </c>
    </row>
    <row r="10" spans="1:6" s="147" customFormat="1" ht="12" customHeight="1">
      <c r="A10" s="191" t="s">
        <v>129</v>
      </c>
      <c r="B10" s="8" t="s">
        <v>246</v>
      </c>
      <c r="C10" s="772">
        <f>'[1]17. sz. mell'!C10+'[1]9.3.2. sz. mell'!C9+'[1]9.3.3. sz. mell'!C9</f>
        <v>0</v>
      </c>
      <c r="D10" s="821">
        <f>'[1]17. sz. mell'!E10+'[1]9.3.2. sz. mell'!F9+'[1]9.3.3. sz. mell'!F9</f>
        <v>0</v>
      </c>
      <c r="E10" s="772">
        <f>'[1]17. sz. mell'!E10+'[1]9.3.2. sz. mell'!E9+'[1]9.3.3. sz. mell'!E9</f>
        <v>0</v>
      </c>
      <c r="F10" s="821">
        <f>'[1]17. sz. mell'!G10+'[1]9.3.2. sz. mell'!H9+'[1]9.3.3. sz. mell'!H9</f>
        <v>0</v>
      </c>
    </row>
    <row r="11" spans="1:6" s="147" customFormat="1" ht="12" customHeight="1">
      <c r="A11" s="192" t="s">
        <v>130</v>
      </c>
      <c r="B11" s="6" t="s">
        <v>247</v>
      </c>
      <c r="C11" s="772">
        <f>'[1]17. sz. mell'!C11+'[1]9.3.2. sz. mell'!C10+'[1]9.3.3. sz. mell'!C10</f>
        <v>2210</v>
      </c>
      <c r="D11" s="821">
        <v>3942</v>
      </c>
      <c r="E11" s="772">
        <v>3942</v>
      </c>
      <c r="F11" s="821"/>
    </row>
    <row r="12" spans="1:6" s="147" customFormat="1" ht="12" customHeight="1">
      <c r="A12" s="192" t="s">
        <v>131</v>
      </c>
      <c r="B12" s="6" t="s">
        <v>248</v>
      </c>
      <c r="C12" s="772">
        <f>'[1]17. sz. mell'!C12+'[1]9.3.2. sz. mell'!C11+'[1]9.3.3. sz. mell'!C11</f>
        <v>15</v>
      </c>
      <c r="D12" s="821">
        <v>20</v>
      </c>
      <c r="E12" s="772"/>
      <c r="F12" s="821"/>
    </row>
    <row r="13" spans="1:6" s="147" customFormat="1" ht="12" customHeight="1">
      <c r="A13" s="192" t="s">
        <v>132</v>
      </c>
      <c r="B13" s="6" t="s">
        <v>249</v>
      </c>
      <c r="C13" s="772">
        <f>'[1]17. sz. mell'!C13+'[1]9.3.2. sz. mell'!C12+'[1]9.3.3. sz. mell'!C12</f>
        <v>0</v>
      </c>
      <c r="D13" s="821">
        <f>'[1]17. sz. mell'!E13+'[1]9.3.2. sz. mell'!F12+'[1]9.3.3. sz. mell'!F12</f>
        <v>0</v>
      </c>
      <c r="E13" s="772"/>
      <c r="F13" s="821"/>
    </row>
    <row r="14" spans="1:6" s="147" customFormat="1" ht="12" customHeight="1">
      <c r="A14" s="192" t="s">
        <v>149</v>
      </c>
      <c r="B14" s="6" t="s">
        <v>250</v>
      </c>
      <c r="C14" s="772">
        <f>'[1]17. sz. mell'!C14+'[1]9.3.2. sz. mell'!C13+'[1]9.3.3. sz. mell'!C13</f>
        <v>0</v>
      </c>
      <c r="D14" s="821">
        <v>30</v>
      </c>
      <c r="E14" s="772"/>
      <c r="F14" s="821"/>
    </row>
    <row r="15" spans="1:6" s="147" customFormat="1" ht="12" customHeight="1">
      <c r="A15" s="192" t="s">
        <v>133</v>
      </c>
      <c r="B15" s="6" t="s">
        <v>410</v>
      </c>
      <c r="C15" s="772">
        <f>'[1]17. sz. mell'!C15+'[1]9.3.2. sz. mell'!C14+'[1]9.3.3. sz. mell'!C14</f>
        <v>0</v>
      </c>
      <c r="D15" s="821">
        <f>'[1]17. sz. mell'!E15+'[1]9.3.2. sz. mell'!F14+'[1]9.3.3. sz. mell'!F14</f>
        <v>0</v>
      </c>
      <c r="E15" s="772"/>
      <c r="F15" s="821"/>
    </row>
    <row r="16" spans="1:6" s="147" customFormat="1" ht="12" customHeight="1">
      <c r="A16" s="192" t="s">
        <v>134</v>
      </c>
      <c r="B16" s="5" t="s">
        <v>411</v>
      </c>
      <c r="C16" s="772">
        <f>'[1]17. sz. mell'!C16+'[1]9.3.2. sz. mell'!C15+'[1]9.3.3. sz. mell'!C15</f>
        <v>0</v>
      </c>
      <c r="D16" s="821">
        <f>'[1]17. sz. mell'!E16+'[1]9.3.2. sz. mell'!F15+'[1]9.3.3. sz. mell'!F15</f>
        <v>0</v>
      </c>
      <c r="E16" s="772"/>
      <c r="F16" s="821"/>
    </row>
    <row r="17" spans="1:6" s="201" customFormat="1" ht="12" customHeight="1">
      <c r="A17" s="192" t="s">
        <v>141</v>
      </c>
      <c r="B17" s="6" t="s">
        <v>253</v>
      </c>
      <c r="C17" s="772">
        <f>'[1]17. sz. mell'!C17+'[1]9.3.2. sz. mell'!C16+'[1]9.3.3. sz. mell'!C16</f>
        <v>5</v>
      </c>
      <c r="D17" s="821">
        <v>4</v>
      </c>
      <c r="E17" s="772">
        <v>3</v>
      </c>
      <c r="F17" s="821"/>
    </row>
    <row r="18" spans="1:6" s="201" customFormat="1" ht="12" customHeight="1">
      <c r="A18" s="192" t="s">
        <v>142</v>
      </c>
      <c r="B18" s="6" t="s">
        <v>254</v>
      </c>
      <c r="C18" s="772">
        <f>'[1]17. sz. mell'!C18+'[1]9.3.2. sz. mell'!C17+'[1]9.3.3. sz. mell'!C17</f>
        <v>0</v>
      </c>
      <c r="D18" s="821">
        <f>'[1]17. sz. mell'!E18+'[1]9.3.2. sz. mell'!F17+'[1]9.3.3. sz. mell'!F17</f>
        <v>0</v>
      </c>
      <c r="E18" s="772"/>
      <c r="F18" s="821"/>
    </row>
    <row r="19" spans="1:6" s="147" customFormat="1" ht="12" customHeight="1" thickBot="1">
      <c r="A19" s="192" t="s">
        <v>143</v>
      </c>
      <c r="B19" s="5" t="s">
        <v>255</v>
      </c>
      <c r="C19" s="772">
        <f>'[1]17. sz. mell'!C19+'[1]9.3.2. sz. mell'!C18+'[1]9.3.3. sz. mell'!C18</f>
        <v>0</v>
      </c>
      <c r="D19" s="821">
        <v>280</v>
      </c>
      <c r="E19" s="772">
        <v>280</v>
      </c>
      <c r="F19" s="821"/>
    </row>
    <row r="20" spans="1:6" s="201" customFormat="1" ht="12" customHeight="1" thickBot="1">
      <c r="A20" s="67" t="s">
        <v>69</v>
      </c>
      <c r="B20" s="81" t="s">
        <v>412</v>
      </c>
      <c r="C20" s="812">
        <f>SUM(C21:C23)</f>
        <v>0</v>
      </c>
      <c r="D20" s="139">
        <f>SUM(D21:D23)</f>
        <v>110</v>
      </c>
      <c r="E20" s="812">
        <f>SUM(E21:E23)</f>
        <v>110</v>
      </c>
      <c r="F20" s="139">
        <f>SUM(F21:F23)</f>
        <v>0</v>
      </c>
    </row>
    <row r="21" spans="1:6" s="201" customFormat="1" ht="12" customHeight="1">
      <c r="A21" s="192" t="s">
        <v>135</v>
      </c>
      <c r="B21" s="7" t="s">
        <v>221</v>
      </c>
      <c r="C21" s="772">
        <f>'[1]17. sz. mell'!C21+'[1]9.3.2. sz. mell'!C20+'[1]9.3.3. sz. mell'!C20</f>
        <v>0</v>
      </c>
      <c r="D21" s="821">
        <f>'[1]17. sz. mell'!E21+'[1]9.3.2. sz. mell'!F20+'[1]9.3.3. sz. mell'!F20</f>
        <v>0</v>
      </c>
      <c r="E21" s="772">
        <f>'[1]17. sz. mell'!E21+'[1]9.3.2. sz. mell'!E20+'[1]9.3.3. sz. mell'!E20</f>
        <v>0</v>
      </c>
      <c r="F21" s="821">
        <f>'[1]17. sz. mell'!G21+'[1]9.3.2. sz. mell'!H20+'[1]9.3.3. sz. mell'!H20</f>
        <v>0</v>
      </c>
    </row>
    <row r="22" spans="1:6" s="201" customFormat="1" ht="12" customHeight="1">
      <c r="A22" s="192" t="s">
        <v>136</v>
      </c>
      <c r="B22" s="6" t="s">
        <v>413</v>
      </c>
      <c r="C22" s="772">
        <f>'[1]17. sz. mell'!C22+'[1]9.3.2. sz. mell'!C21+'[1]9.3.3. sz. mell'!C21</f>
        <v>0</v>
      </c>
      <c r="D22" s="821">
        <f>'[1]17. sz. mell'!E22+'[1]9.3.2. sz. mell'!F21+'[1]9.3.3. sz. mell'!F21</f>
        <v>0</v>
      </c>
      <c r="E22" s="772">
        <f>'[1]17. sz. mell'!E22+'[1]9.3.2. sz. mell'!E21+'[1]9.3.3. sz. mell'!E21</f>
        <v>0</v>
      </c>
      <c r="F22" s="821">
        <f>'[1]17. sz. mell'!G22+'[1]9.3.2. sz. mell'!H21+'[1]9.3.3. sz. mell'!H21</f>
        <v>0</v>
      </c>
    </row>
    <row r="23" spans="1:6" s="201" customFormat="1" ht="12" customHeight="1">
      <c r="A23" s="192" t="s">
        <v>137</v>
      </c>
      <c r="B23" s="6" t="s">
        <v>414</v>
      </c>
      <c r="C23" s="772">
        <f>'[1]17. sz. mell'!C23+'[1]9.3.2. sz. mell'!C22+'[1]9.3.3. sz. mell'!C22</f>
        <v>0</v>
      </c>
      <c r="D23" s="821">
        <v>110</v>
      </c>
      <c r="E23" s="772">
        <v>110</v>
      </c>
      <c r="F23" s="821"/>
    </row>
    <row r="24" spans="1:6" s="201" customFormat="1" ht="12" customHeight="1" thickBot="1">
      <c r="A24" s="192" t="s">
        <v>138</v>
      </c>
      <c r="B24" s="6" t="s">
        <v>62</v>
      </c>
      <c r="C24" s="772">
        <f>'[1]17. sz. mell'!C24+'[1]9.3.2. sz. mell'!C23+'[1]9.3.3. sz. mell'!C23</f>
        <v>0</v>
      </c>
      <c r="D24" s="821">
        <f>'[1]17. sz. mell'!E24+'[1]9.3.2. sz. mell'!F23+'[1]9.3.3. sz. mell'!F23</f>
        <v>0</v>
      </c>
      <c r="E24" s="772"/>
      <c r="F24" s="821"/>
    </row>
    <row r="25" spans="1:6" s="201" customFormat="1" ht="12" customHeight="1" thickBot="1">
      <c r="A25" s="70" t="s">
        <v>70</v>
      </c>
      <c r="B25" s="55" t="s">
        <v>162</v>
      </c>
      <c r="C25" s="812">
        <f t="shared" ref="C25:E26" si="0">SUM(C26:C28)</f>
        <v>0</v>
      </c>
      <c r="D25" s="139">
        <f>SUM(D26:D28)</f>
        <v>0</v>
      </c>
      <c r="E25" s="812">
        <f t="shared" si="0"/>
        <v>0</v>
      </c>
      <c r="F25" s="139">
        <f>SUM(F26:F28)</f>
        <v>0</v>
      </c>
    </row>
    <row r="26" spans="1:6" s="201" customFormat="1" ht="12" customHeight="1" thickBot="1">
      <c r="A26" s="70" t="s">
        <v>71</v>
      </c>
      <c r="B26" s="55" t="s">
        <v>415</v>
      </c>
      <c r="C26" s="812">
        <f t="shared" si="0"/>
        <v>0</v>
      </c>
      <c r="D26" s="139">
        <f>SUM(D27:D29)</f>
        <v>0</v>
      </c>
      <c r="E26" s="812">
        <f t="shared" si="0"/>
        <v>0</v>
      </c>
      <c r="F26" s="139">
        <f>SUM(F27:F29)</f>
        <v>0</v>
      </c>
    </row>
    <row r="27" spans="1:6" s="201" customFormat="1" ht="12" customHeight="1">
      <c r="A27" s="193" t="s">
        <v>231</v>
      </c>
      <c r="B27" s="194" t="s">
        <v>413</v>
      </c>
      <c r="C27" s="772">
        <f>'[1]17. sz. mell'!C27+'[1]9.3.2. sz. mell'!C26+'[1]9.3.3. sz. mell'!C26</f>
        <v>0</v>
      </c>
      <c r="D27" s="821">
        <f>'[1]17. sz. mell'!E27+'[1]9.3.2. sz. mell'!F26+'[1]9.3.3. sz. mell'!F26</f>
        <v>0</v>
      </c>
      <c r="E27" s="772">
        <f>'[1]17. sz. mell'!E27+'[1]9.3.2. sz. mell'!E26+'[1]9.3.3. sz. mell'!E26</f>
        <v>0</v>
      </c>
      <c r="F27" s="821">
        <f>'[1]17. sz. mell'!G27+'[1]9.3.2. sz. mell'!H26+'[1]9.3.3. sz. mell'!H26</f>
        <v>0</v>
      </c>
    </row>
    <row r="28" spans="1:6" s="201" customFormat="1" ht="12" customHeight="1">
      <c r="A28" s="193" t="s">
        <v>234</v>
      </c>
      <c r="B28" s="195" t="s">
        <v>416</v>
      </c>
      <c r="C28" s="772">
        <f>'[1]17. sz. mell'!C28+'[1]9.3.2. sz. mell'!C27+'[1]9.3.3. sz. mell'!C27</f>
        <v>0</v>
      </c>
      <c r="D28" s="821">
        <f>'[1]17. sz. mell'!E28+'[1]9.3.2. sz. mell'!F27+'[1]9.3.3. sz. mell'!F27</f>
        <v>0</v>
      </c>
      <c r="E28" s="772">
        <f>'[1]17. sz. mell'!E28+'[1]9.3.2. sz. mell'!E27+'[1]9.3.3. sz. mell'!E27</f>
        <v>0</v>
      </c>
      <c r="F28" s="821">
        <f>'[1]17. sz. mell'!G28+'[1]9.3.2. sz. mell'!H27+'[1]9.3.3. sz. mell'!H27</f>
        <v>0</v>
      </c>
    </row>
    <row r="29" spans="1:6" s="201" customFormat="1" ht="12" customHeight="1" thickBot="1">
      <c r="A29" s="192" t="s">
        <v>235</v>
      </c>
      <c r="B29" s="196" t="s">
        <v>417</v>
      </c>
      <c r="C29" s="772">
        <f>'[1]17. sz. mell'!C29+'[1]9.3.2. sz. mell'!C28+'[1]9.3.3. sz. mell'!C28</f>
        <v>0</v>
      </c>
      <c r="D29" s="821">
        <f>'[1]17. sz. mell'!E29+'[1]9.3.2. sz. mell'!F28+'[1]9.3.3. sz. mell'!F28</f>
        <v>0</v>
      </c>
      <c r="E29" s="772">
        <f>'[1]17. sz. mell'!E29+'[1]9.3.2. sz. mell'!E28+'[1]9.3.3. sz. mell'!E28</f>
        <v>0</v>
      </c>
      <c r="F29" s="821">
        <f>'[1]17. sz. mell'!G29+'[1]9.3.2. sz. mell'!H28+'[1]9.3.3. sz. mell'!H28</f>
        <v>0</v>
      </c>
    </row>
    <row r="30" spans="1:6" s="201" customFormat="1" ht="12" customHeight="1" thickBot="1">
      <c r="A30" s="70" t="s">
        <v>72</v>
      </c>
      <c r="B30" s="55" t="s">
        <v>418</v>
      </c>
      <c r="C30" s="812">
        <f>SUM(C31:C33)</f>
        <v>0</v>
      </c>
      <c r="D30" s="139">
        <f>SUM(D31:D33)</f>
        <v>0</v>
      </c>
      <c r="E30" s="812">
        <f>SUM(E31:E33)</f>
        <v>0</v>
      </c>
      <c r="F30" s="139">
        <f>SUM(F31:F33)</f>
        <v>0</v>
      </c>
    </row>
    <row r="31" spans="1:6" s="201" customFormat="1" ht="12" customHeight="1">
      <c r="A31" s="193" t="s">
        <v>122</v>
      </c>
      <c r="B31" s="194" t="s">
        <v>260</v>
      </c>
      <c r="C31" s="1009"/>
      <c r="D31" s="1010"/>
      <c r="E31" s="1009"/>
      <c r="F31" s="1010"/>
    </row>
    <row r="32" spans="1:6" s="201" customFormat="1" ht="12" customHeight="1">
      <c r="A32" s="193" t="s">
        <v>123</v>
      </c>
      <c r="B32" s="195" t="s">
        <v>261</v>
      </c>
      <c r="C32" s="1011"/>
      <c r="D32" s="1012"/>
      <c r="E32" s="1011"/>
      <c r="F32" s="1012"/>
    </row>
    <row r="33" spans="1:6" s="147" customFormat="1" ht="12" customHeight="1" thickBot="1">
      <c r="A33" s="192" t="s">
        <v>124</v>
      </c>
      <c r="B33" s="57" t="s">
        <v>262</v>
      </c>
      <c r="C33" s="1009"/>
      <c r="D33" s="1010"/>
      <c r="E33" s="1009"/>
      <c r="F33" s="1010"/>
    </row>
    <row r="34" spans="1:6" s="147" customFormat="1" ht="12" customHeight="1" thickBot="1">
      <c r="A34" s="70" t="s">
        <v>73</v>
      </c>
      <c r="B34" s="55" t="s">
        <v>371</v>
      </c>
      <c r="C34" s="1013"/>
      <c r="D34" s="138">
        <v>140</v>
      </c>
      <c r="E34" s="1013">
        <v>140</v>
      </c>
      <c r="F34" s="138"/>
    </row>
    <row r="35" spans="1:6" s="147" customFormat="1" ht="12" customHeight="1" thickBot="1">
      <c r="A35" s="70" t="s">
        <v>74</v>
      </c>
      <c r="B35" s="55" t="s">
        <v>419</v>
      </c>
      <c r="C35" s="1014"/>
      <c r="D35" s="138"/>
      <c r="E35" s="1014"/>
      <c r="F35" s="138"/>
    </row>
    <row r="36" spans="1:6" s="147" customFormat="1" ht="12" customHeight="1" thickBot="1">
      <c r="A36" s="67" t="s">
        <v>75</v>
      </c>
      <c r="B36" s="55" t="s">
        <v>420</v>
      </c>
      <c r="C36" s="793">
        <f>+C9+C20+C25+C26+C30+C34+C35</f>
        <v>2230</v>
      </c>
      <c r="D36" s="139">
        <f>D34+D20+D9</f>
        <v>4526</v>
      </c>
      <c r="E36" s="793">
        <f>+E9+E20+E25+E26+E30+E34+E35</f>
        <v>4475</v>
      </c>
      <c r="F36" s="139"/>
    </row>
    <row r="37" spans="1:6" s="147" customFormat="1" ht="12" customHeight="1" thickBot="1">
      <c r="A37" s="82" t="s">
        <v>76</v>
      </c>
      <c r="B37" s="55" t="s">
        <v>421</v>
      </c>
      <c r="C37" s="793">
        <f>+C38+C39+C40</f>
        <v>17394</v>
      </c>
      <c r="D37" s="139">
        <f>D38+D40</f>
        <v>24487</v>
      </c>
      <c r="E37" s="793">
        <f>+E38+E39+E40</f>
        <v>23229</v>
      </c>
      <c r="F37" s="139">
        <f>F38+F40</f>
        <v>0</v>
      </c>
    </row>
    <row r="38" spans="1:6" s="147" customFormat="1" ht="12" customHeight="1">
      <c r="A38" s="193" t="s">
        <v>422</v>
      </c>
      <c r="B38" s="194" t="s">
        <v>200</v>
      </c>
      <c r="C38" s="772">
        <f>'[1]17. sz. mell'!C38+'[1]9.3.2. sz. mell'!C37+'[1]9.3.3. sz. mell'!C37</f>
        <v>0</v>
      </c>
      <c r="D38" s="821">
        <v>78</v>
      </c>
      <c r="E38" s="772">
        <v>79</v>
      </c>
      <c r="F38" s="821"/>
    </row>
    <row r="39" spans="1:6" s="201" customFormat="1" ht="12" customHeight="1">
      <c r="A39" s="193" t="s">
        <v>423</v>
      </c>
      <c r="B39" s="195" t="s">
        <v>63</v>
      </c>
      <c r="C39" s="772">
        <f>'[1]17. sz. mell'!C39+'[1]9.3.2. sz. mell'!C38+'[1]9.3.3. sz. mell'!C38</f>
        <v>0</v>
      </c>
      <c r="D39" s="821">
        <f>'[1]17. sz. mell'!E39+'[1]9.3.2. sz. mell'!F38+'[1]9.3.3. sz. mell'!F38</f>
        <v>0</v>
      </c>
      <c r="E39" s="772"/>
      <c r="F39" s="821"/>
    </row>
    <row r="40" spans="1:6" s="201" customFormat="1" ht="12" customHeight="1" thickBot="1">
      <c r="A40" s="192" t="s">
        <v>424</v>
      </c>
      <c r="B40" s="57" t="s">
        <v>425</v>
      </c>
      <c r="C40" s="772">
        <f>'[1]17. sz. mell'!C40+'[1]9.3.2. sz. mell'!C39+'[1]9.3.3. sz. mell'!C39</f>
        <v>17394</v>
      </c>
      <c r="D40" s="821">
        <v>24409</v>
      </c>
      <c r="E40" s="772">
        <v>23150</v>
      </c>
      <c r="F40" s="821"/>
    </row>
    <row r="41" spans="1:6" s="201" customFormat="1" ht="15" customHeight="1" thickBot="1">
      <c r="A41" s="82" t="s">
        <v>77</v>
      </c>
      <c r="B41" s="83" t="s">
        <v>426</v>
      </c>
      <c r="C41" s="1015">
        <f>+C36+C37</f>
        <v>19624</v>
      </c>
      <c r="D41" s="142">
        <f>D36+D37</f>
        <v>29013</v>
      </c>
      <c r="E41" s="1015">
        <f>+E36+E37</f>
        <v>27704</v>
      </c>
      <c r="F41" s="142">
        <f>F36+F37</f>
        <v>0</v>
      </c>
    </row>
    <row r="42" spans="1:6" s="201" customFormat="1" ht="15" customHeight="1">
      <c r="A42" s="84"/>
      <c r="B42" s="85"/>
      <c r="C42" s="140"/>
      <c r="D42" s="140"/>
      <c r="E42" s="140"/>
      <c r="F42" s="140"/>
    </row>
    <row r="43" spans="1:6" ht="13.5" thickBot="1">
      <c r="A43" s="86"/>
      <c r="B43" s="87"/>
      <c r="C43" s="141"/>
      <c r="D43" s="141"/>
      <c r="E43" s="141"/>
      <c r="F43" s="141"/>
    </row>
    <row r="44" spans="1:6" s="200" customFormat="1" ht="16.5" customHeight="1" thickBot="1">
      <c r="A44" s="88"/>
      <c r="B44" s="89" t="s">
        <v>104</v>
      </c>
      <c r="C44" s="1015"/>
      <c r="D44" s="142"/>
      <c r="E44" s="1015"/>
      <c r="F44" s="142"/>
    </row>
    <row r="45" spans="1:6" s="202" customFormat="1" ht="12" customHeight="1" thickBot="1">
      <c r="A45" s="70" t="s">
        <v>68</v>
      </c>
      <c r="B45" s="55" t="s">
        <v>427</v>
      </c>
      <c r="C45" s="812">
        <f>SUM(C46:C50)</f>
        <v>19391</v>
      </c>
      <c r="D45" s="139">
        <f>SUM(D46:D50)</f>
        <v>28780</v>
      </c>
      <c r="E45" s="812">
        <f>SUM(E46:E50)</f>
        <v>27155</v>
      </c>
      <c r="F45" s="139">
        <f>SUM(F46:F50)</f>
        <v>0</v>
      </c>
    </row>
    <row r="46" spans="1:6" ht="12" customHeight="1">
      <c r="A46" s="192" t="s">
        <v>129</v>
      </c>
      <c r="B46" s="7" t="s">
        <v>98</v>
      </c>
      <c r="C46" s="772">
        <f>'[1]17. sz. mell'!C46+'[1]9.3.2. sz. mell'!C45+'[1]9.3.3. sz. mell'!C45</f>
        <v>7964</v>
      </c>
      <c r="D46" s="821">
        <v>11270</v>
      </c>
      <c r="E46" s="772">
        <v>10744</v>
      </c>
      <c r="F46" s="821"/>
    </row>
    <row r="47" spans="1:6" ht="12" customHeight="1">
      <c r="A47" s="192" t="s">
        <v>130</v>
      </c>
      <c r="B47" s="6" t="s">
        <v>171</v>
      </c>
      <c r="C47" s="772">
        <f>'[1]17. sz. mell'!C47+'[1]9.3.2. sz. mell'!C46+'[1]9.3.3. sz. mell'!C46</f>
        <v>2135</v>
      </c>
      <c r="D47" s="821">
        <v>2887</v>
      </c>
      <c r="E47" s="772">
        <v>2884</v>
      </c>
      <c r="F47" s="821"/>
    </row>
    <row r="48" spans="1:6" ht="12" customHeight="1">
      <c r="A48" s="192" t="s">
        <v>131</v>
      </c>
      <c r="B48" s="6" t="s">
        <v>148</v>
      </c>
      <c r="C48" s="772">
        <f>'[1]17. sz. mell'!C48+'[1]9.3.2. sz. mell'!C47+'[1]9.3.3. sz. mell'!C47</f>
        <v>9292</v>
      </c>
      <c r="D48" s="821">
        <v>14623</v>
      </c>
      <c r="E48" s="772">
        <v>13527</v>
      </c>
      <c r="F48" s="821"/>
    </row>
    <row r="49" spans="1:6" ht="12" customHeight="1">
      <c r="A49" s="192" t="s">
        <v>132</v>
      </c>
      <c r="B49" s="6" t="s">
        <v>172</v>
      </c>
      <c r="C49" s="772">
        <f>'[1]17. sz. mell'!C49+'[1]9.3.2. sz. mell'!C48+'[1]9.3.3. sz. mell'!C48</f>
        <v>0</v>
      </c>
      <c r="D49" s="821">
        <f>'[1]17. sz. mell'!E49+'[1]9.3.2. sz. mell'!F48+'[1]9.3.3. sz. mell'!F48</f>
        <v>0</v>
      </c>
      <c r="E49" s="772"/>
      <c r="F49" s="821"/>
    </row>
    <row r="50" spans="1:6" ht="12" customHeight="1" thickBot="1">
      <c r="A50" s="192" t="s">
        <v>149</v>
      </c>
      <c r="B50" s="6" t="s">
        <v>173</v>
      </c>
      <c r="C50" s="45"/>
      <c r="D50" s="836"/>
      <c r="E50" s="45"/>
      <c r="F50" s="836"/>
    </row>
    <row r="51" spans="1:6" ht="12" customHeight="1" thickBot="1">
      <c r="A51" s="70" t="s">
        <v>69</v>
      </c>
      <c r="B51" s="55" t="s">
        <v>428</v>
      </c>
      <c r="C51" s="812">
        <f>SUM(C52:C54)</f>
        <v>233</v>
      </c>
      <c r="D51" s="139">
        <f>SUM(D52:D54)</f>
        <v>233</v>
      </c>
      <c r="E51" s="812">
        <f>SUM(E52:E54)</f>
        <v>24</v>
      </c>
      <c r="F51" s="139">
        <f>SUM(F52:F54)</f>
        <v>0</v>
      </c>
    </row>
    <row r="52" spans="1:6" s="202" customFormat="1" ht="12" customHeight="1">
      <c r="A52" s="192" t="s">
        <v>135</v>
      </c>
      <c r="B52" s="7" t="s">
        <v>193</v>
      </c>
      <c r="C52" s="772">
        <f>'[1]17. sz. mell'!C52+'[1]9.3.2. sz. mell'!C51+'[1]9.3.3. sz. mell'!C51</f>
        <v>233</v>
      </c>
      <c r="D52" s="821">
        <f>'[1]17. sz. mell'!E52+'[1]9.3.2. sz. mell'!F51+'[1]9.3.3. sz. mell'!F51</f>
        <v>233</v>
      </c>
      <c r="E52" s="772">
        <v>24</v>
      </c>
      <c r="F52" s="821">
        <f>'[1]17. sz. mell'!G52+'[1]9.3.2. sz. mell'!H51+'[1]9.3.3. sz. mell'!H51</f>
        <v>0</v>
      </c>
    </row>
    <row r="53" spans="1:6" ht="12" customHeight="1">
      <c r="A53" s="192" t="s">
        <v>136</v>
      </c>
      <c r="B53" s="6" t="s">
        <v>175</v>
      </c>
      <c r="C53" s="45"/>
      <c r="D53" s="836"/>
      <c r="E53" s="45"/>
      <c r="F53" s="836"/>
    </row>
    <row r="54" spans="1:6" ht="12" customHeight="1">
      <c r="A54" s="192" t="s">
        <v>137</v>
      </c>
      <c r="B54" s="6" t="s">
        <v>105</v>
      </c>
      <c r="C54" s="45"/>
      <c r="D54" s="836"/>
      <c r="E54" s="45"/>
      <c r="F54" s="836"/>
    </row>
    <row r="55" spans="1:6" ht="12" customHeight="1" thickBot="1">
      <c r="A55" s="1357" t="s">
        <v>138</v>
      </c>
      <c r="B55" s="10" t="s">
        <v>64</v>
      </c>
      <c r="C55" s="1378"/>
      <c r="D55" s="1379"/>
      <c r="E55" s="1378"/>
      <c r="F55" s="1379"/>
    </row>
    <row r="56" spans="1:6" ht="12" customHeight="1" thickBot="1">
      <c r="A56" s="1369"/>
      <c r="B56" s="1360" t="s">
        <v>1124</v>
      </c>
      <c r="C56" s="1363"/>
      <c r="D56" s="1381"/>
      <c r="E56" s="1380"/>
      <c r="F56" s="1364"/>
    </row>
    <row r="57" spans="1:6" ht="12" customHeight="1" thickBot="1">
      <c r="A57" s="1369"/>
      <c r="B57" s="1360" t="s">
        <v>1127</v>
      </c>
      <c r="C57" s="1363"/>
      <c r="D57" s="1381"/>
      <c r="E57" s="1380">
        <v>525</v>
      </c>
      <c r="F57" s="1364"/>
    </row>
    <row r="58" spans="1:6" ht="12" customHeight="1" thickBot="1">
      <c r="A58" s="70" t="s">
        <v>70</v>
      </c>
      <c r="B58" s="90" t="s">
        <v>429</v>
      </c>
      <c r="C58" s="1016">
        <f>+C45+C51</f>
        <v>19624</v>
      </c>
      <c r="D58" s="142">
        <f>+D45+D51</f>
        <v>29013</v>
      </c>
      <c r="E58" s="1016">
        <f>+E45+E51+E57</f>
        <v>27704</v>
      </c>
      <c r="F58" s="142">
        <f>+F45+F51</f>
        <v>0</v>
      </c>
    </row>
    <row r="59" spans="1:6" ht="12" customHeight="1" thickBot="1">
      <c r="C59" s="144"/>
      <c r="D59" s="144"/>
      <c r="E59" s="144"/>
      <c r="F59" s="144"/>
    </row>
    <row r="60" spans="1:6" ht="15" customHeight="1" thickBot="1">
      <c r="A60" s="92" t="s">
        <v>188</v>
      </c>
      <c r="B60" s="93"/>
      <c r="C60" s="989">
        <v>5</v>
      </c>
      <c r="D60" s="990">
        <v>5</v>
      </c>
      <c r="E60" s="989">
        <v>5</v>
      </c>
      <c r="F60" s="990">
        <v>5</v>
      </c>
    </row>
    <row r="61" spans="1:6" ht="13.5" thickBot="1">
      <c r="A61" s="92" t="s">
        <v>189</v>
      </c>
      <c r="B61" s="93"/>
      <c r="C61" s="989">
        <v>0</v>
      </c>
      <c r="D61" s="990">
        <v>0</v>
      </c>
      <c r="E61" s="989">
        <v>0</v>
      </c>
      <c r="F61" s="990">
        <v>0</v>
      </c>
    </row>
    <row r="62" spans="1:6" ht="15" customHeight="1">
      <c r="A62" s="149"/>
      <c r="B62" s="149"/>
      <c r="C62" s="64"/>
      <c r="E62" s="64"/>
    </row>
    <row r="63" spans="1:6" ht="14.25" customHeight="1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G63"/>
  <sheetViews>
    <sheetView view="pageBreakPreview" zoomScale="60" zoomScaleNormal="100" workbookViewId="0">
      <selection activeCell="C1" sqref="C1"/>
    </sheetView>
  </sheetViews>
  <sheetFormatPr defaultRowHeight="12.75"/>
  <cols>
    <col min="1" max="1" width="13.1640625" style="723" customWidth="1"/>
    <col min="2" max="2" width="62.83203125" style="91" customWidth="1"/>
    <col min="3" max="3" width="14.1640625" style="91" customWidth="1"/>
    <col min="4" max="4" width="16.5" style="91" bestFit="1" customWidth="1"/>
    <col min="5" max="5" width="14" style="91" bestFit="1" customWidth="1"/>
    <col min="6" max="6" width="16.6640625" style="91" customWidth="1"/>
    <col min="7" max="16384" width="9.33203125" style="91"/>
  </cols>
  <sheetData>
    <row r="1" spans="1:6" s="72" customFormat="1" ht="21" customHeight="1">
      <c r="A1" s="71"/>
      <c r="B1" s="73"/>
      <c r="C1" s="197" t="s">
        <v>1143</v>
      </c>
    </row>
    <row r="2" spans="1:6" s="198" customFormat="1" ht="25.5" customHeight="1" thickBot="1">
      <c r="A2" s="71"/>
      <c r="B2" s="73"/>
      <c r="C2" s="197"/>
      <c r="D2" s="72"/>
      <c r="E2" s="72"/>
      <c r="F2" s="72"/>
    </row>
    <row r="3" spans="1:6" s="198" customFormat="1" ht="36">
      <c r="A3" s="152" t="s">
        <v>186</v>
      </c>
      <c r="B3" s="130" t="s">
        <v>444</v>
      </c>
      <c r="C3" s="1002"/>
      <c r="D3" s="1003"/>
      <c r="E3" s="1017"/>
      <c r="F3" s="1003" t="s">
        <v>109</v>
      </c>
    </row>
    <row r="4" spans="1:6" s="199" customFormat="1" ht="15.95" customHeight="1" thickBot="1">
      <c r="A4" s="190" t="s">
        <v>185</v>
      </c>
      <c r="B4" s="131" t="s">
        <v>431</v>
      </c>
      <c r="C4" s="1018"/>
      <c r="D4" s="146"/>
      <c r="E4" s="1019"/>
      <c r="F4" s="146" t="s">
        <v>108</v>
      </c>
    </row>
    <row r="5" spans="1:6" ht="18" customHeight="1" thickBot="1">
      <c r="A5" s="74"/>
      <c r="B5" s="74"/>
      <c r="C5" s="75"/>
      <c r="D5" s="75"/>
      <c r="E5" s="75"/>
      <c r="F5" s="1020" t="s">
        <v>100</v>
      </c>
    </row>
    <row r="6" spans="1:6" s="200" customFormat="1" ht="12.95" customHeight="1" thickBot="1">
      <c r="A6" s="153" t="s">
        <v>187</v>
      </c>
      <c r="B6" s="76" t="s">
        <v>101</v>
      </c>
      <c r="C6" s="76" t="s">
        <v>970</v>
      </c>
      <c r="D6" s="1021" t="s">
        <v>971</v>
      </c>
      <c r="E6" s="1022" t="s">
        <v>866</v>
      </c>
      <c r="F6" s="76" t="s">
        <v>867</v>
      </c>
    </row>
    <row r="7" spans="1:6" s="200" customFormat="1" ht="15.95" customHeight="1" thickBot="1">
      <c r="A7" s="67">
        <v>1</v>
      </c>
      <c r="B7" s="68">
        <v>2</v>
      </c>
      <c r="C7" s="68">
        <v>3</v>
      </c>
      <c r="D7" s="937">
        <v>4</v>
      </c>
      <c r="E7" s="1023">
        <v>5</v>
      </c>
      <c r="F7" s="68">
        <v>6</v>
      </c>
    </row>
    <row r="8" spans="1:6" s="147" customFormat="1" ht="12" customHeight="1" thickBot="1">
      <c r="A8" s="78"/>
      <c r="B8" s="79" t="s">
        <v>103</v>
      </c>
      <c r="C8" s="1008"/>
      <c r="D8" s="80"/>
      <c r="E8" s="1024"/>
      <c r="F8" s="1025"/>
    </row>
    <row r="9" spans="1:6" s="147" customFormat="1" ht="12" customHeight="1" thickBot="1">
      <c r="A9" s="67" t="s">
        <v>68</v>
      </c>
      <c r="B9" s="81" t="s">
        <v>409</v>
      </c>
      <c r="C9" s="812">
        <f>SUM(C10:C19)</f>
        <v>2230</v>
      </c>
      <c r="D9" s="139">
        <f>SUM(D10:D19)</f>
        <v>4276</v>
      </c>
      <c r="E9" s="812">
        <f>SUM(E10:E19)</f>
        <v>4225</v>
      </c>
      <c r="F9" s="812">
        <f>SUM(F10:F19)</f>
        <v>0</v>
      </c>
    </row>
    <row r="10" spans="1:6" s="147" customFormat="1" ht="12" customHeight="1">
      <c r="A10" s="191" t="s">
        <v>129</v>
      </c>
      <c r="B10" s="8" t="s">
        <v>246</v>
      </c>
      <c r="C10" s="770"/>
      <c r="D10" s="1026"/>
      <c r="E10" s="772">
        <f>'[1]17. sz. mell'!E10+'[1]9.3.2. sz. mell'!E9+'[1]9.3.3. sz. mell'!E9</f>
        <v>0</v>
      </c>
      <c r="F10" s="770"/>
    </row>
    <row r="11" spans="1:6" s="147" customFormat="1" ht="12" customHeight="1">
      <c r="A11" s="192" t="s">
        <v>130</v>
      </c>
      <c r="B11" s="6" t="s">
        <v>247</v>
      </c>
      <c r="C11" s="778">
        <v>2210</v>
      </c>
      <c r="D11" s="822">
        <v>3942</v>
      </c>
      <c r="E11" s="772">
        <v>3942</v>
      </c>
      <c r="F11" s="778"/>
    </row>
    <row r="12" spans="1:6" s="147" customFormat="1" ht="12" customHeight="1">
      <c r="A12" s="192" t="s">
        <v>131</v>
      </c>
      <c r="B12" s="6" t="s">
        <v>248</v>
      </c>
      <c r="C12" s="778">
        <v>15</v>
      </c>
      <c r="D12" s="822">
        <v>20</v>
      </c>
      <c r="E12" s="772"/>
      <c r="F12" s="778"/>
    </row>
    <row r="13" spans="1:6" s="147" customFormat="1" ht="12" customHeight="1">
      <c r="A13" s="192" t="s">
        <v>132</v>
      </c>
      <c r="B13" s="6" t="s">
        <v>249</v>
      </c>
      <c r="C13" s="778"/>
      <c r="D13" s="822"/>
      <c r="E13" s="772"/>
      <c r="F13" s="778"/>
    </row>
    <row r="14" spans="1:6" s="147" customFormat="1" ht="12" customHeight="1">
      <c r="A14" s="192" t="s">
        <v>149</v>
      </c>
      <c r="B14" s="6" t="s">
        <v>250</v>
      </c>
      <c r="C14" s="778"/>
      <c r="D14" s="822">
        <v>30</v>
      </c>
      <c r="E14" s="772"/>
      <c r="F14" s="778"/>
    </row>
    <row r="15" spans="1:6" s="147" customFormat="1" ht="12" customHeight="1">
      <c r="A15" s="192" t="s">
        <v>133</v>
      </c>
      <c r="B15" s="6" t="s">
        <v>410</v>
      </c>
      <c r="C15" s="778"/>
      <c r="D15" s="822"/>
      <c r="E15" s="772"/>
      <c r="F15" s="778"/>
    </row>
    <row r="16" spans="1:6" s="147" customFormat="1" ht="12" customHeight="1">
      <c r="A16" s="192" t="s">
        <v>134</v>
      </c>
      <c r="B16" s="5" t="s">
        <v>411</v>
      </c>
      <c r="C16" s="778"/>
      <c r="D16" s="822"/>
      <c r="E16" s="772"/>
      <c r="F16" s="778"/>
    </row>
    <row r="17" spans="1:6" s="201" customFormat="1" ht="12" customHeight="1">
      <c r="A17" s="192" t="s">
        <v>141</v>
      </c>
      <c r="B17" s="6" t="s">
        <v>253</v>
      </c>
      <c r="C17" s="827">
        <v>5</v>
      </c>
      <c r="D17" s="828">
        <v>4</v>
      </c>
      <c r="E17" s="772">
        <v>3</v>
      </c>
      <c r="F17" s="827"/>
    </row>
    <row r="18" spans="1:6" s="201" customFormat="1" ht="12" customHeight="1">
      <c r="A18" s="192" t="s">
        <v>142</v>
      </c>
      <c r="B18" s="6" t="s">
        <v>254</v>
      </c>
      <c r="C18" s="778"/>
      <c r="D18" s="822"/>
      <c r="E18" s="772"/>
      <c r="F18" s="778"/>
    </row>
    <row r="19" spans="1:6" s="147" customFormat="1" ht="12" customHeight="1" thickBot="1">
      <c r="A19" s="192" t="s">
        <v>143</v>
      </c>
      <c r="B19" s="5" t="s">
        <v>255</v>
      </c>
      <c r="C19" s="789"/>
      <c r="D19" s="1027">
        <v>280</v>
      </c>
      <c r="E19" s="772">
        <v>280</v>
      </c>
      <c r="F19" s="789"/>
    </row>
    <row r="20" spans="1:6" s="201" customFormat="1" ht="12" customHeight="1" thickBot="1">
      <c r="A20" s="67" t="s">
        <v>69</v>
      </c>
      <c r="B20" s="81" t="s">
        <v>412</v>
      </c>
      <c r="C20" s="812">
        <f>SUM(C21:C23)</f>
        <v>0</v>
      </c>
      <c r="D20" s="139">
        <f>SUM(D21:D23)</f>
        <v>110</v>
      </c>
      <c r="E20" s="812">
        <f>SUM(E21:E23)</f>
        <v>110</v>
      </c>
      <c r="F20" s="812">
        <f>SUM(F21:F23)</f>
        <v>0</v>
      </c>
    </row>
    <row r="21" spans="1:6" s="201" customFormat="1" ht="12" customHeight="1">
      <c r="A21" s="192" t="s">
        <v>135</v>
      </c>
      <c r="B21" s="7" t="s">
        <v>221</v>
      </c>
      <c r="C21" s="778"/>
      <c r="D21" s="822"/>
      <c r="E21" s="772">
        <f>'[1]17. sz. mell'!E21+'[1]9.3.2. sz. mell'!E20+'[1]9.3.3. sz. mell'!E20</f>
        <v>0</v>
      </c>
      <c r="F21" s="778"/>
    </row>
    <row r="22" spans="1:6" s="201" customFormat="1" ht="12" customHeight="1">
      <c r="A22" s="192" t="s">
        <v>136</v>
      </c>
      <c r="B22" s="6" t="s">
        <v>413</v>
      </c>
      <c r="C22" s="778"/>
      <c r="D22" s="822"/>
      <c r="E22" s="772">
        <f>'[1]17. sz. mell'!E22+'[1]9.3.2. sz. mell'!E21+'[1]9.3.3. sz. mell'!E21</f>
        <v>0</v>
      </c>
      <c r="F22" s="778"/>
    </row>
    <row r="23" spans="1:6" s="201" customFormat="1" ht="12" customHeight="1">
      <c r="A23" s="192" t="s">
        <v>137</v>
      </c>
      <c r="B23" s="6" t="s">
        <v>414</v>
      </c>
      <c r="C23" s="778"/>
      <c r="D23" s="822">
        <v>110</v>
      </c>
      <c r="E23" s="772">
        <v>110</v>
      </c>
      <c r="F23" s="778"/>
    </row>
    <row r="24" spans="1:6" s="201" customFormat="1" ht="12" customHeight="1" thickBot="1">
      <c r="A24" s="192" t="s">
        <v>138</v>
      </c>
      <c r="B24" s="6" t="s">
        <v>62</v>
      </c>
      <c r="C24" s="778"/>
      <c r="D24" s="822"/>
      <c r="E24" s="772"/>
      <c r="F24" s="778"/>
    </row>
    <row r="25" spans="1:6" s="201" customFormat="1" ht="12" customHeight="1" thickBot="1">
      <c r="A25" s="70" t="s">
        <v>70</v>
      </c>
      <c r="B25" s="55" t="s">
        <v>162</v>
      </c>
      <c r="C25" s="1013"/>
      <c r="D25" s="138"/>
      <c r="E25" s="812">
        <f>SUM(E26:E28)</f>
        <v>0</v>
      </c>
      <c r="F25" s="1013"/>
    </row>
    <row r="26" spans="1:6" s="201" customFormat="1" ht="12" customHeight="1" thickBot="1">
      <c r="A26" s="70" t="s">
        <v>71</v>
      </c>
      <c r="B26" s="55" t="s">
        <v>415</v>
      </c>
      <c r="C26" s="812">
        <f>+C27+C28</f>
        <v>0</v>
      </c>
      <c r="D26" s="139">
        <f>+D27+D28</f>
        <v>0</v>
      </c>
      <c r="E26" s="812">
        <f>SUM(E27:E29)</f>
        <v>0</v>
      </c>
      <c r="F26" s="812">
        <f>+F27+F28</f>
        <v>0</v>
      </c>
    </row>
    <row r="27" spans="1:6" s="201" customFormat="1" ht="12" customHeight="1">
      <c r="A27" s="193" t="s">
        <v>231</v>
      </c>
      <c r="B27" s="194" t="s">
        <v>413</v>
      </c>
      <c r="C27" s="832"/>
      <c r="D27" s="833"/>
      <c r="E27" s="772">
        <f>'[1]17. sz. mell'!E27+'[1]9.3.2. sz. mell'!E26+'[1]9.3.3. sz. mell'!E26</f>
        <v>0</v>
      </c>
      <c r="F27" s="832"/>
    </row>
    <row r="28" spans="1:6" s="201" customFormat="1" ht="12" customHeight="1">
      <c r="A28" s="193" t="s">
        <v>234</v>
      </c>
      <c r="B28" s="195" t="s">
        <v>416</v>
      </c>
      <c r="C28" s="806"/>
      <c r="D28" s="1028"/>
      <c r="E28" s="772">
        <f>'[1]17. sz. mell'!E28+'[1]9.3.2. sz. mell'!E27+'[1]9.3.3. sz. mell'!E27</f>
        <v>0</v>
      </c>
      <c r="F28" s="806"/>
    </row>
    <row r="29" spans="1:6" s="201" customFormat="1" ht="12" customHeight="1" thickBot="1">
      <c r="A29" s="192" t="s">
        <v>235</v>
      </c>
      <c r="B29" s="196" t="s">
        <v>417</v>
      </c>
      <c r="C29" s="451"/>
      <c r="D29" s="1029"/>
      <c r="E29" s="772">
        <f>'[1]17. sz. mell'!E29+'[1]9.3.2. sz. mell'!E28+'[1]9.3.3. sz. mell'!E28</f>
        <v>0</v>
      </c>
      <c r="F29" s="451"/>
    </row>
    <row r="30" spans="1:6" s="201" customFormat="1" ht="12" customHeight="1" thickBot="1">
      <c r="A30" s="70" t="s">
        <v>72</v>
      </c>
      <c r="B30" s="55" t="s">
        <v>418</v>
      </c>
      <c r="C30" s="812">
        <f>+C31+C32+C33</f>
        <v>0</v>
      </c>
      <c r="D30" s="139">
        <f>+D31+D32+D33</f>
        <v>0</v>
      </c>
      <c r="E30" s="812">
        <f>SUM(E31:E33)</f>
        <v>0</v>
      </c>
      <c r="F30" s="812">
        <f>+F31+F32+F33</f>
        <v>0</v>
      </c>
    </row>
    <row r="31" spans="1:6" s="201" customFormat="1" ht="12" customHeight="1">
      <c r="A31" s="193" t="s">
        <v>122</v>
      </c>
      <c r="B31" s="194" t="s">
        <v>260</v>
      </c>
      <c r="C31" s="832"/>
      <c r="D31" s="833"/>
      <c r="E31" s="1009"/>
      <c r="F31" s="832"/>
    </row>
    <row r="32" spans="1:6" s="201" customFormat="1" ht="12" customHeight="1">
      <c r="A32" s="193" t="s">
        <v>123</v>
      </c>
      <c r="B32" s="195" t="s">
        <v>261</v>
      </c>
      <c r="C32" s="806"/>
      <c r="D32" s="1028"/>
      <c r="E32" s="1011"/>
      <c r="F32" s="806"/>
    </row>
    <row r="33" spans="1:7" s="147" customFormat="1" ht="12" customHeight="1" thickBot="1">
      <c r="A33" s="192" t="s">
        <v>124</v>
      </c>
      <c r="B33" s="57" t="s">
        <v>262</v>
      </c>
      <c r="C33" s="451"/>
      <c r="D33" s="1029"/>
      <c r="E33" s="1009"/>
      <c r="F33" s="451"/>
    </row>
    <row r="34" spans="1:7" s="147" customFormat="1" ht="12" customHeight="1" thickBot="1">
      <c r="A34" s="70" t="s">
        <v>73</v>
      </c>
      <c r="B34" s="55" t="s">
        <v>371</v>
      </c>
      <c r="C34" s="1013"/>
      <c r="D34" s="138">
        <v>140</v>
      </c>
      <c r="E34" s="1013">
        <v>140</v>
      </c>
      <c r="F34" s="1013"/>
    </row>
    <row r="35" spans="1:7" s="147" customFormat="1" ht="12" customHeight="1" thickBot="1">
      <c r="A35" s="70" t="s">
        <v>74</v>
      </c>
      <c r="B35" s="55" t="s">
        <v>419</v>
      </c>
      <c r="C35" s="1014"/>
      <c r="D35" s="138"/>
      <c r="E35" s="1014"/>
      <c r="F35" s="1013"/>
    </row>
    <row r="36" spans="1:7" s="147" customFormat="1" ht="12" customHeight="1" thickBot="1">
      <c r="A36" s="67" t="s">
        <v>75</v>
      </c>
      <c r="B36" s="55" t="s">
        <v>420</v>
      </c>
      <c r="C36" s="793">
        <f>+C9+C20+C25+C26+C30+C34+C35</f>
        <v>2230</v>
      </c>
      <c r="D36" s="139">
        <f>+D9+D20+D25+D26+D30+D34+D35</f>
        <v>4526</v>
      </c>
      <c r="E36" s="793">
        <f>+E9+E20+E25+E26+E30+E34+E35</f>
        <v>4475</v>
      </c>
      <c r="F36" s="812"/>
    </row>
    <row r="37" spans="1:7" s="147" customFormat="1" ht="12" customHeight="1" thickBot="1">
      <c r="A37" s="82" t="s">
        <v>76</v>
      </c>
      <c r="B37" s="55" t="s">
        <v>421</v>
      </c>
      <c r="C37" s="793">
        <f>+C38+C39+C40</f>
        <v>17394</v>
      </c>
      <c r="D37" s="139">
        <f>+D38+D39+D40</f>
        <v>24487</v>
      </c>
      <c r="E37" s="793">
        <f>+E38+E39+E40</f>
        <v>23229</v>
      </c>
      <c r="F37" s="812">
        <f>+F38+F39+F40</f>
        <v>0</v>
      </c>
    </row>
    <row r="38" spans="1:7" s="147" customFormat="1" ht="12" customHeight="1">
      <c r="A38" s="193" t="s">
        <v>422</v>
      </c>
      <c r="B38" s="194" t="s">
        <v>200</v>
      </c>
      <c r="C38" s="832"/>
      <c r="D38" s="833">
        <v>78</v>
      </c>
      <c r="E38" s="772">
        <v>79</v>
      </c>
      <c r="F38" s="832"/>
    </row>
    <row r="39" spans="1:7" s="201" customFormat="1" ht="12" customHeight="1">
      <c r="A39" s="193" t="s">
        <v>423</v>
      </c>
      <c r="B39" s="195" t="s">
        <v>63</v>
      </c>
      <c r="C39" s="806"/>
      <c r="D39" s="1028"/>
      <c r="E39" s="772"/>
      <c r="F39" s="806"/>
    </row>
    <row r="40" spans="1:7" s="201" customFormat="1" ht="12" customHeight="1" thickBot="1">
      <c r="A40" s="192" t="s">
        <v>424</v>
      </c>
      <c r="B40" s="57" t="s">
        <v>425</v>
      </c>
      <c r="C40" s="451">
        <v>17394</v>
      </c>
      <c r="D40" s="1029">
        <v>24409</v>
      </c>
      <c r="E40" s="772">
        <v>23150</v>
      </c>
      <c r="F40" s="451"/>
    </row>
    <row r="41" spans="1:7" s="201" customFormat="1" ht="15" customHeight="1" thickBot="1">
      <c r="A41" s="82" t="s">
        <v>77</v>
      </c>
      <c r="B41" s="83" t="s">
        <v>426</v>
      </c>
      <c r="C41" s="1015">
        <f>+C36+C37</f>
        <v>19624</v>
      </c>
      <c r="D41" s="142">
        <f>+D36+D37</f>
        <v>29013</v>
      </c>
      <c r="E41" s="1015">
        <f>+E36+E37</f>
        <v>27704</v>
      </c>
      <c r="F41" s="1016"/>
    </row>
    <row r="42" spans="1:7" s="201" customFormat="1" ht="15" customHeight="1">
      <c r="A42" s="84"/>
      <c r="B42" s="85"/>
      <c r="C42" s="140"/>
      <c r="D42" s="140"/>
      <c r="E42" s="140"/>
      <c r="F42" s="1030"/>
      <c r="G42" s="91"/>
    </row>
    <row r="43" spans="1:7" ht="16.5" thickBot="1">
      <c r="A43" s="86"/>
      <c r="B43" s="87"/>
      <c r="C43" s="141"/>
      <c r="D43" s="141"/>
      <c r="E43" s="141"/>
      <c r="F43" s="1031"/>
      <c r="G43" s="200"/>
    </row>
    <row r="44" spans="1:7" s="200" customFormat="1" ht="16.5" customHeight="1" thickBot="1">
      <c r="A44" s="88"/>
      <c r="B44" s="1032" t="s">
        <v>104</v>
      </c>
      <c r="C44" s="1015"/>
      <c r="D44" s="142"/>
      <c r="E44" s="969"/>
      <c r="F44" s="1016"/>
      <c r="G44" s="202"/>
    </row>
    <row r="45" spans="1:7" s="202" customFormat="1" ht="12" customHeight="1" thickBot="1">
      <c r="A45" s="70" t="s">
        <v>68</v>
      </c>
      <c r="B45" s="55" t="s">
        <v>427</v>
      </c>
      <c r="C45" s="812">
        <f>SUM(C46:C50)</f>
        <v>19391</v>
      </c>
      <c r="D45" s="139">
        <f>SUM(D46:D50)</f>
        <v>28780</v>
      </c>
      <c r="E45" s="812">
        <f>SUM(E46:E50)</f>
        <v>27155</v>
      </c>
      <c r="F45" s="812">
        <f>SUM(F46:F50)</f>
        <v>0</v>
      </c>
      <c r="G45" s="91"/>
    </row>
    <row r="46" spans="1:7" ht="12" customHeight="1">
      <c r="A46" s="192" t="s">
        <v>129</v>
      </c>
      <c r="B46" s="7" t="s">
        <v>98</v>
      </c>
      <c r="C46" s="832">
        <v>7964</v>
      </c>
      <c r="D46" s="833">
        <v>11270</v>
      </c>
      <c r="E46" s="772">
        <v>10744</v>
      </c>
      <c r="F46" s="832"/>
    </row>
    <row r="47" spans="1:7" ht="12" customHeight="1">
      <c r="A47" s="192" t="s">
        <v>130</v>
      </c>
      <c r="B47" s="6" t="s">
        <v>171</v>
      </c>
      <c r="C47" s="45">
        <v>2135</v>
      </c>
      <c r="D47" s="836">
        <v>2887</v>
      </c>
      <c r="E47" s="772">
        <v>2884</v>
      </c>
      <c r="F47" s="45"/>
    </row>
    <row r="48" spans="1:7" ht="12" customHeight="1">
      <c r="A48" s="192" t="s">
        <v>131</v>
      </c>
      <c r="B48" s="6" t="s">
        <v>148</v>
      </c>
      <c r="C48" s="45">
        <v>9292</v>
      </c>
      <c r="D48" s="836">
        <v>14623</v>
      </c>
      <c r="E48" s="772">
        <v>13527</v>
      </c>
      <c r="F48" s="45"/>
    </row>
    <row r="49" spans="1:7" ht="12" customHeight="1">
      <c r="A49" s="192" t="s">
        <v>132</v>
      </c>
      <c r="B49" s="6" t="s">
        <v>172</v>
      </c>
      <c r="C49" s="45"/>
      <c r="D49" s="836"/>
      <c r="E49" s="772"/>
      <c r="F49" s="45"/>
    </row>
    <row r="50" spans="1:7" ht="12" customHeight="1" thickBot="1">
      <c r="A50" s="192" t="s">
        <v>149</v>
      </c>
      <c r="B50" s="6" t="s">
        <v>173</v>
      </c>
      <c r="C50" s="45"/>
      <c r="D50" s="836"/>
      <c r="E50" s="45"/>
      <c r="F50" s="45"/>
    </row>
    <row r="51" spans="1:7" ht="12" customHeight="1" thickBot="1">
      <c r="A51" s="70" t="s">
        <v>69</v>
      </c>
      <c r="B51" s="55" t="s">
        <v>428</v>
      </c>
      <c r="C51" s="812">
        <f>SUM(C52:C54)</f>
        <v>233</v>
      </c>
      <c r="D51" s="139">
        <f>SUM(D52:D54)</f>
        <v>233</v>
      </c>
      <c r="E51" s="812">
        <f>SUM(E52:E54)</f>
        <v>24</v>
      </c>
      <c r="F51" s="812">
        <f>SUM(F52:F54)</f>
        <v>0</v>
      </c>
      <c r="G51" s="202"/>
    </row>
    <row r="52" spans="1:7" s="202" customFormat="1" ht="12" customHeight="1">
      <c r="A52" s="192" t="s">
        <v>135</v>
      </c>
      <c r="B52" s="7" t="s">
        <v>193</v>
      </c>
      <c r="C52" s="832">
        <v>233</v>
      </c>
      <c r="D52" s="833">
        <v>233</v>
      </c>
      <c r="E52" s="772">
        <v>24</v>
      </c>
      <c r="F52" s="832"/>
      <c r="G52" s="91"/>
    </row>
    <row r="53" spans="1:7" ht="12" customHeight="1">
      <c r="A53" s="192" t="s">
        <v>136</v>
      </c>
      <c r="B53" s="6" t="s">
        <v>175</v>
      </c>
      <c r="C53" s="45"/>
      <c r="D53" s="836"/>
      <c r="E53" s="45"/>
      <c r="F53" s="45"/>
    </row>
    <row r="54" spans="1:7" ht="12" customHeight="1">
      <c r="A54" s="192" t="s">
        <v>137</v>
      </c>
      <c r="B54" s="6" t="s">
        <v>105</v>
      </c>
      <c r="C54" s="45"/>
      <c r="D54" s="836"/>
      <c r="E54" s="45"/>
      <c r="F54" s="45"/>
    </row>
    <row r="55" spans="1:7" ht="12" customHeight="1" thickBot="1">
      <c r="A55" s="1357" t="s">
        <v>138</v>
      </c>
      <c r="B55" s="10" t="s">
        <v>64</v>
      </c>
      <c r="C55" s="1378"/>
      <c r="D55" s="1379"/>
      <c r="E55" s="1378"/>
      <c r="F55" s="1378"/>
    </row>
    <row r="56" spans="1:7" ht="12" customHeight="1" thickBot="1">
      <c r="A56" s="1382"/>
      <c r="B56" s="1383" t="s">
        <v>1124</v>
      </c>
      <c r="C56" s="1371"/>
      <c r="D56" s="1371"/>
      <c r="E56" s="1371"/>
      <c r="F56" s="1372"/>
    </row>
    <row r="57" spans="1:7" ht="12" customHeight="1" thickBot="1">
      <c r="A57" s="1384"/>
      <c r="B57" s="1360" t="s">
        <v>1123</v>
      </c>
      <c r="C57" s="1385"/>
      <c r="D57" s="1385"/>
      <c r="E57" s="1385">
        <v>525</v>
      </c>
      <c r="F57" s="1381"/>
    </row>
    <row r="58" spans="1:7" ht="12" customHeight="1" thickBot="1">
      <c r="A58" s="1386" t="s">
        <v>70</v>
      </c>
      <c r="B58" s="1387" t="s">
        <v>429</v>
      </c>
      <c r="C58" s="1388">
        <f>+C45+C51</f>
        <v>19624</v>
      </c>
      <c r="D58" s="1389">
        <f>+D45+D51</f>
        <v>29013</v>
      </c>
      <c r="E58" s="1388">
        <f>+E45+E51+E57</f>
        <v>27704</v>
      </c>
      <c r="F58" s="1388">
        <f>+F45+F51</f>
        <v>0</v>
      </c>
    </row>
    <row r="59" spans="1:7" ht="12" customHeight="1" thickBot="1">
      <c r="C59" s="144"/>
      <c r="D59" s="144"/>
      <c r="E59" s="144"/>
      <c r="F59" s="1033"/>
    </row>
    <row r="60" spans="1:7" ht="15" customHeight="1" thickBot="1">
      <c r="A60" s="92" t="s">
        <v>188</v>
      </c>
      <c r="B60" s="93"/>
      <c r="C60" s="989">
        <v>5</v>
      </c>
      <c r="D60" s="990">
        <v>5</v>
      </c>
      <c r="E60" s="1034">
        <v>5</v>
      </c>
      <c r="F60" s="989">
        <v>5</v>
      </c>
    </row>
    <row r="61" spans="1:7" ht="13.5" thickBot="1">
      <c r="A61" s="92" t="s">
        <v>189</v>
      </c>
      <c r="B61" s="93"/>
      <c r="C61" s="989">
        <v>0</v>
      </c>
      <c r="D61" s="990">
        <v>0</v>
      </c>
      <c r="E61" s="1034">
        <v>0</v>
      </c>
      <c r="F61" s="989">
        <v>0</v>
      </c>
    </row>
    <row r="62" spans="1:7" ht="15" customHeight="1">
      <c r="A62" s="149"/>
      <c r="B62" s="149"/>
      <c r="C62" s="64"/>
      <c r="E62" s="41"/>
    </row>
    <row r="63" spans="1:7" ht="14.25" customHeight="1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9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D60"/>
  <sheetViews>
    <sheetView view="pageBreakPreview" zoomScale="60" zoomScaleNormal="100" workbookViewId="0">
      <selection activeCell="C1" sqref="C1"/>
    </sheetView>
  </sheetViews>
  <sheetFormatPr defaultRowHeight="12.75"/>
  <cols>
    <col min="1" max="1" width="13.83203125" style="723" customWidth="1"/>
    <col min="2" max="2" width="79.1640625" style="91" customWidth="1"/>
    <col min="3" max="3" width="25" style="91" customWidth="1"/>
  </cols>
  <sheetData>
    <row r="1" spans="1:4" ht="16.5" thickBot="1">
      <c r="A1" s="71"/>
      <c r="B1" s="73"/>
      <c r="C1" s="197" t="s">
        <v>1144</v>
      </c>
      <c r="D1" s="72"/>
    </row>
    <row r="2" spans="1:4" ht="16.5" customHeight="1">
      <c r="A2" s="152" t="s">
        <v>186</v>
      </c>
      <c r="B2" s="130" t="s">
        <v>444</v>
      </c>
      <c r="C2" s="145" t="s">
        <v>109</v>
      </c>
      <c r="D2" s="198"/>
    </row>
    <row r="3" spans="1:4" ht="15.75" customHeight="1" thickBot="1">
      <c r="A3" s="190" t="s">
        <v>185</v>
      </c>
      <c r="B3" s="131" t="s">
        <v>594</v>
      </c>
      <c r="C3" s="146" t="s">
        <v>109</v>
      </c>
      <c r="D3" s="198"/>
    </row>
    <row r="4" spans="1:4" ht="14.25" thickBot="1">
      <c r="A4" s="74"/>
      <c r="B4" s="74"/>
      <c r="C4" s="75" t="s">
        <v>100</v>
      </c>
      <c r="D4" s="199"/>
    </row>
    <row r="5" spans="1:4" ht="23.25" customHeight="1" thickBot="1">
      <c r="A5" s="153" t="s">
        <v>187</v>
      </c>
      <c r="B5" s="76" t="s">
        <v>101</v>
      </c>
      <c r="C5" s="77" t="s">
        <v>102</v>
      </c>
      <c r="D5" s="91"/>
    </row>
    <row r="6" spans="1:4" ht="16.5" thickBot="1">
      <c r="A6" s="67">
        <v>1</v>
      </c>
      <c r="B6" s="68">
        <v>2</v>
      </c>
      <c r="C6" s="69">
        <v>3</v>
      </c>
      <c r="D6" s="200"/>
    </row>
    <row r="7" spans="1:4" ht="16.5" thickBot="1">
      <c r="A7" s="78"/>
      <c r="B7" s="79" t="s">
        <v>103</v>
      </c>
      <c r="C7" s="80"/>
      <c r="D7" s="200"/>
    </row>
    <row r="8" spans="1:4" ht="16.5" customHeight="1" thickBot="1">
      <c r="A8" s="67" t="s">
        <v>68</v>
      </c>
      <c r="B8" s="81" t="s">
        <v>409</v>
      </c>
      <c r="C8" s="115">
        <f>SUM(C9:C18)</f>
        <v>0</v>
      </c>
      <c r="D8" s="147"/>
    </row>
    <row r="9" spans="1:4" ht="14.25" customHeight="1">
      <c r="A9" s="191" t="s">
        <v>129</v>
      </c>
      <c r="B9" s="8" t="s">
        <v>246</v>
      </c>
      <c r="C9" s="136"/>
      <c r="D9" s="147"/>
    </row>
    <row r="10" spans="1:4" ht="12.75" customHeight="1">
      <c r="A10" s="192" t="s">
        <v>130</v>
      </c>
      <c r="B10" s="6" t="s">
        <v>247</v>
      </c>
      <c r="C10" s="113"/>
      <c r="D10" s="147"/>
    </row>
    <row r="11" spans="1:4" ht="12" customHeight="1">
      <c r="A11" s="192" t="s">
        <v>131</v>
      </c>
      <c r="B11" s="6" t="s">
        <v>248</v>
      </c>
      <c r="C11" s="113"/>
      <c r="D11" s="147"/>
    </row>
    <row r="12" spans="1:4" ht="12" customHeight="1">
      <c r="A12" s="192" t="s">
        <v>132</v>
      </c>
      <c r="B12" s="6" t="s">
        <v>249</v>
      </c>
      <c r="C12" s="113"/>
      <c r="D12" s="147"/>
    </row>
    <row r="13" spans="1:4" ht="12" customHeight="1">
      <c r="A13" s="192" t="s">
        <v>149</v>
      </c>
      <c r="B13" s="6" t="s">
        <v>250</v>
      </c>
      <c r="C13" s="113"/>
      <c r="D13" s="147"/>
    </row>
    <row r="14" spans="1:4" ht="13.5" customHeight="1">
      <c r="A14" s="192" t="s">
        <v>133</v>
      </c>
      <c r="B14" s="6" t="s">
        <v>410</v>
      </c>
      <c r="C14" s="113"/>
      <c r="D14" s="147"/>
    </row>
    <row r="15" spans="1:4" ht="13.5" customHeight="1">
      <c r="A15" s="192" t="s">
        <v>134</v>
      </c>
      <c r="B15" s="5" t="s">
        <v>411</v>
      </c>
      <c r="C15" s="113"/>
      <c r="D15" s="147"/>
    </row>
    <row r="16" spans="1:4" ht="10.5" customHeight="1">
      <c r="A16" s="192" t="s">
        <v>141</v>
      </c>
      <c r="B16" s="6" t="s">
        <v>253</v>
      </c>
      <c r="C16" s="137"/>
      <c r="D16" s="147"/>
    </row>
    <row r="17" spans="1:4" ht="10.5" customHeight="1">
      <c r="A17" s="192" t="s">
        <v>142</v>
      </c>
      <c r="B17" s="6" t="s">
        <v>254</v>
      </c>
      <c r="C17" s="113"/>
      <c r="D17" s="201"/>
    </row>
    <row r="18" spans="1:4" ht="12.75" customHeight="1" thickBot="1">
      <c r="A18" s="192" t="s">
        <v>143</v>
      </c>
      <c r="B18" s="5" t="s">
        <v>255</v>
      </c>
      <c r="C18" s="114"/>
      <c r="D18" s="201"/>
    </row>
    <row r="19" spans="1:4" ht="12" customHeight="1" thickBot="1">
      <c r="A19" s="67" t="s">
        <v>69</v>
      </c>
      <c r="B19" s="81" t="s">
        <v>412</v>
      </c>
      <c r="C19" s="115">
        <f>SUM(C20:C22)</f>
        <v>0</v>
      </c>
      <c r="D19" s="147"/>
    </row>
    <row r="20" spans="1:4" ht="12" customHeight="1">
      <c r="A20" s="192" t="s">
        <v>135</v>
      </c>
      <c r="B20" s="7" t="s">
        <v>221</v>
      </c>
      <c r="C20" s="113"/>
      <c r="D20" s="201"/>
    </row>
    <row r="21" spans="1:4" ht="11.25" customHeight="1">
      <c r="A21" s="192" t="s">
        <v>136</v>
      </c>
      <c r="B21" s="6" t="s">
        <v>413</v>
      </c>
      <c r="C21" s="113"/>
      <c r="D21" s="201"/>
    </row>
    <row r="22" spans="1:4" ht="11.25" customHeight="1">
      <c r="A22" s="192" t="s">
        <v>137</v>
      </c>
      <c r="B22" s="6" t="s">
        <v>414</v>
      </c>
      <c r="C22" s="113"/>
      <c r="D22" s="201"/>
    </row>
    <row r="23" spans="1:4" ht="10.5" customHeight="1" thickBot="1">
      <c r="A23" s="192" t="s">
        <v>138</v>
      </c>
      <c r="B23" s="6" t="s">
        <v>62</v>
      </c>
      <c r="C23" s="113"/>
      <c r="D23" s="201"/>
    </row>
    <row r="24" spans="1:4" ht="12.75" customHeight="1" thickBot="1">
      <c r="A24" s="70" t="s">
        <v>70</v>
      </c>
      <c r="B24" s="55" t="s">
        <v>162</v>
      </c>
      <c r="C24" s="129"/>
      <c r="D24" s="201"/>
    </row>
    <row r="25" spans="1:4" ht="11.25" customHeight="1" thickBot="1">
      <c r="A25" s="70" t="s">
        <v>71</v>
      </c>
      <c r="B25" s="55" t="s">
        <v>415</v>
      </c>
      <c r="C25" s="115">
        <f>+C26+C27</f>
        <v>0</v>
      </c>
      <c r="D25" s="201"/>
    </row>
    <row r="26" spans="1:4" ht="12" customHeight="1">
      <c r="A26" s="193" t="s">
        <v>231</v>
      </c>
      <c r="B26" s="194" t="s">
        <v>413</v>
      </c>
      <c r="C26" s="44"/>
      <c r="D26" s="201"/>
    </row>
    <row r="27" spans="1:4" ht="11.25" customHeight="1">
      <c r="A27" s="193" t="s">
        <v>234</v>
      </c>
      <c r="B27" s="195" t="s">
        <v>416</v>
      </c>
      <c r="C27" s="116"/>
      <c r="D27" s="201"/>
    </row>
    <row r="28" spans="1:4" ht="12" customHeight="1" thickBot="1">
      <c r="A28" s="192" t="s">
        <v>235</v>
      </c>
      <c r="B28" s="196" t="s">
        <v>417</v>
      </c>
      <c r="C28" s="47"/>
      <c r="D28" s="201"/>
    </row>
    <row r="29" spans="1:4" ht="12" customHeight="1" thickBot="1">
      <c r="A29" s="70" t="s">
        <v>72</v>
      </c>
      <c r="B29" s="55" t="s">
        <v>418</v>
      </c>
      <c r="C29" s="115">
        <f>+C30+C31+C32</f>
        <v>0</v>
      </c>
      <c r="D29" s="201"/>
    </row>
    <row r="30" spans="1:4" ht="11.25" customHeight="1">
      <c r="A30" s="193" t="s">
        <v>122</v>
      </c>
      <c r="B30" s="194" t="s">
        <v>260</v>
      </c>
      <c r="C30" s="44"/>
      <c r="D30" s="201"/>
    </row>
    <row r="31" spans="1:4" ht="10.5" customHeight="1">
      <c r="A31" s="193" t="s">
        <v>123</v>
      </c>
      <c r="B31" s="195" t="s">
        <v>261</v>
      </c>
      <c r="C31" s="116"/>
      <c r="D31" s="201"/>
    </row>
    <row r="32" spans="1:4" ht="12" customHeight="1" thickBot="1">
      <c r="A32" s="192" t="s">
        <v>124</v>
      </c>
      <c r="B32" s="57" t="s">
        <v>262</v>
      </c>
      <c r="C32" s="47"/>
      <c r="D32" s="201"/>
    </row>
    <row r="33" spans="1:4" ht="12.75" customHeight="1" thickBot="1">
      <c r="A33" s="70" t="s">
        <v>73</v>
      </c>
      <c r="B33" s="55" t="s">
        <v>371</v>
      </c>
      <c r="C33" s="129"/>
      <c r="D33" s="147"/>
    </row>
    <row r="34" spans="1:4" ht="12" customHeight="1" thickBot="1">
      <c r="A34" s="70" t="s">
        <v>74</v>
      </c>
      <c r="B34" s="55" t="s">
        <v>419</v>
      </c>
      <c r="C34" s="138"/>
      <c r="D34" s="147"/>
    </row>
    <row r="35" spans="1:4" ht="12.75" customHeight="1" thickBot="1">
      <c r="A35" s="67" t="s">
        <v>75</v>
      </c>
      <c r="B35" s="55" t="s">
        <v>420</v>
      </c>
      <c r="C35" s="139">
        <f>+C8+C19+C24+C25+C29+C33+C34</f>
        <v>0</v>
      </c>
      <c r="D35" s="147"/>
    </row>
    <row r="36" spans="1:4" ht="12" customHeight="1" thickBot="1">
      <c r="A36" s="82" t="s">
        <v>76</v>
      </c>
      <c r="B36" s="55" t="s">
        <v>421</v>
      </c>
      <c r="C36" s="139">
        <f>+C37+C38+C39</f>
        <v>0</v>
      </c>
      <c r="D36" s="147"/>
    </row>
    <row r="37" spans="1:4" ht="11.25" customHeight="1">
      <c r="A37" s="193" t="s">
        <v>422</v>
      </c>
      <c r="B37" s="194" t="s">
        <v>200</v>
      </c>
      <c r="C37" s="44"/>
      <c r="D37" s="147"/>
    </row>
    <row r="38" spans="1:4" ht="12" customHeight="1">
      <c r="A38" s="193" t="s">
        <v>423</v>
      </c>
      <c r="B38" s="195" t="s">
        <v>63</v>
      </c>
      <c r="C38" s="116"/>
      <c r="D38" s="147"/>
    </row>
    <row r="39" spans="1:4" ht="12.75" customHeight="1" thickBot="1">
      <c r="A39" s="192" t="s">
        <v>424</v>
      </c>
      <c r="B39" s="57" t="s">
        <v>425</v>
      </c>
      <c r="C39" s="47"/>
      <c r="D39" s="201"/>
    </row>
    <row r="40" spans="1:4" ht="12" customHeight="1" thickBot="1">
      <c r="A40" s="82" t="s">
        <v>77</v>
      </c>
      <c r="B40" s="83" t="s">
        <v>426</v>
      </c>
      <c r="C40" s="142">
        <f>+C35+C36</f>
        <v>0</v>
      </c>
      <c r="D40" s="201"/>
    </row>
    <row r="41" spans="1:4" ht="15">
      <c r="A41" s="84"/>
      <c r="B41" s="85"/>
      <c r="C41" s="140"/>
      <c r="D41" s="201"/>
    </row>
    <row r="42" spans="1:4" ht="16.5" thickBot="1">
      <c r="A42" s="86"/>
      <c r="B42" s="87"/>
      <c r="C42" s="141"/>
      <c r="D42" s="200"/>
    </row>
    <row r="43" spans="1:4" ht="13.5" customHeight="1" thickBot="1">
      <c r="A43" s="88"/>
      <c r="B43" s="89" t="s">
        <v>104</v>
      </c>
      <c r="C43" s="142"/>
      <c r="D43" s="202"/>
    </row>
    <row r="44" spans="1:4" ht="10.5" customHeight="1" thickBot="1">
      <c r="A44" s="70" t="s">
        <v>68</v>
      </c>
      <c r="B44" s="55" t="s">
        <v>427</v>
      </c>
      <c r="C44" s="115">
        <f>SUM(C45:C49)</f>
        <v>0</v>
      </c>
      <c r="D44" s="91"/>
    </row>
    <row r="45" spans="1:4" ht="9.75" customHeight="1">
      <c r="A45" s="192" t="s">
        <v>129</v>
      </c>
      <c r="B45" s="7" t="s">
        <v>98</v>
      </c>
      <c r="C45" s="44"/>
      <c r="D45" s="91"/>
    </row>
    <row r="46" spans="1:4" ht="10.5" customHeight="1">
      <c r="A46" s="192" t="s">
        <v>130</v>
      </c>
      <c r="B46" s="6" t="s">
        <v>171</v>
      </c>
      <c r="C46" s="46"/>
      <c r="D46" s="91"/>
    </row>
    <row r="47" spans="1:4" ht="10.5" customHeight="1">
      <c r="A47" s="192" t="s">
        <v>131</v>
      </c>
      <c r="B47" s="6" t="s">
        <v>148</v>
      </c>
      <c r="C47" s="46"/>
      <c r="D47" s="91"/>
    </row>
    <row r="48" spans="1:4" ht="11.25" customHeight="1">
      <c r="A48" s="192" t="s">
        <v>132</v>
      </c>
      <c r="B48" s="6" t="s">
        <v>172</v>
      </c>
      <c r="C48" s="46"/>
      <c r="D48" s="91"/>
    </row>
    <row r="49" spans="1:4" ht="10.5" customHeight="1" thickBot="1">
      <c r="A49" s="192" t="s">
        <v>149</v>
      </c>
      <c r="B49" s="6" t="s">
        <v>173</v>
      </c>
      <c r="C49" s="46"/>
      <c r="D49" s="91"/>
    </row>
    <row r="50" spans="1:4" ht="10.5" customHeight="1" thickBot="1">
      <c r="A50" s="70" t="s">
        <v>69</v>
      </c>
      <c r="B50" s="55" t="s">
        <v>428</v>
      </c>
      <c r="C50" s="115">
        <f>SUM(C51:C53)</f>
        <v>0</v>
      </c>
      <c r="D50" s="202"/>
    </row>
    <row r="51" spans="1:4" ht="12" customHeight="1">
      <c r="A51" s="192" t="s">
        <v>135</v>
      </c>
      <c r="B51" s="7" t="s">
        <v>193</v>
      </c>
      <c r="C51" s="44"/>
      <c r="D51" s="91"/>
    </row>
    <row r="52" spans="1:4" ht="12.75" customHeight="1">
      <c r="A52" s="192" t="s">
        <v>136</v>
      </c>
      <c r="B52" s="6" t="s">
        <v>175</v>
      </c>
      <c r="C52" s="46"/>
      <c r="D52" s="91"/>
    </row>
    <row r="53" spans="1:4" ht="11.25" customHeight="1">
      <c r="A53" s="192" t="s">
        <v>137</v>
      </c>
      <c r="B53" s="6" t="s">
        <v>105</v>
      </c>
      <c r="C53" s="46"/>
      <c r="D53" s="91"/>
    </row>
    <row r="54" spans="1:4" ht="12.75" customHeight="1" thickBot="1">
      <c r="A54" s="192" t="s">
        <v>138</v>
      </c>
      <c r="B54" s="6" t="s">
        <v>64</v>
      </c>
      <c r="C54" s="46"/>
      <c r="D54" s="91"/>
    </row>
    <row r="55" spans="1:4" ht="13.5" thickBot="1">
      <c r="A55" s="70" t="s">
        <v>70</v>
      </c>
      <c r="B55" s="90" t="s">
        <v>429</v>
      </c>
      <c r="C55" s="143">
        <f>+C44+C50</f>
        <v>0</v>
      </c>
      <c r="D55" s="91"/>
    </row>
    <row r="56" spans="1:4" ht="13.5" thickBot="1">
      <c r="C56" s="144"/>
      <c r="D56" s="91"/>
    </row>
    <row r="57" spans="1:4" ht="13.5" thickBot="1">
      <c r="A57" s="92" t="s">
        <v>188</v>
      </c>
      <c r="B57" s="93"/>
      <c r="C57" s="54"/>
      <c r="D57" s="91"/>
    </row>
    <row r="58" spans="1:4" ht="13.5" thickBot="1">
      <c r="A58" s="92" t="s">
        <v>189</v>
      </c>
      <c r="B58" s="93"/>
      <c r="C58" s="54"/>
      <c r="D58" s="91"/>
    </row>
    <row r="59" spans="1:4">
      <c r="D59" s="91"/>
    </row>
    <row r="60" spans="1:4">
      <c r="D60" s="91"/>
    </row>
  </sheetData>
  <pageMargins left="0.7" right="0.7" top="0.75" bottom="0.75" header="0.3" footer="0.3"/>
  <pageSetup paperSize="9" scale="8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F58"/>
  <sheetViews>
    <sheetView view="pageBreakPreview" zoomScale="60" zoomScaleNormal="100" workbookViewId="0">
      <selection activeCell="C1" sqref="C1"/>
    </sheetView>
  </sheetViews>
  <sheetFormatPr defaultRowHeight="12.75"/>
  <cols>
    <col min="1" max="1" width="13.33203125" customWidth="1"/>
    <col min="2" max="2" width="64.6640625" customWidth="1"/>
    <col min="3" max="3" width="14.1640625" customWidth="1"/>
    <col min="5" max="5" width="14.83203125" customWidth="1"/>
    <col min="6" max="6" width="12.1640625" customWidth="1"/>
  </cols>
  <sheetData>
    <row r="1" spans="1:6" ht="15.75">
      <c r="A1" s="71"/>
      <c r="B1" s="73"/>
      <c r="C1" s="197" t="s">
        <v>1145</v>
      </c>
    </row>
    <row r="2" spans="1:6" ht="41.25" customHeight="1" thickBot="1">
      <c r="A2" s="71"/>
      <c r="B2" s="73"/>
      <c r="C2" s="197"/>
    </row>
    <row r="3" spans="1:6" ht="28.5" customHeight="1">
      <c r="A3" s="152" t="s">
        <v>186</v>
      </c>
      <c r="B3" s="130" t="s">
        <v>444</v>
      </c>
      <c r="C3" s="1035"/>
      <c r="D3" s="1002"/>
      <c r="E3" s="1002"/>
      <c r="F3" s="1003" t="s">
        <v>442</v>
      </c>
    </row>
    <row r="4" spans="1:6" ht="24.75" thickBot="1">
      <c r="A4" s="190" t="s">
        <v>185</v>
      </c>
      <c r="B4" s="131" t="s">
        <v>1011</v>
      </c>
      <c r="C4" s="1019"/>
      <c r="D4" s="1018"/>
      <c r="E4" s="1018"/>
      <c r="F4" s="146" t="s">
        <v>99</v>
      </c>
    </row>
    <row r="5" spans="1:6" ht="15" customHeight="1" thickBot="1">
      <c r="A5" s="74"/>
      <c r="B5" s="74"/>
      <c r="C5" s="75"/>
      <c r="D5" s="75"/>
      <c r="E5" s="75"/>
      <c r="F5" s="75" t="s">
        <v>100</v>
      </c>
    </row>
    <row r="6" spans="1:6" ht="24.75" thickBot="1">
      <c r="A6" s="153" t="s">
        <v>187</v>
      </c>
      <c r="B6" s="76" t="s">
        <v>101</v>
      </c>
      <c r="C6" s="76" t="s">
        <v>970</v>
      </c>
      <c r="D6" s="1022" t="s">
        <v>971</v>
      </c>
      <c r="E6" s="1036" t="s">
        <v>866</v>
      </c>
      <c r="F6" s="1021" t="s">
        <v>867</v>
      </c>
    </row>
    <row r="7" spans="1:6" ht="15" customHeight="1" thickBot="1">
      <c r="A7" s="67">
        <v>1</v>
      </c>
      <c r="B7" s="68">
        <v>2</v>
      </c>
      <c r="C7" s="68">
        <v>3</v>
      </c>
      <c r="D7" s="1023">
        <v>4</v>
      </c>
      <c r="E7" s="1037">
        <v>5</v>
      </c>
      <c r="F7" s="937">
        <v>6</v>
      </c>
    </row>
    <row r="8" spans="1:6" ht="13.5" customHeight="1" thickBot="1">
      <c r="A8" s="78"/>
      <c r="B8" s="79" t="s">
        <v>103</v>
      </c>
      <c r="C8" s="1008"/>
      <c r="D8" s="1024"/>
      <c r="E8" s="1038"/>
      <c r="F8" s="80"/>
    </row>
    <row r="9" spans="1:6" ht="12.75" customHeight="1" thickBot="1">
      <c r="A9" s="67" t="s">
        <v>68</v>
      </c>
      <c r="B9" s="993" t="s">
        <v>409</v>
      </c>
      <c r="C9" s="1039">
        <f>SUM(C10:C19)</f>
        <v>0</v>
      </c>
      <c r="D9" s="795">
        <f>SUM(D10:D19)</f>
        <v>0</v>
      </c>
      <c r="E9" s="1040">
        <f>SUM(E10:E19)</f>
        <v>0</v>
      </c>
      <c r="F9" s="1040">
        <f>SUM(F10:F19)</f>
        <v>0</v>
      </c>
    </row>
    <row r="10" spans="1:6" ht="12" customHeight="1">
      <c r="A10" s="191" t="s">
        <v>129</v>
      </c>
      <c r="B10" s="8" t="s">
        <v>246</v>
      </c>
      <c r="C10" s="772">
        <f>'[1]19.sz.mell.'!C10+'[1]9.4.2.sz.mell.'!C9+'[1]9.4.3.sz.mell.'!C9</f>
        <v>0</v>
      </c>
      <c r="D10" s="775">
        <f>'[1]19.sz.mell.'!E10+'[1]9.4.2.sz.mell.'!F9+'[1]9.4.3.sz.mell.'!F9</f>
        <v>0</v>
      </c>
      <c r="E10" s="1041"/>
      <c r="F10" s="1041">
        <f>'[1]19.sz.mell.'!H10+'[1]9.4.2.sz.mell.'!G9+'[1]9.4.3.sz.mell.'!G9</f>
        <v>0</v>
      </c>
    </row>
    <row r="11" spans="1:6" ht="11.25" customHeight="1">
      <c r="A11" s="192" t="s">
        <v>130</v>
      </c>
      <c r="B11" s="6" t="s">
        <v>247</v>
      </c>
      <c r="C11" s="778">
        <f>'[1]19.sz.mell.'!C11+'[1]9.4.2.sz.mell.'!C10+'[1]9.4.3.sz.mell.'!C10</f>
        <v>0</v>
      </c>
      <c r="D11" s="781">
        <f>'[1]19.sz.mell.'!E11+'[1]9.4.2.sz.mell.'!F10+'[1]9.4.3.sz.mell.'!F10</f>
        <v>0</v>
      </c>
      <c r="E11" s="1042"/>
      <c r="F11" s="1042">
        <f>'[1]19.sz.mell.'!H11+'[1]9.4.2.sz.mell.'!G10+'[1]9.4.3.sz.mell.'!G10</f>
        <v>0</v>
      </c>
    </row>
    <row r="12" spans="1:6" ht="11.25" customHeight="1">
      <c r="A12" s="192" t="s">
        <v>131</v>
      </c>
      <c r="B12" s="6" t="s">
        <v>248</v>
      </c>
      <c r="C12" s="778">
        <f>'[1]19.sz.mell.'!C12+'[1]9.4.2.sz.mell.'!C11+'[1]9.4.3.sz.mell.'!C11</f>
        <v>0</v>
      </c>
      <c r="D12" s="781">
        <f>'[1]19.sz.mell.'!E12+'[1]9.4.2.sz.mell.'!F11+'[1]9.4.3.sz.mell.'!F11</f>
        <v>0</v>
      </c>
      <c r="E12" s="1042"/>
      <c r="F12" s="1042">
        <f>'[1]19.sz.mell.'!H12+'[1]9.4.2.sz.mell.'!G11+'[1]9.4.3.sz.mell.'!G11</f>
        <v>0</v>
      </c>
    </row>
    <row r="13" spans="1:6" ht="10.5" customHeight="1">
      <c r="A13" s="192" t="s">
        <v>132</v>
      </c>
      <c r="B13" s="6" t="s">
        <v>249</v>
      </c>
      <c r="C13" s="778">
        <f>'[1]19.sz.mell.'!C13+'[1]9.4.2.sz.mell.'!C12+'[1]9.4.3.sz.mell.'!C12</f>
        <v>0</v>
      </c>
      <c r="D13" s="781">
        <f>'[1]19.sz.mell.'!E13+'[1]9.4.2.sz.mell.'!F12+'[1]9.4.3.sz.mell.'!F12</f>
        <v>0</v>
      </c>
      <c r="E13" s="1042"/>
      <c r="F13" s="1042">
        <f>'[1]19.sz.mell.'!H13+'[1]9.4.2.sz.mell.'!G12+'[1]9.4.3.sz.mell.'!G12</f>
        <v>0</v>
      </c>
    </row>
    <row r="14" spans="1:6" ht="10.5" customHeight="1">
      <c r="A14" s="192" t="s">
        <v>149</v>
      </c>
      <c r="B14" s="6" t="s">
        <v>250</v>
      </c>
      <c r="C14" s="778"/>
      <c r="D14" s="781"/>
      <c r="E14" s="1042"/>
      <c r="F14" s="1042">
        <f>'[1]19.sz.mell.'!H14+'[1]9.4.2.sz.mell.'!G13+'[1]9.4.3.sz.mell.'!G13</f>
        <v>0</v>
      </c>
    </row>
    <row r="15" spans="1:6" ht="12" customHeight="1">
      <c r="A15" s="192" t="s">
        <v>133</v>
      </c>
      <c r="B15" s="6" t="s">
        <v>410</v>
      </c>
      <c r="C15" s="778"/>
      <c r="D15" s="781"/>
      <c r="E15" s="1042"/>
      <c r="F15" s="1042">
        <f>'[1]19.sz.mell.'!H15+'[1]9.4.2.sz.mell.'!G14+'[1]9.4.3.sz.mell.'!G14</f>
        <v>0</v>
      </c>
    </row>
    <row r="16" spans="1:6" ht="11.25" customHeight="1">
      <c r="A16" s="192" t="s">
        <v>134</v>
      </c>
      <c r="B16" s="5" t="s">
        <v>411</v>
      </c>
      <c r="C16" s="778"/>
      <c r="D16" s="781"/>
      <c r="E16" s="1042"/>
      <c r="F16" s="1042">
        <f>'[1]19.sz.mell.'!H16+'[1]9.4.2.sz.mell.'!G15+'[1]9.4.3.sz.mell.'!G15</f>
        <v>0</v>
      </c>
    </row>
    <row r="17" spans="1:6" ht="12.75" customHeight="1">
      <c r="A17" s="192" t="s">
        <v>141</v>
      </c>
      <c r="B17" s="6" t="s">
        <v>253</v>
      </c>
      <c r="C17" s="778"/>
      <c r="D17" s="781"/>
      <c r="E17" s="1042"/>
      <c r="F17" s="1042">
        <f>'[1]19.sz.mell.'!H17+'[1]9.4.2.sz.mell.'!G16+'[1]9.4.3.sz.mell.'!G16</f>
        <v>0</v>
      </c>
    </row>
    <row r="18" spans="1:6" ht="12.75" customHeight="1">
      <c r="A18" s="192" t="s">
        <v>142</v>
      </c>
      <c r="B18" s="6" t="s">
        <v>254</v>
      </c>
      <c r="C18" s="778"/>
      <c r="D18" s="781"/>
      <c r="E18" s="1042"/>
      <c r="F18" s="1042">
        <f>'[1]19.sz.mell.'!H18+'[1]9.4.2.sz.mell.'!G17+'[1]9.4.3.sz.mell.'!G17</f>
        <v>0</v>
      </c>
    </row>
    <row r="19" spans="1:6" ht="27" customHeight="1" thickBot="1">
      <c r="A19" s="192" t="s">
        <v>143</v>
      </c>
      <c r="B19" s="5" t="s">
        <v>255</v>
      </c>
      <c r="C19" s="789"/>
      <c r="D19" s="790"/>
      <c r="E19" s="1043"/>
      <c r="F19" s="1043">
        <f>'[1]19.sz.mell.'!H19+'[1]9.4.2.sz.mell.'!G18+'[1]9.4.3.sz.mell.'!G18</f>
        <v>0</v>
      </c>
    </row>
    <row r="20" spans="1:6" ht="12.75" customHeight="1" thickBot="1">
      <c r="A20" s="67" t="s">
        <v>69</v>
      </c>
      <c r="B20" s="993" t="s">
        <v>412</v>
      </c>
      <c r="C20" s="1039">
        <f>SUM(C21:C23)</f>
        <v>0</v>
      </c>
      <c r="D20" s="795">
        <f>SUM(D21:D23)</f>
        <v>0</v>
      </c>
      <c r="E20" s="1040">
        <f>SUM(E21:E23)</f>
        <v>0</v>
      </c>
      <c r="F20" s="1040">
        <f>SUM(F21:F23)</f>
        <v>0</v>
      </c>
    </row>
    <row r="21" spans="1:6" ht="12" customHeight="1">
      <c r="A21" s="192" t="s">
        <v>135</v>
      </c>
      <c r="B21" s="7" t="s">
        <v>221</v>
      </c>
      <c r="C21" s="778">
        <f>'[1]19.sz.mell.'!C21+'[1]9.4.2.sz.mell.'!C20+'[1]9.4.3.sz.mell.'!C20</f>
        <v>0</v>
      </c>
      <c r="D21" s="781">
        <f>'[1]19.sz.mell.'!E21+'[1]9.4.2.sz.mell.'!F20+'[1]9.4.3.sz.mell.'!F20</f>
        <v>0</v>
      </c>
      <c r="E21" s="1042"/>
      <c r="F21" s="1042">
        <f>'[1]19.sz.mell.'!H21+'[1]9.4.2.sz.mell.'!G20+'[1]9.4.3.sz.mell.'!G20</f>
        <v>0</v>
      </c>
    </row>
    <row r="22" spans="1:6" ht="12.75" customHeight="1">
      <c r="A22" s="192" t="s">
        <v>136</v>
      </c>
      <c r="B22" s="6" t="s">
        <v>413</v>
      </c>
      <c r="C22" s="778"/>
      <c r="D22" s="781"/>
      <c r="E22" s="1043"/>
      <c r="F22" s="822"/>
    </row>
    <row r="23" spans="1:6" ht="10.5" customHeight="1">
      <c r="A23" s="192" t="s">
        <v>137</v>
      </c>
      <c r="B23" s="6" t="s">
        <v>414</v>
      </c>
      <c r="C23" s="778"/>
      <c r="D23" s="822"/>
      <c r="E23" s="1042"/>
      <c r="F23" s="822"/>
    </row>
    <row r="24" spans="1:6" ht="11.25" customHeight="1" thickBot="1">
      <c r="A24" s="192" t="s">
        <v>138</v>
      </c>
      <c r="B24" s="6" t="s">
        <v>62</v>
      </c>
      <c r="C24" s="778"/>
      <c r="D24" s="822"/>
      <c r="E24" s="822"/>
      <c r="F24" s="822"/>
    </row>
    <row r="25" spans="1:6" ht="11.25" customHeight="1" thickBot="1">
      <c r="A25" s="70" t="s">
        <v>70</v>
      </c>
      <c r="B25" s="55" t="s">
        <v>162</v>
      </c>
      <c r="C25" s="1013"/>
      <c r="D25" s="138"/>
      <c r="E25" s="138"/>
      <c r="F25" s="138"/>
    </row>
    <row r="26" spans="1:6" ht="11.25" customHeight="1" thickBot="1">
      <c r="A26" s="70" t="s">
        <v>71</v>
      </c>
      <c r="B26" s="55" t="s">
        <v>415</v>
      </c>
      <c r="C26" s="812">
        <f>+C27+C28</f>
        <v>0</v>
      </c>
      <c r="D26" s="139">
        <f>+D27+D28</f>
        <v>0</v>
      </c>
      <c r="E26" s="139">
        <f>+E27+E28</f>
        <v>0</v>
      </c>
      <c r="F26" s="139">
        <f>+F27+F28</f>
        <v>0</v>
      </c>
    </row>
    <row r="27" spans="1:6" ht="12.75" customHeight="1">
      <c r="A27" s="193" t="s">
        <v>231</v>
      </c>
      <c r="B27" s="194" t="s">
        <v>413</v>
      </c>
      <c r="C27" s="832"/>
      <c r="D27" s="833"/>
      <c r="E27" s="833"/>
      <c r="F27" s="833"/>
    </row>
    <row r="28" spans="1:6" ht="12" customHeight="1">
      <c r="A28" s="193" t="s">
        <v>234</v>
      </c>
      <c r="B28" s="195" t="s">
        <v>416</v>
      </c>
      <c r="C28" s="832"/>
      <c r="D28" s="833"/>
      <c r="E28" s="833"/>
      <c r="F28" s="833"/>
    </row>
    <row r="29" spans="1:6" ht="12" customHeight="1" thickBot="1">
      <c r="A29" s="192" t="s">
        <v>235</v>
      </c>
      <c r="B29" s="196" t="s">
        <v>417</v>
      </c>
      <c r="C29" s="832"/>
      <c r="D29" s="833"/>
      <c r="E29" s="833"/>
      <c r="F29" s="833"/>
    </row>
    <row r="30" spans="1:6" ht="11.25" customHeight="1" thickBot="1">
      <c r="A30" s="70" t="s">
        <v>72</v>
      </c>
      <c r="B30" s="55" t="s">
        <v>418</v>
      </c>
      <c r="C30" s="812">
        <f>+C31+C32+C33</f>
        <v>0</v>
      </c>
      <c r="D30" s="139">
        <f>+D31+D32+D33</f>
        <v>0</v>
      </c>
      <c r="E30" s="139">
        <f>+E31+E32+E33</f>
        <v>0</v>
      </c>
      <c r="F30" s="139">
        <f>+F31+F32+F33</f>
        <v>0</v>
      </c>
    </row>
    <row r="31" spans="1:6" ht="10.5" customHeight="1">
      <c r="A31" s="193" t="s">
        <v>122</v>
      </c>
      <c r="B31" s="194" t="s">
        <v>260</v>
      </c>
      <c r="C31" s="832"/>
      <c r="D31" s="833"/>
      <c r="E31" s="833"/>
      <c r="F31" s="833"/>
    </row>
    <row r="32" spans="1:6" ht="12" customHeight="1">
      <c r="A32" s="193" t="s">
        <v>123</v>
      </c>
      <c r="B32" s="195" t="s">
        <v>261</v>
      </c>
      <c r="C32" s="832"/>
      <c r="D32" s="833"/>
      <c r="E32" s="833"/>
      <c r="F32" s="833"/>
    </row>
    <row r="33" spans="1:6" ht="12.75" customHeight="1" thickBot="1">
      <c r="A33" s="192" t="s">
        <v>124</v>
      </c>
      <c r="B33" s="57" t="s">
        <v>262</v>
      </c>
      <c r="C33" s="832"/>
      <c r="D33" s="833"/>
      <c r="E33" s="833"/>
      <c r="F33" s="833"/>
    </row>
    <row r="34" spans="1:6" ht="11.25" customHeight="1" thickBot="1">
      <c r="A34" s="70" t="s">
        <v>73</v>
      </c>
      <c r="B34" s="55" t="s">
        <v>371</v>
      </c>
      <c r="C34" s="1013"/>
      <c r="D34" s="138"/>
      <c r="E34" s="138"/>
      <c r="F34" s="138"/>
    </row>
    <row r="35" spans="1:6" ht="12" customHeight="1" thickBot="1">
      <c r="A35" s="70" t="s">
        <v>74</v>
      </c>
      <c r="B35" s="55" t="s">
        <v>419</v>
      </c>
      <c r="C35" s="1014"/>
      <c r="D35" s="138"/>
      <c r="E35" s="138"/>
      <c r="F35" s="138"/>
    </row>
    <row r="36" spans="1:6" ht="12.75" customHeight="1" thickBot="1">
      <c r="A36" s="67" t="s">
        <v>75</v>
      </c>
      <c r="B36" s="55" t="s">
        <v>420</v>
      </c>
      <c r="C36" s="793"/>
      <c r="D36" s="139"/>
      <c r="E36" s="139"/>
      <c r="F36" s="139"/>
    </row>
    <row r="37" spans="1:6" ht="9.75" customHeight="1" thickBot="1">
      <c r="A37" s="82" t="s">
        <v>76</v>
      </c>
      <c r="B37" s="55" t="s">
        <v>421</v>
      </c>
      <c r="C37" s="793"/>
      <c r="D37" s="139"/>
      <c r="E37" s="139"/>
      <c r="F37" s="139"/>
    </row>
    <row r="38" spans="1:6" ht="11.25" customHeight="1">
      <c r="A38" s="193" t="s">
        <v>422</v>
      </c>
      <c r="B38" s="194" t="s">
        <v>200</v>
      </c>
      <c r="C38" s="772"/>
      <c r="D38" s="1044"/>
      <c r="E38" s="1044"/>
      <c r="F38" s="1044"/>
    </row>
    <row r="39" spans="1:6" ht="12" customHeight="1">
      <c r="A39" s="193" t="s">
        <v>423</v>
      </c>
      <c r="B39" s="195" t="s">
        <v>63</v>
      </c>
      <c r="C39" s="772"/>
      <c r="D39" s="1044"/>
      <c r="E39" s="1044"/>
      <c r="F39" s="1044"/>
    </row>
    <row r="40" spans="1:6" ht="15" customHeight="1" thickBot="1">
      <c r="A40" s="192" t="s">
        <v>424</v>
      </c>
      <c r="B40" s="57" t="s">
        <v>425</v>
      </c>
      <c r="C40" s="772"/>
      <c r="D40" s="1044"/>
      <c r="E40" s="1044"/>
      <c r="F40" s="1044"/>
    </row>
    <row r="41" spans="1:6" ht="13.5" thickBot="1">
      <c r="A41" s="82" t="s">
        <v>77</v>
      </c>
      <c r="B41" s="83" t="s">
        <v>426</v>
      </c>
      <c r="C41" s="1015"/>
      <c r="D41" s="142"/>
      <c r="E41" s="142"/>
      <c r="F41" s="142"/>
    </row>
    <row r="42" spans="1:6" ht="12" customHeight="1" thickBot="1">
      <c r="A42" s="84"/>
      <c r="B42" s="85"/>
      <c r="C42" s="140"/>
      <c r="D42" s="140"/>
      <c r="E42" s="140"/>
      <c r="F42" s="140"/>
    </row>
    <row r="43" spans="1:6" ht="12" customHeight="1" thickBot="1">
      <c r="A43" s="88"/>
      <c r="B43" s="89" t="s">
        <v>104</v>
      </c>
      <c r="C43" s="1015"/>
      <c r="D43" s="142"/>
      <c r="E43" s="142"/>
      <c r="F43" s="142"/>
    </row>
    <row r="44" spans="1:6" ht="12" customHeight="1" thickBot="1">
      <c r="A44" s="70" t="s">
        <v>68</v>
      </c>
      <c r="B44" s="55" t="s">
        <v>427</v>
      </c>
      <c r="C44" s="812"/>
      <c r="D44" s="139"/>
      <c r="E44" s="139"/>
      <c r="F44" s="139"/>
    </row>
    <row r="45" spans="1:6" ht="12" customHeight="1">
      <c r="A45" s="192" t="s">
        <v>129</v>
      </c>
      <c r="B45" s="7" t="s">
        <v>98</v>
      </c>
      <c r="C45" s="772"/>
      <c r="D45" s="1044"/>
      <c r="E45" s="1044"/>
      <c r="F45" s="1044"/>
    </row>
    <row r="46" spans="1:6" ht="10.5" customHeight="1">
      <c r="A46" s="192" t="s">
        <v>130</v>
      </c>
      <c r="B46" s="6" t="s">
        <v>171</v>
      </c>
      <c r="C46" s="772"/>
      <c r="D46" s="1044"/>
      <c r="E46" s="1044"/>
      <c r="F46" s="1044"/>
    </row>
    <row r="47" spans="1:6" ht="10.5" customHeight="1">
      <c r="A47" s="192" t="s">
        <v>131</v>
      </c>
      <c r="B47" s="6" t="s">
        <v>148</v>
      </c>
      <c r="C47" s="772"/>
      <c r="D47" s="1044"/>
      <c r="E47" s="1044"/>
      <c r="F47" s="1044"/>
    </row>
    <row r="48" spans="1:6" ht="13.5" customHeight="1">
      <c r="A48" s="192" t="s">
        <v>132</v>
      </c>
      <c r="B48" s="6" t="s">
        <v>172</v>
      </c>
      <c r="C48" s="772"/>
      <c r="D48" s="1044"/>
      <c r="E48" s="1044"/>
      <c r="F48" s="1044"/>
    </row>
    <row r="49" spans="1:6" ht="13.5" customHeight="1" thickBot="1">
      <c r="A49" s="192" t="s">
        <v>149</v>
      </c>
      <c r="B49" s="6" t="s">
        <v>173</v>
      </c>
      <c r="C49" s="772"/>
      <c r="D49" s="1044"/>
      <c r="E49" s="1044"/>
      <c r="F49" s="1044"/>
    </row>
    <row r="50" spans="1:6" ht="11.25" customHeight="1" thickBot="1">
      <c r="A50" s="70" t="s">
        <v>69</v>
      </c>
      <c r="B50" s="55" t="s">
        <v>428</v>
      </c>
      <c r="C50" s="812"/>
      <c r="D50" s="139"/>
      <c r="E50" s="139"/>
      <c r="F50" s="139"/>
    </row>
    <row r="51" spans="1:6" ht="10.5" customHeight="1">
      <c r="A51" s="192" t="s">
        <v>135</v>
      </c>
      <c r="B51" s="7" t="s">
        <v>193</v>
      </c>
      <c r="C51" s="832"/>
      <c r="D51" s="833"/>
      <c r="E51" s="833"/>
      <c r="F51" s="833"/>
    </row>
    <row r="52" spans="1:6" ht="10.5" customHeight="1">
      <c r="A52" s="192" t="s">
        <v>136</v>
      </c>
      <c r="B52" s="6" t="s">
        <v>175</v>
      </c>
      <c r="C52" s="45"/>
      <c r="D52" s="836"/>
      <c r="E52" s="836"/>
      <c r="F52" s="836"/>
    </row>
    <row r="53" spans="1:6" ht="10.5" customHeight="1">
      <c r="A53" s="192" t="s">
        <v>137</v>
      </c>
      <c r="B53" s="6" t="s">
        <v>105</v>
      </c>
      <c r="C53" s="45"/>
      <c r="D53" s="836"/>
      <c r="E53" s="836"/>
      <c r="F53" s="836"/>
    </row>
    <row r="54" spans="1:6" ht="12" customHeight="1" thickBot="1">
      <c r="A54" s="192" t="s">
        <v>138</v>
      </c>
      <c r="B54" s="6" t="s">
        <v>64</v>
      </c>
      <c r="C54" s="45"/>
      <c r="D54" s="836"/>
      <c r="E54" s="836"/>
      <c r="F54" s="836"/>
    </row>
    <row r="55" spans="1:6" ht="13.5" thickBot="1">
      <c r="A55" s="70" t="s">
        <v>70</v>
      </c>
      <c r="B55" s="90" t="s">
        <v>429</v>
      </c>
      <c r="C55" s="1016"/>
      <c r="D55" s="142"/>
      <c r="E55" s="142"/>
      <c r="F55" s="142"/>
    </row>
    <row r="56" spans="1:6" ht="13.5" thickBot="1">
      <c r="A56" s="723"/>
      <c r="B56" s="91"/>
      <c r="C56" s="144"/>
      <c r="D56" s="144"/>
      <c r="E56" s="144"/>
      <c r="F56" s="144"/>
    </row>
    <row r="57" spans="1:6" ht="13.5" thickBot="1">
      <c r="A57" s="92" t="s">
        <v>188</v>
      </c>
      <c r="B57" s="93"/>
      <c r="C57" s="989"/>
      <c r="D57" s="990"/>
      <c r="E57" s="990"/>
      <c r="F57" s="990"/>
    </row>
    <row r="58" spans="1:6" ht="13.5" thickBot="1">
      <c r="A58" s="92" t="s">
        <v>189</v>
      </c>
      <c r="B58" s="93"/>
      <c r="C58" s="989"/>
      <c r="D58" s="990"/>
      <c r="E58" s="990"/>
      <c r="F58" s="990"/>
    </row>
  </sheetData>
  <pageMargins left="0" right="0" top="0.55118110236220474" bottom="0.55118110236220474" header="0.31496062992125984" footer="0.31496062992125984"/>
  <pageSetup paperSize="9" scale="8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60"/>
  <sheetViews>
    <sheetView view="pageBreakPreview" zoomScale="60" zoomScaleNormal="100" workbookViewId="0">
      <selection activeCell="C1" sqref="C1"/>
    </sheetView>
  </sheetViews>
  <sheetFormatPr defaultRowHeight="12.75"/>
  <cols>
    <col min="1" max="1" width="13.33203125" customWidth="1"/>
    <col min="2" max="2" width="64.6640625" customWidth="1"/>
    <col min="3" max="3" width="14.1640625" customWidth="1"/>
    <col min="5" max="5" width="14.83203125" customWidth="1"/>
    <col min="6" max="6" width="12.1640625" customWidth="1"/>
  </cols>
  <sheetData>
    <row r="1" spans="1:6" ht="15.75">
      <c r="A1" s="71"/>
      <c r="B1" s="73"/>
      <c r="C1" s="197" t="s">
        <v>1146</v>
      </c>
    </row>
    <row r="2" spans="1:6" ht="41.25" customHeight="1" thickBot="1">
      <c r="A2" s="71"/>
      <c r="B2" s="73"/>
      <c r="C2" s="197"/>
    </row>
    <row r="3" spans="1:6" ht="28.5" customHeight="1">
      <c r="A3" s="152" t="s">
        <v>186</v>
      </c>
      <c r="B3" s="130" t="s">
        <v>445</v>
      </c>
      <c r="C3" s="1035"/>
      <c r="D3" s="1002"/>
      <c r="E3" s="1002"/>
      <c r="F3" s="1003" t="s">
        <v>442</v>
      </c>
    </row>
    <row r="4" spans="1:6" ht="24.75" thickBot="1">
      <c r="A4" s="190" t="s">
        <v>185</v>
      </c>
      <c r="B4" s="131" t="s">
        <v>408</v>
      </c>
      <c r="C4" s="1019"/>
      <c r="D4" s="1018"/>
      <c r="E4" s="1018"/>
      <c r="F4" s="146" t="s">
        <v>99</v>
      </c>
    </row>
    <row r="5" spans="1:6" ht="15" customHeight="1" thickBot="1">
      <c r="A5" s="74"/>
      <c r="B5" s="74"/>
      <c r="C5" s="75"/>
      <c r="D5" s="75"/>
      <c r="E5" s="75"/>
      <c r="F5" s="75" t="s">
        <v>100</v>
      </c>
    </row>
    <row r="6" spans="1:6" ht="24.75" thickBot="1">
      <c r="A6" s="153" t="s">
        <v>187</v>
      </c>
      <c r="B6" s="76" t="s">
        <v>101</v>
      </c>
      <c r="C6" s="76" t="s">
        <v>970</v>
      </c>
      <c r="D6" s="1022" t="s">
        <v>971</v>
      </c>
      <c r="E6" s="1036" t="s">
        <v>866</v>
      </c>
      <c r="F6" s="1021" t="s">
        <v>867</v>
      </c>
    </row>
    <row r="7" spans="1:6" ht="15" customHeight="1" thickBot="1">
      <c r="A7" s="67">
        <v>1</v>
      </c>
      <c r="B7" s="68">
        <v>2</v>
      </c>
      <c r="C7" s="68">
        <v>3</v>
      </c>
      <c r="D7" s="1023">
        <v>4</v>
      </c>
      <c r="E7" s="1037">
        <v>5</v>
      </c>
      <c r="F7" s="937">
        <v>6</v>
      </c>
    </row>
    <row r="8" spans="1:6" ht="13.5" customHeight="1" thickBot="1">
      <c r="A8" s="78"/>
      <c r="B8" s="79" t="s">
        <v>103</v>
      </c>
      <c r="C8" s="1008"/>
      <c r="D8" s="1024"/>
      <c r="E8" s="1038"/>
      <c r="F8" s="80"/>
    </row>
    <row r="9" spans="1:6" ht="12.75" customHeight="1" thickBot="1">
      <c r="A9" s="67" t="s">
        <v>68</v>
      </c>
      <c r="B9" s="993" t="s">
        <v>409</v>
      </c>
      <c r="C9" s="1039">
        <f>SUM(C10:C19)</f>
        <v>74781</v>
      </c>
      <c r="D9" s="795">
        <f>SUM(D10:D19)</f>
        <v>76961</v>
      </c>
      <c r="E9" s="1040">
        <f>SUM(E10:E19)</f>
        <v>75029</v>
      </c>
      <c r="F9" s="1040">
        <f>SUM(F10:F19)</f>
        <v>0</v>
      </c>
    </row>
    <row r="10" spans="1:6" ht="12" customHeight="1">
      <c r="A10" s="191" t="s">
        <v>129</v>
      </c>
      <c r="B10" s="8" t="s">
        <v>246</v>
      </c>
      <c r="C10" s="772">
        <f>'[1]19.sz.mell.'!C10+'[1]9.4.2.sz.mell.'!C9+'[1]9.4.3.sz.mell.'!C9</f>
        <v>0</v>
      </c>
      <c r="D10" s="775">
        <f>'[1]19.sz.mell.'!E10+'[1]9.4.2.sz.mell.'!F9+'[1]9.4.3.sz.mell.'!F9</f>
        <v>0</v>
      </c>
      <c r="E10" s="1041"/>
      <c r="F10" s="1041">
        <f>'[1]19.sz.mell.'!H10+'[1]9.4.2.sz.mell.'!G9+'[1]9.4.3.sz.mell.'!G9</f>
        <v>0</v>
      </c>
    </row>
    <row r="11" spans="1:6" ht="11.25" customHeight="1">
      <c r="A11" s="192" t="s">
        <v>130</v>
      </c>
      <c r="B11" s="6" t="s">
        <v>247</v>
      </c>
      <c r="C11" s="778">
        <f>'[1]19.sz.mell.'!C11+'[1]9.4.2.sz.mell.'!C10+'[1]9.4.3.sz.mell.'!C10</f>
        <v>0</v>
      </c>
      <c r="D11" s="781">
        <f>'[1]19.sz.mell.'!E11+'[1]9.4.2.sz.mell.'!F10+'[1]9.4.3.sz.mell.'!F10</f>
        <v>0</v>
      </c>
      <c r="E11" s="1042"/>
      <c r="F11" s="1042">
        <f>'[1]19.sz.mell.'!H11+'[1]9.4.2.sz.mell.'!G10+'[1]9.4.3.sz.mell.'!G10</f>
        <v>0</v>
      </c>
    </row>
    <row r="12" spans="1:6" ht="11.25" customHeight="1">
      <c r="A12" s="192" t="s">
        <v>131</v>
      </c>
      <c r="B12" s="6" t="s">
        <v>248</v>
      </c>
      <c r="C12" s="778">
        <f>'[1]19.sz.mell.'!C12+'[1]9.4.2.sz.mell.'!C11+'[1]9.4.3.sz.mell.'!C11</f>
        <v>0</v>
      </c>
      <c r="D12" s="781">
        <f>'[1]19.sz.mell.'!E12+'[1]9.4.2.sz.mell.'!F11+'[1]9.4.3.sz.mell.'!F11</f>
        <v>0</v>
      </c>
      <c r="E12" s="1042"/>
      <c r="F12" s="1042">
        <f>'[1]19.sz.mell.'!H12+'[1]9.4.2.sz.mell.'!G11+'[1]9.4.3.sz.mell.'!G11</f>
        <v>0</v>
      </c>
    </row>
    <row r="13" spans="1:6" ht="10.5" customHeight="1">
      <c r="A13" s="192" t="s">
        <v>132</v>
      </c>
      <c r="B13" s="6" t="s">
        <v>249</v>
      </c>
      <c r="C13" s="778">
        <f>'[1]19.sz.mell.'!C13+'[1]9.4.2.sz.mell.'!C12+'[1]9.4.3.sz.mell.'!C12</f>
        <v>0</v>
      </c>
      <c r="D13" s="781">
        <f>'[1]19.sz.mell.'!E13+'[1]9.4.2.sz.mell.'!F12+'[1]9.4.3.sz.mell.'!F12</f>
        <v>0</v>
      </c>
      <c r="E13" s="1042"/>
      <c r="F13" s="1042">
        <f>'[1]19.sz.mell.'!H13+'[1]9.4.2.sz.mell.'!G12+'[1]9.4.3.sz.mell.'!G12</f>
        <v>0</v>
      </c>
    </row>
    <row r="14" spans="1:6" ht="10.5" customHeight="1">
      <c r="A14" s="192" t="s">
        <v>149</v>
      </c>
      <c r="B14" s="6" t="s">
        <v>250</v>
      </c>
      <c r="C14" s="778">
        <f>'[1]19.sz.mell.'!C14+'[1]9.4.2.sz.mell.'!C13+'[1]9.4.3.sz.mell.'!C13</f>
        <v>71781</v>
      </c>
      <c r="D14" s="781">
        <v>76933</v>
      </c>
      <c r="E14" s="1042">
        <v>75001</v>
      </c>
      <c r="F14" s="1042">
        <f>'[1]19.sz.mell.'!H14+'[1]9.4.2.sz.mell.'!G13+'[1]9.4.3.sz.mell.'!G13</f>
        <v>0</v>
      </c>
    </row>
    <row r="15" spans="1:6" ht="12" customHeight="1">
      <c r="A15" s="192" t="s">
        <v>133</v>
      </c>
      <c r="B15" s="6" t="s">
        <v>410</v>
      </c>
      <c r="C15" s="778">
        <f>'[1]19.sz.mell.'!C15+'[1]9.4.2.sz.mell.'!C14+'[1]9.4.3.sz.mell.'!C14</f>
        <v>0</v>
      </c>
      <c r="D15" s="781">
        <f>'[1]19.sz.mell.'!E15+'[1]9.4.2.sz.mell.'!F14+'[1]9.4.3.sz.mell.'!F14</f>
        <v>0</v>
      </c>
      <c r="E15" s="1042"/>
      <c r="F15" s="1042">
        <f>'[1]19.sz.mell.'!H15+'[1]9.4.2.sz.mell.'!G14+'[1]9.4.3.sz.mell.'!G14</f>
        <v>0</v>
      </c>
    </row>
    <row r="16" spans="1:6" ht="11.25" customHeight="1">
      <c r="A16" s="192" t="s">
        <v>134</v>
      </c>
      <c r="B16" s="5" t="s">
        <v>411</v>
      </c>
      <c r="C16" s="778">
        <f>'[1]19.sz.mell.'!C16+'[1]9.4.2.sz.mell.'!C15+'[1]9.4.3.sz.mell.'!C15</f>
        <v>0</v>
      </c>
      <c r="D16" s="781">
        <f>'[1]19.sz.mell.'!E16+'[1]9.4.2.sz.mell.'!F15+'[1]9.4.3.sz.mell.'!F15</f>
        <v>0</v>
      </c>
      <c r="E16" s="1042"/>
      <c r="F16" s="1042">
        <f>'[1]19.sz.mell.'!H16+'[1]9.4.2.sz.mell.'!G15+'[1]9.4.3.sz.mell.'!G15</f>
        <v>0</v>
      </c>
    </row>
    <row r="17" spans="1:6" ht="12.75" customHeight="1">
      <c r="A17" s="192" t="s">
        <v>141</v>
      </c>
      <c r="B17" s="6" t="s">
        <v>253</v>
      </c>
      <c r="C17" s="778">
        <f>'[1]19.sz.mell.'!C17+'[1]9.4.2.sz.mell.'!C16+'[1]9.4.3.sz.mell.'!C16</f>
        <v>0</v>
      </c>
      <c r="D17" s="781">
        <v>28</v>
      </c>
      <c r="E17" s="1042">
        <v>28</v>
      </c>
      <c r="F17" s="1042">
        <f>'[1]19.sz.mell.'!H17+'[1]9.4.2.sz.mell.'!G16+'[1]9.4.3.sz.mell.'!G16</f>
        <v>0</v>
      </c>
    </row>
    <row r="18" spans="1:6" ht="12.75" customHeight="1">
      <c r="A18" s="192" t="s">
        <v>142</v>
      </c>
      <c r="B18" s="6" t="s">
        <v>254</v>
      </c>
      <c r="C18" s="778">
        <f>'[1]19.sz.mell.'!C18+'[1]9.4.2.sz.mell.'!C17+'[1]9.4.3.sz.mell.'!C17</f>
        <v>0</v>
      </c>
      <c r="D18" s="781">
        <f>'[1]19.sz.mell.'!E18+'[1]9.4.2.sz.mell.'!F17+'[1]9.4.3.sz.mell.'!F17</f>
        <v>0</v>
      </c>
      <c r="E18" s="1042"/>
      <c r="F18" s="1042">
        <f>'[1]19.sz.mell.'!H18+'[1]9.4.2.sz.mell.'!G17+'[1]9.4.3.sz.mell.'!G17</f>
        <v>0</v>
      </c>
    </row>
    <row r="19" spans="1:6" ht="27" customHeight="1" thickBot="1">
      <c r="A19" s="192" t="s">
        <v>143</v>
      </c>
      <c r="B19" s="5" t="s">
        <v>255</v>
      </c>
      <c r="C19" s="789">
        <f>'[1]19.sz.mell.'!C19+'[1]9.4.2.sz.mell.'!C18+'[1]9.4.3.sz.mell.'!C18</f>
        <v>3000</v>
      </c>
      <c r="D19" s="790">
        <v>0</v>
      </c>
      <c r="E19" s="1043"/>
      <c r="F19" s="1043">
        <f>'[1]19.sz.mell.'!H19+'[1]9.4.2.sz.mell.'!G18+'[1]9.4.3.sz.mell.'!G18</f>
        <v>0</v>
      </c>
    </row>
    <row r="20" spans="1:6" ht="12.75" customHeight="1" thickBot="1">
      <c r="A20" s="67" t="s">
        <v>69</v>
      </c>
      <c r="B20" s="993" t="s">
        <v>412</v>
      </c>
      <c r="C20" s="1039">
        <f>SUM(C21:C23)</f>
        <v>0</v>
      </c>
      <c r="D20" s="795">
        <f>SUM(D21:D23)</f>
        <v>764</v>
      </c>
      <c r="E20" s="1040">
        <f>SUM(E21:E23)</f>
        <v>764</v>
      </c>
      <c r="F20" s="1040">
        <f>SUM(F21:F23)</f>
        <v>0</v>
      </c>
    </row>
    <row r="21" spans="1:6" ht="12" customHeight="1">
      <c r="A21" s="192" t="s">
        <v>135</v>
      </c>
      <c r="B21" s="7" t="s">
        <v>221</v>
      </c>
      <c r="C21" s="778">
        <f>'[1]19.sz.mell.'!C21+'[1]9.4.2.sz.mell.'!C20+'[1]9.4.3.sz.mell.'!C20</f>
        <v>0</v>
      </c>
      <c r="D21" s="781">
        <f>'[1]19.sz.mell.'!E21+'[1]9.4.2.sz.mell.'!F20+'[1]9.4.3.sz.mell.'!F20</f>
        <v>0</v>
      </c>
      <c r="E21" s="1042"/>
      <c r="F21" s="1042">
        <f>'[1]19.sz.mell.'!H21+'[1]9.4.2.sz.mell.'!G20+'[1]9.4.3.sz.mell.'!G20</f>
        <v>0</v>
      </c>
    </row>
    <row r="22" spans="1:6" ht="12.75" customHeight="1">
      <c r="A22" s="192" t="s">
        <v>136</v>
      </c>
      <c r="B22" s="6" t="s">
        <v>413</v>
      </c>
      <c r="C22" s="778"/>
      <c r="D22" s="781"/>
      <c r="E22" s="1043"/>
      <c r="F22" s="822"/>
    </row>
    <row r="23" spans="1:6" ht="10.5" customHeight="1">
      <c r="A23" s="192" t="s">
        <v>137</v>
      </c>
      <c r="B23" s="6" t="s">
        <v>414</v>
      </c>
      <c r="C23" s="778"/>
      <c r="D23" s="822">
        <v>764</v>
      </c>
      <c r="E23" s="1042">
        <v>764</v>
      </c>
      <c r="F23" s="822"/>
    </row>
    <row r="24" spans="1:6" ht="11.25" customHeight="1" thickBot="1">
      <c r="A24" s="192" t="s">
        <v>138</v>
      </c>
      <c r="B24" s="6" t="s">
        <v>62</v>
      </c>
      <c r="C24" s="778"/>
      <c r="D24" s="822"/>
      <c r="E24" s="822"/>
      <c r="F24" s="822"/>
    </row>
    <row r="25" spans="1:6" ht="11.25" customHeight="1" thickBot="1">
      <c r="A25" s="70" t="s">
        <v>70</v>
      </c>
      <c r="B25" s="55" t="s">
        <v>162</v>
      </c>
      <c r="C25" s="1013"/>
      <c r="D25" s="138"/>
      <c r="E25" s="138"/>
      <c r="F25" s="138"/>
    </row>
    <row r="26" spans="1:6" ht="11.25" customHeight="1" thickBot="1">
      <c r="A26" s="70" t="s">
        <v>71</v>
      </c>
      <c r="B26" s="55" t="s">
        <v>415</v>
      </c>
      <c r="C26" s="812">
        <f>+C27+C28</f>
        <v>0</v>
      </c>
      <c r="D26" s="139">
        <f>+D27+D28</f>
        <v>0</v>
      </c>
      <c r="E26" s="139">
        <f>+E27+E28</f>
        <v>0</v>
      </c>
      <c r="F26" s="139">
        <f>+F27+F28</f>
        <v>0</v>
      </c>
    </row>
    <row r="27" spans="1:6" ht="12.75" customHeight="1">
      <c r="A27" s="193" t="s">
        <v>231</v>
      </c>
      <c r="B27" s="194" t="s">
        <v>413</v>
      </c>
      <c r="C27" s="832"/>
      <c r="D27" s="833"/>
      <c r="E27" s="833"/>
      <c r="F27" s="833"/>
    </row>
    <row r="28" spans="1:6" ht="12" customHeight="1">
      <c r="A28" s="193" t="s">
        <v>234</v>
      </c>
      <c r="B28" s="195" t="s">
        <v>416</v>
      </c>
      <c r="C28" s="832"/>
      <c r="D28" s="833"/>
      <c r="E28" s="833"/>
      <c r="F28" s="833"/>
    </row>
    <row r="29" spans="1:6" ht="12" customHeight="1" thickBot="1">
      <c r="A29" s="192" t="s">
        <v>235</v>
      </c>
      <c r="B29" s="196" t="s">
        <v>417</v>
      </c>
      <c r="C29" s="832"/>
      <c r="D29" s="833"/>
      <c r="E29" s="833"/>
      <c r="F29" s="833"/>
    </row>
    <row r="30" spans="1:6" ht="11.25" customHeight="1" thickBot="1">
      <c r="A30" s="70" t="s">
        <v>72</v>
      </c>
      <c r="B30" s="55" t="s">
        <v>418</v>
      </c>
      <c r="C30" s="812">
        <f>+C31+C32+C33</f>
        <v>0</v>
      </c>
      <c r="D30" s="139">
        <f>+D31+D32+D33</f>
        <v>0</v>
      </c>
      <c r="E30" s="139">
        <f>+E31+E32+E33</f>
        <v>0</v>
      </c>
      <c r="F30" s="139">
        <f>+F31+F32+F33</f>
        <v>0</v>
      </c>
    </row>
    <row r="31" spans="1:6" ht="10.5" customHeight="1">
      <c r="A31" s="193" t="s">
        <v>122</v>
      </c>
      <c r="B31" s="194" t="s">
        <v>260</v>
      </c>
      <c r="C31" s="832"/>
      <c r="D31" s="833"/>
      <c r="E31" s="833"/>
      <c r="F31" s="833"/>
    </row>
    <row r="32" spans="1:6" ht="12" customHeight="1">
      <c r="A32" s="193" t="s">
        <v>123</v>
      </c>
      <c r="B32" s="195" t="s">
        <v>261</v>
      </c>
      <c r="C32" s="832"/>
      <c r="D32" s="833"/>
      <c r="E32" s="833"/>
      <c r="F32" s="833"/>
    </row>
    <row r="33" spans="1:6" ht="12.75" customHeight="1" thickBot="1">
      <c r="A33" s="192" t="s">
        <v>124</v>
      </c>
      <c r="B33" s="57" t="s">
        <v>262</v>
      </c>
      <c r="C33" s="832"/>
      <c r="D33" s="833"/>
      <c r="E33" s="833"/>
      <c r="F33" s="833"/>
    </row>
    <row r="34" spans="1:6" ht="11.25" customHeight="1" thickBot="1">
      <c r="A34" s="70" t="s">
        <v>73</v>
      </c>
      <c r="B34" s="55" t="s">
        <v>371</v>
      </c>
      <c r="C34" s="1013"/>
      <c r="D34" s="138">
        <v>0</v>
      </c>
      <c r="E34" s="138"/>
      <c r="F34" s="138"/>
    </row>
    <row r="35" spans="1:6" ht="12" customHeight="1" thickBot="1">
      <c r="A35" s="70" t="s">
        <v>74</v>
      </c>
      <c r="B35" s="55" t="s">
        <v>419</v>
      </c>
      <c r="C35" s="1014">
        <v>1000</v>
      </c>
      <c r="D35" s="138">
        <v>925</v>
      </c>
      <c r="E35" s="138">
        <v>925</v>
      </c>
      <c r="F35" s="138"/>
    </row>
    <row r="36" spans="1:6" ht="12.75" customHeight="1" thickBot="1">
      <c r="A36" s="67" t="s">
        <v>75</v>
      </c>
      <c r="B36" s="55" t="s">
        <v>420</v>
      </c>
      <c r="C36" s="793">
        <f>+C9+C20+C25+C26+C30+C34+C35</f>
        <v>75781</v>
      </c>
      <c r="D36" s="139">
        <f>D35+D20+D9</f>
        <v>78650</v>
      </c>
      <c r="E36" s="139">
        <f>E9+E20+E35</f>
        <v>76718</v>
      </c>
      <c r="F36" s="139"/>
    </row>
    <row r="37" spans="1:6" ht="9.75" customHeight="1" thickBot="1">
      <c r="A37" s="82" t="s">
        <v>76</v>
      </c>
      <c r="B37" s="55" t="s">
        <v>421</v>
      </c>
      <c r="C37" s="793">
        <f>+C38+C39+C40</f>
        <v>61653</v>
      </c>
      <c r="D37" s="139">
        <f>+D38+D39+D40</f>
        <v>74137</v>
      </c>
      <c r="E37" s="139">
        <f>E38+E40</f>
        <v>73425</v>
      </c>
      <c r="F37" s="139"/>
    </row>
    <row r="38" spans="1:6" ht="11.25" customHeight="1">
      <c r="A38" s="193" t="s">
        <v>422</v>
      </c>
      <c r="B38" s="194" t="s">
        <v>200</v>
      </c>
      <c r="C38" s="772">
        <f>'[1]19.sz.mell.'!C38+'[1]9.4.2.sz.mell.'!C37+'[1]9.4.3.sz.mell.'!C37</f>
        <v>0</v>
      </c>
      <c r="D38" s="775">
        <v>320</v>
      </c>
      <c r="E38" s="1390">
        <v>320</v>
      </c>
      <c r="F38" s="1044"/>
    </row>
    <row r="39" spans="1:6" ht="12" customHeight="1">
      <c r="A39" s="193" t="s">
        <v>423</v>
      </c>
      <c r="B39" s="195" t="s">
        <v>63</v>
      </c>
      <c r="C39" s="772">
        <f>'[1]19.sz.mell.'!C39+'[1]9.4.2.sz.mell.'!C38+'[1]9.4.3.sz.mell.'!C38</f>
        <v>0</v>
      </c>
      <c r="D39" s="775">
        <f>'[1]19.sz.mell.'!E39+'[1]9.4.2.sz.mell.'!F38+'[1]9.4.3.sz.mell.'!F38</f>
        <v>0</v>
      </c>
      <c r="E39" s="1041"/>
      <c r="F39" s="1044"/>
    </row>
    <row r="40" spans="1:6" ht="15" customHeight="1" thickBot="1">
      <c r="A40" s="192" t="s">
        <v>424</v>
      </c>
      <c r="B40" s="57" t="s">
        <v>425</v>
      </c>
      <c r="C40" s="772">
        <f>'[1]19.sz.mell.'!C40+'[1]9.4.2.sz.mell.'!C39+'[1]9.4.3.sz.mell.'!C39</f>
        <v>61653</v>
      </c>
      <c r="D40" s="775">
        <v>73817</v>
      </c>
      <c r="E40" s="1391">
        <v>73105</v>
      </c>
      <c r="F40" s="1044"/>
    </row>
    <row r="41" spans="1:6" ht="13.5" thickBot="1">
      <c r="A41" s="82" t="s">
        <v>77</v>
      </c>
      <c r="B41" s="83" t="s">
        <v>426</v>
      </c>
      <c r="C41" s="1015">
        <f>+C36+C37</f>
        <v>137434</v>
      </c>
      <c r="D41" s="142">
        <f>+D36+D37</f>
        <v>152787</v>
      </c>
      <c r="E41" s="142">
        <f>E36+E37</f>
        <v>150143</v>
      </c>
      <c r="F41" s="142">
        <f>+F36+F37</f>
        <v>0</v>
      </c>
    </row>
    <row r="42" spans="1:6" ht="12" customHeight="1" thickBot="1">
      <c r="A42" s="84"/>
      <c r="B42" s="85"/>
      <c r="C42" s="140"/>
      <c r="D42" s="140"/>
      <c r="E42" s="140"/>
      <c r="F42" s="140"/>
    </row>
    <row r="43" spans="1:6" ht="12" customHeight="1" thickBot="1">
      <c r="A43" s="88"/>
      <c r="B43" s="89" t="s">
        <v>104</v>
      </c>
      <c r="C43" s="1015"/>
      <c r="D43" s="142"/>
      <c r="E43" s="142"/>
      <c r="F43" s="142"/>
    </row>
    <row r="44" spans="1:6" ht="12" customHeight="1" thickBot="1">
      <c r="A44" s="70" t="s">
        <v>68</v>
      </c>
      <c r="B44" s="55" t="s">
        <v>427</v>
      </c>
      <c r="C44" s="812">
        <f>SUM(C45:C49)</f>
        <v>136434</v>
      </c>
      <c r="D44" s="139">
        <f>SUM(D45:D49)</f>
        <v>149566</v>
      </c>
      <c r="E44" s="139">
        <f>SUM(E45:E49)</f>
        <v>143587</v>
      </c>
      <c r="F44" s="139">
        <f>SUM(F45:F49)</f>
        <v>0</v>
      </c>
    </row>
    <row r="45" spans="1:6" ht="12" customHeight="1">
      <c r="A45" s="192" t="s">
        <v>129</v>
      </c>
      <c r="B45" s="7" t="s">
        <v>98</v>
      </c>
      <c r="C45" s="772">
        <f>'[1]19.sz.mell.'!C45+'[1]9.4.2.sz.mell.'!C44+'[1]9.4.3.sz.mell.'!C44</f>
        <v>61898</v>
      </c>
      <c r="D45" s="775">
        <v>72768</v>
      </c>
      <c r="E45" s="1390">
        <v>68800</v>
      </c>
      <c r="F45" s="1044"/>
    </row>
    <row r="46" spans="1:6" ht="10.5" customHeight="1">
      <c r="A46" s="192" t="s">
        <v>130</v>
      </c>
      <c r="B46" s="6" t="s">
        <v>171</v>
      </c>
      <c r="C46" s="772">
        <f>'[1]19.sz.mell.'!C46+'[1]9.4.2.sz.mell.'!C45+'[1]9.4.3.sz.mell.'!C45</f>
        <v>17792</v>
      </c>
      <c r="D46" s="775">
        <v>19686</v>
      </c>
      <c r="E46" s="1041">
        <v>19534</v>
      </c>
      <c r="F46" s="1044"/>
    </row>
    <row r="47" spans="1:6" ht="10.5" customHeight="1">
      <c r="A47" s="192" t="s">
        <v>131</v>
      </c>
      <c r="B47" s="6" t="s">
        <v>148</v>
      </c>
      <c r="C47" s="772">
        <f>'[1]19.sz.mell.'!C47+'[1]9.4.2.sz.mell.'!C46+'[1]9.4.3.sz.mell.'!C46</f>
        <v>56744</v>
      </c>
      <c r="D47" s="775">
        <v>57112</v>
      </c>
      <c r="E47" s="1041">
        <v>55181</v>
      </c>
      <c r="F47" s="1044"/>
    </row>
    <row r="48" spans="1:6" ht="13.5" customHeight="1">
      <c r="A48" s="192" t="s">
        <v>132</v>
      </c>
      <c r="B48" s="6" t="s">
        <v>172</v>
      </c>
      <c r="C48" s="772">
        <f>'[1]19.sz.mell.'!C48+'[1]9.4.2.sz.mell.'!C47+'[1]9.4.3.sz.mell.'!C47</f>
        <v>0</v>
      </c>
      <c r="D48" s="775"/>
      <c r="E48" s="1041"/>
      <c r="F48" s="1044">
        <f>'[1]19.sz.mell.'!H48+'[1]9.4.2.sz.mell.'!G47+'[1]9.4.3.sz.mell.'!G47</f>
        <v>0</v>
      </c>
    </row>
    <row r="49" spans="1:6" ht="13.5" customHeight="1" thickBot="1">
      <c r="A49" s="192" t="s">
        <v>149</v>
      </c>
      <c r="B49" s="6" t="s">
        <v>173</v>
      </c>
      <c r="C49" s="772">
        <f>'[1]19.sz.mell.'!C49+'[1]9.4.2.sz.mell.'!C48+'[1]9.4.3.sz.mell.'!C48</f>
        <v>0</v>
      </c>
      <c r="D49" s="775"/>
      <c r="E49" s="1041">
        <v>72</v>
      </c>
      <c r="F49" s="1044">
        <f>'[1]19.sz.mell.'!H49+'[1]9.4.2.sz.mell.'!G48+'[1]9.4.3.sz.mell.'!G48</f>
        <v>0</v>
      </c>
    </row>
    <row r="50" spans="1:6" ht="11.25" customHeight="1" thickBot="1">
      <c r="A50" s="70" t="s">
        <v>69</v>
      </c>
      <c r="B50" s="55" t="s">
        <v>428</v>
      </c>
      <c r="C50" s="812">
        <f>SUM(C51:C53)</f>
        <v>1000</v>
      </c>
      <c r="D50" s="1392">
        <f>SUM(D51:D53)</f>
        <v>3221</v>
      </c>
      <c r="E50" s="1396">
        <f>SUM(E51:E53)</f>
        <v>2954</v>
      </c>
      <c r="F50" s="1395">
        <f>SUM(F51:F53)</f>
        <v>0</v>
      </c>
    </row>
    <row r="51" spans="1:6" ht="10.5" customHeight="1">
      <c r="A51" s="192" t="s">
        <v>135</v>
      </c>
      <c r="B51" s="7" t="s">
        <v>193</v>
      </c>
      <c r="C51" s="832"/>
      <c r="D51" s="1393">
        <v>3221</v>
      </c>
      <c r="E51" s="1397">
        <v>2954</v>
      </c>
      <c r="F51" s="833"/>
    </row>
    <row r="52" spans="1:6" ht="10.5" customHeight="1">
      <c r="A52" s="192" t="s">
        <v>136</v>
      </c>
      <c r="B52" s="6" t="s">
        <v>175</v>
      </c>
      <c r="C52" s="45">
        <v>1000</v>
      </c>
      <c r="D52" s="805"/>
      <c r="E52" s="1398"/>
      <c r="F52" s="836"/>
    </row>
    <row r="53" spans="1:6" ht="10.5" customHeight="1">
      <c r="A53" s="192" t="s">
        <v>137</v>
      </c>
      <c r="B53" s="6" t="s">
        <v>105</v>
      </c>
      <c r="C53" s="45"/>
      <c r="D53" s="805"/>
      <c r="E53" s="1398"/>
      <c r="F53" s="836"/>
    </row>
    <row r="54" spans="1:6" ht="12" customHeight="1" thickBot="1">
      <c r="A54" s="1357" t="s">
        <v>138</v>
      </c>
      <c r="B54" s="10" t="s">
        <v>64</v>
      </c>
      <c r="C54" s="1378"/>
      <c r="D54" s="1394"/>
      <c r="E54" s="1399"/>
      <c r="F54" s="1379"/>
    </row>
    <row r="55" spans="1:6" ht="12" customHeight="1" thickBot="1">
      <c r="A55" s="1384"/>
      <c r="B55" s="1360" t="s">
        <v>1124</v>
      </c>
      <c r="C55" s="1385"/>
      <c r="D55" s="1377"/>
      <c r="E55" s="1366"/>
      <c r="F55" s="1364"/>
    </row>
    <row r="56" spans="1:6" ht="12" customHeight="1" thickBot="1">
      <c r="A56" s="1384"/>
      <c r="B56" s="1360" t="s">
        <v>1123</v>
      </c>
      <c r="C56" s="1385"/>
      <c r="D56" s="1377"/>
      <c r="E56" s="1366">
        <v>3602</v>
      </c>
      <c r="F56" s="1364"/>
    </row>
    <row r="57" spans="1:6" ht="13.5" thickBot="1">
      <c r="A57" s="70" t="s">
        <v>70</v>
      </c>
      <c r="B57" s="90" t="s">
        <v>429</v>
      </c>
      <c r="C57" s="1016">
        <f>+C44+C50</f>
        <v>137434</v>
      </c>
      <c r="D57" s="142">
        <f>+D44+D50</f>
        <v>152787</v>
      </c>
      <c r="E57" s="142">
        <f>+E44+E50+E56</f>
        <v>150143</v>
      </c>
      <c r="F57" s="142">
        <f>+F44+F50</f>
        <v>0</v>
      </c>
    </row>
    <row r="58" spans="1:6" ht="13.5" thickBot="1">
      <c r="A58" s="1335"/>
      <c r="B58" s="91"/>
      <c r="C58" s="144"/>
      <c r="D58" s="144"/>
      <c r="E58" s="144"/>
      <c r="F58" s="144"/>
    </row>
    <row r="59" spans="1:6" ht="13.5" thickBot="1">
      <c r="A59" s="92" t="s">
        <v>188</v>
      </c>
      <c r="B59" s="93"/>
      <c r="C59" s="989">
        <v>31</v>
      </c>
      <c r="D59" s="990">
        <v>31</v>
      </c>
      <c r="E59" s="990">
        <v>31</v>
      </c>
      <c r="F59" s="990">
        <v>0</v>
      </c>
    </row>
    <row r="60" spans="1:6" ht="13.5" thickBot="1">
      <c r="A60" s="92" t="s">
        <v>189</v>
      </c>
      <c r="B60" s="93"/>
      <c r="C60" s="989">
        <v>0</v>
      </c>
      <c r="D60" s="990">
        <v>1</v>
      </c>
      <c r="E60" s="990">
        <v>0</v>
      </c>
      <c r="F60" s="990">
        <v>0</v>
      </c>
    </row>
  </sheetData>
  <phoneticPr fontId="24" type="noConversion"/>
  <pageMargins left="0" right="0" top="0" bottom="0" header="0.51181102362204722" footer="0.51181102362204722"/>
  <pageSetup paperSize="9" scale="87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60"/>
  <sheetViews>
    <sheetView view="pageBreakPreview" zoomScale="60" zoomScaleNormal="100" workbookViewId="0">
      <selection activeCell="C1" sqref="C1"/>
    </sheetView>
  </sheetViews>
  <sheetFormatPr defaultRowHeight="12.75"/>
  <cols>
    <col min="1" max="1" width="12.83203125" customWidth="1"/>
    <col min="2" max="2" width="64.1640625" customWidth="1"/>
    <col min="3" max="3" width="13.1640625" customWidth="1"/>
    <col min="4" max="4" width="12.33203125" customWidth="1"/>
    <col min="5" max="5" width="13.1640625" customWidth="1"/>
    <col min="6" max="6" width="11.1640625" customWidth="1"/>
  </cols>
  <sheetData>
    <row r="1" spans="1:6" ht="15.75">
      <c r="A1" s="71"/>
      <c r="B1" s="73"/>
      <c r="C1" s="197" t="s">
        <v>1147</v>
      </c>
      <c r="E1" s="197" t="s">
        <v>1012</v>
      </c>
    </row>
    <row r="2" spans="1:6" ht="24" customHeight="1" thickBot="1">
      <c r="A2" s="71"/>
      <c r="B2" s="73"/>
      <c r="C2" s="197"/>
      <c r="E2" s="197"/>
    </row>
    <row r="3" spans="1:6" ht="33" customHeight="1">
      <c r="A3" s="152" t="s">
        <v>186</v>
      </c>
      <c r="B3" s="130" t="s">
        <v>445</v>
      </c>
      <c r="C3" s="1002"/>
      <c r="D3" s="1003"/>
      <c r="E3" s="1002"/>
      <c r="F3" s="1003" t="s">
        <v>442</v>
      </c>
    </row>
    <row r="4" spans="1:6" ht="24.75" thickBot="1">
      <c r="A4" s="190" t="s">
        <v>185</v>
      </c>
      <c r="B4" s="131" t="s">
        <v>431</v>
      </c>
      <c r="C4" s="1018"/>
      <c r="D4" s="146"/>
      <c r="E4" s="1018"/>
      <c r="F4" s="146" t="s">
        <v>108</v>
      </c>
    </row>
    <row r="5" spans="1:6" ht="14.25" thickBot="1">
      <c r="A5" s="74"/>
      <c r="B5" s="74"/>
      <c r="C5" s="75"/>
      <c r="D5" s="75"/>
      <c r="E5" s="75"/>
      <c r="F5" s="75"/>
    </row>
    <row r="6" spans="1:6" ht="24.75" thickBot="1">
      <c r="A6" s="153" t="s">
        <v>187</v>
      </c>
      <c r="B6" s="76" t="s">
        <v>101</v>
      </c>
      <c r="C6" s="76" t="s">
        <v>970</v>
      </c>
      <c r="D6" s="1021" t="s">
        <v>971</v>
      </c>
      <c r="E6" s="76" t="s">
        <v>866</v>
      </c>
      <c r="F6" s="1021" t="s">
        <v>867</v>
      </c>
    </row>
    <row r="7" spans="1:6" ht="13.5" thickBot="1">
      <c r="A7" s="67">
        <v>1</v>
      </c>
      <c r="B7" s="68">
        <v>2</v>
      </c>
      <c r="C7" s="68">
        <v>3</v>
      </c>
      <c r="D7" s="937">
        <v>4</v>
      </c>
      <c r="E7" s="68">
        <v>5</v>
      </c>
      <c r="F7" s="937">
        <v>6</v>
      </c>
    </row>
    <row r="8" spans="1:6" ht="13.5" thickBot="1">
      <c r="A8" s="78"/>
      <c r="B8" s="79" t="s">
        <v>103</v>
      </c>
      <c r="C8" s="1008"/>
      <c r="D8" s="80"/>
      <c r="E8" s="1008"/>
      <c r="F8" s="80"/>
    </row>
    <row r="9" spans="1:6" ht="13.5" thickBot="1">
      <c r="A9" s="67" t="s">
        <v>68</v>
      </c>
      <c r="B9" s="81" t="s">
        <v>409</v>
      </c>
      <c r="C9" s="812">
        <f>SUM(C10:C19)</f>
        <v>74781</v>
      </c>
      <c r="D9" s="139">
        <f>SUM(D10:D19)</f>
        <v>76961</v>
      </c>
      <c r="E9" s="1040">
        <f>SUM(E10:E19)</f>
        <v>75029</v>
      </c>
      <c r="F9" s="139">
        <f>SUM(F10:F19)</f>
        <v>0</v>
      </c>
    </row>
    <row r="10" spans="1:6">
      <c r="A10" s="191" t="s">
        <v>129</v>
      </c>
      <c r="B10" s="8" t="s">
        <v>246</v>
      </c>
      <c r="C10" s="770"/>
      <c r="D10" s="1026"/>
      <c r="E10" s="1041"/>
      <c r="F10" s="1026"/>
    </row>
    <row r="11" spans="1:6">
      <c r="A11" s="192" t="s">
        <v>130</v>
      </c>
      <c r="B11" s="6" t="s">
        <v>247</v>
      </c>
      <c r="C11" s="778"/>
      <c r="D11" s="822"/>
      <c r="E11" s="1042"/>
      <c r="F11" s="822"/>
    </row>
    <row r="12" spans="1:6">
      <c r="A12" s="192" t="s">
        <v>131</v>
      </c>
      <c r="B12" s="6" t="s">
        <v>248</v>
      </c>
      <c r="C12" s="778"/>
      <c r="D12" s="822"/>
      <c r="E12" s="1042"/>
      <c r="F12" s="822"/>
    </row>
    <row r="13" spans="1:6">
      <c r="A13" s="192" t="s">
        <v>132</v>
      </c>
      <c r="B13" s="6" t="s">
        <v>249</v>
      </c>
      <c r="C13" s="778"/>
      <c r="D13" s="822"/>
      <c r="E13" s="1042"/>
      <c r="F13" s="822"/>
    </row>
    <row r="14" spans="1:6">
      <c r="A14" s="192" t="s">
        <v>149</v>
      </c>
      <c r="B14" s="6" t="s">
        <v>250</v>
      </c>
      <c r="C14" s="778">
        <v>71781</v>
      </c>
      <c r="D14" s="822">
        <v>76933</v>
      </c>
      <c r="E14" s="1042">
        <v>75001</v>
      </c>
      <c r="F14" s="822"/>
    </row>
    <row r="15" spans="1:6">
      <c r="A15" s="192" t="s">
        <v>133</v>
      </c>
      <c r="B15" s="6" t="s">
        <v>410</v>
      </c>
      <c r="C15" s="778"/>
      <c r="D15" s="822"/>
      <c r="E15" s="1042"/>
      <c r="F15" s="822"/>
    </row>
    <row r="16" spans="1:6">
      <c r="A16" s="192" t="s">
        <v>134</v>
      </c>
      <c r="B16" s="5" t="s">
        <v>411</v>
      </c>
      <c r="C16" s="778"/>
      <c r="D16" s="822"/>
      <c r="E16" s="1042"/>
      <c r="F16" s="822"/>
    </row>
    <row r="17" spans="1:6">
      <c r="A17" s="192" t="s">
        <v>141</v>
      </c>
      <c r="B17" s="6" t="s">
        <v>253</v>
      </c>
      <c r="C17" s="827"/>
      <c r="D17" s="828">
        <v>28</v>
      </c>
      <c r="E17" s="1042">
        <v>28</v>
      </c>
      <c r="F17" s="828"/>
    </row>
    <row r="18" spans="1:6">
      <c r="A18" s="192" t="s">
        <v>142</v>
      </c>
      <c r="B18" s="6" t="s">
        <v>254</v>
      </c>
      <c r="C18" s="778"/>
      <c r="D18" s="822"/>
      <c r="E18" s="1042"/>
      <c r="F18" s="822"/>
    </row>
    <row r="19" spans="1:6" ht="13.5" thickBot="1">
      <c r="A19" s="192" t="s">
        <v>143</v>
      </c>
      <c r="B19" s="5" t="s">
        <v>255</v>
      </c>
      <c r="C19" s="789">
        <v>3000</v>
      </c>
      <c r="D19" s="1027"/>
      <c r="E19" s="1043"/>
      <c r="F19" s="1027"/>
    </row>
    <row r="20" spans="1:6" ht="13.5" thickBot="1">
      <c r="A20" s="67" t="s">
        <v>69</v>
      </c>
      <c r="B20" s="81" t="s">
        <v>412</v>
      </c>
      <c r="C20" s="812">
        <f>SUM(C21:C23)</f>
        <v>0</v>
      </c>
      <c r="D20" s="139">
        <f>SUM(D21:D23)</f>
        <v>764</v>
      </c>
      <c r="E20" s="1040">
        <f>SUM(E21:E23)</f>
        <v>764</v>
      </c>
      <c r="F20" s="139">
        <f>SUM(F21:F23)</f>
        <v>0</v>
      </c>
    </row>
    <row r="21" spans="1:6">
      <c r="A21" s="192" t="s">
        <v>135</v>
      </c>
      <c r="B21" s="7" t="s">
        <v>221</v>
      </c>
      <c r="C21" s="778"/>
      <c r="D21" s="822"/>
      <c r="E21" s="1042"/>
      <c r="F21" s="822"/>
    </row>
    <row r="22" spans="1:6">
      <c r="A22" s="192" t="s">
        <v>136</v>
      </c>
      <c r="B22" s="6" t="s">
        <v>413</v>
      </c>
      <c r="C22" s="778"/>
      <c r="D22" s="822"/>
      <c r="E22" s="1043"/>
      <c r="F22" s="822"/>
    </row>
    <row r="23" spans="1:6">
      <c r="A23" s="192" t="s">
        <v>137</v>
      </c>
      <c r="B23" s="6" t="s">
        <v>414</v>
      </c>
      <c r="C23" s="778"/>
      <c r="D23" s="822">
        <v>764</v>
      </c>
      <c r="E23" s="1042">
        <v>764</v>
      </c>
      <c r="F23" s="822"/>
    </row>
    <row r="24" spans="1:6" ht="13.5" thickBot="1">
      <c r="A24" s="192" t="s">
        <v>138</v>
      </c>
      <c r="B24" s="6" t="s">
        <v>62</v>
      </c>
      <c r="C24" s="778"/>
      <c r="D24" s="822"/>
      <c r="E24" s="822"/>
      <c r="F24" s="822"/>
    </row>
    <row r="25" spans="1:6" ht="13.5" thickBot="1">
      <c r="A25" s="70" t="s">
        <v>70</v>
      </c>
      <c r="B25" s="55" t="s">
        <v>162</v>
      </c>
      <c r="C25" s="1013"/>
      <c r="D25" s="138"/>
      <c r="E25" s="138"/>
      <c r="F25" s="138"/>
    </row>
    <row r="26" spans="1:6" ht="13.5" thickBot="1">
      <c r="A26" s="70" t="s">
        <v>71</v>
      </c>
      <c r="B26" s="55" t="s">
        <v>415</v>
      </c>
      <c r="C26" s="812">
        <f>+C27+C28</f>
        <v>0</v>
      </c>
      <c r="D26" s="139">
        <f>+D27+D28</f>
        <v>0</v>
      </c>
      <c r="E26" s="139">
        <f>+E27+E28</f>
        <v>0</v>
      </c>
      <c r="F26" s="139">
        <f>+F27+F28</f>
        <v>0</v>
      </c>
    </row>
    <row r="27" spans="1:6">
      <c r="A27" s="193" t="s">
        <v>231</v>
      </c>
      <c r="B27" s="194" t="s">
        <v>413</v>
      </c>
      <c r="C27" s="832"/>
      <c r="D27" s="833"/>
      <c r="E27" s="833"/>
      <c r="F27" s="833"/>
    </row>
    <row r="28" spans="1:6">
      <c r="A28" s="193" t="s">
        <v>234</v>
      </c>
      <c r="B28" s="195" t="s">
        <v>416</v>
      </c>
      <c r="C28" s="806"/>
      <c r="D28" s="1028"/>
      <c r="E28" s="833"/>
      <c r="F28" s="1028"/>
    </row>
    <row r="29" spans="1:6" ht="13.5" thickBot="1">
      <c r="A29" s="192" t="s">
        <v>235</v>
      </c>
      <c r="B29" s="196" t="s">
        <v>417</v>
      </c>
      <c r="C29" s="451"/>
      <c r="D29" s="1029"/>
      <c r="E29" s="833"/>
      <c r="F29" s="1029"/>
    </row>
    <row r="30" spans="1:6" ht="13.5" thickBot="1">
      <c r="A30" s="70" t="s">
        <v>72</v>
      </c>
      <c r="B30" s="55" t="s">
        <v>418</v>
      </c>
      <c r="C30" s="812">
        <f>+C31+C32+C33</f>
        <v>0</v>
      </c>
      <c r="D30" s="139">
        <f>+D31+D32+D33</f>
        <v>0</v>
      </c>
      <c r="E30" s="139">
        <f>+E31+E32+E33</f>
        <v>0</v>
      </c>
      <c r="F30" s="139">
        <f>+F31+F32+F33</f>
        <v>0</v>
      </c>
    </row>
    <row r="31" spans="1:6">
      <c r="A31" s="193" t="s">
        <v>122</v>
      </c>
      <c r="B31" s="194" t="s">
        <v>260</v>
      </c>
      <c r="C31" s="832"/>
      <c r="D31" s="833"/>
      <c r="E31" s="833"/>
      <c r="F31" s="833"/>
    </row>
    <row r="32" spans="1:6">
      <c r="A32" s="193" t="s">
        <v>123</v>
      </c>
      <c r="B32" s="195" t="s">
        <v>261</v>
      </c>
      <c r="C32" s="806"/>
      <c r="D32" s="1028"/>
      <c r="E32" s="833"/>
      <c r="F32" s="1028"/>
    </row>
    <row r="33" spans="1:6" ht="13.5" thickBot="1">
      <c r="A33" s="192" t="s">
        <v>124</v>
      </c>
      <c r="B33" s="57" t="s">
        <v>262</v>
      </c>
      <c r="C33" s="451"/>
      <c r="D33" s="1029"/>
      <c r="E33" s="833"/>
      <c r="F33" s="1029"/>
    </row>
    <row r="34" spans="1:6" ht="13.5" thickBot="1">
      <c r="A34" s="70" t="s">
        <v>73</v>
      </c>
      <c r="B34" s="55" t="s">
        <v>371</v>
      </c>
      <c r="C34" s="1013"/>
      <c r="D34" s="138"/>
      <c r="E34" s="138"/>
      <c r="F34" s="138"/>
    </row>
    <row r="35" spans="1:6" ht="13.5" thickBot="1">
      <c r="A35" s="70" t="s">
        <v>74</v>
      </c>
      <c r="B35" s="55" t="s">
        <v>419</v>
      </c>
      <c r="C35" s="1014">
        <v>1000</v>
      </c>
      <c r="D35" s="138">
        <v>925</v>
      </c>
      <c r="E35" s="138">
        <v>925</v>
      </c>
      <c r="F35" s="138"/>
    </row>
    <row r="36" spans="1:6" ht="13.5" thickBot="1">
      <c r="A36" s="67" t="s">
        <v>75</v>
      </c>
      <c r="B36" s="55" t="s">
        <v>420</v>
      </c>
      <c r="C36" s="793">
        <f>+C9+C20+C25+C26+C30+C34+C35</f>
        <v>75781</v>
      </c>
      <c r="D36" s="139">
        <f>+D9+D20+D25+D26+D30+D34+D35</f>
        <v>78650</v>
      </c>
      <c r="E36" s="139">
        <f>E9+E20+E35</f>
        <v>76718</v>
      </c>
      <c r="F36" s="139">
        <f>+F9+F20+F25+F26+F30+F34+F35</f>
        <v>0</v>
      </c>
    </row>
    <row r="37" spans="1:6" ht="13.5" thickBot="1">
      <c r="A37" s="82" t="s">
        <v>76</v>
      </c>
      <c r="B37" s="55" t="s">
        <v>421</v>
      </c>
      <c r="C37" s="793">
        <f>+C38+C39+C40</f>
        <v>61653</v>
      </c>
      <c r="D37" s="139">
        <f>+D38+D39+D40</f>
        <v>74137</v>
      </c>
      <c r="E37" s="139">
        <f>E38+E40</f>
        <v>73425</v>
      </c>
      <c r="F37" s="139">
        <f>+F38+F39+F40</f>
        <v>0</v>
      </c>
    </row>
    <row r="38" spans="1:6">
      <c r="A38" s="193" t="s">
        <v>422</v>
      </c>
      <c r="B38" s="194" t="s">
        <v>200</v>
      </c>
      <c r="C38" s="832"/>
      <c r="D38" s="833">
        <v>320</v>
      </c>
      <c r="E38" s="1044">
        <v>320</v>
      </c>
      <c r="F38" s="833"/>
    </row>
    <row r="39" spans="1:6">
      <c r="A39" s="193" t="s">
        <v>423</v>
      </c>
      <c r="B39" s="195" t="s">
        <v>63</v>
      </c>
      <c r="C39" s="806"/>
      <c r="D39" s="1028"/>
      <c r="E39" s="1044"/>
      <c r="F39" s="1028"/>
    </row>
    <row r="40" spans="1:6" ht="13.5" thickBot="1">
      <c r="A40" s="192" t="s">
        <v>424</v>
      </c>
      <c r="B40" s="57" t="s">
        <v>425</v>
      </c>
      <c r="C40" s="451">
        <v>61653</v>
      </c>
      <c r="D40" s="1029">
        <v>73817</v>
      </c>
      <c r="E40" s="1044">
        <v>73105</v>
      </c>
      <c r="F40" s="1029"/>
    </row>
    <row r="41" spans="1:6" ht="13.5" thickBot="1">
      <c r="A41" s="82" t="s">
        <v>77</v>
      </c>
      <c r="B41" s="83" t="s">
        <v>426</v>
      </c>
      <c r="C41" s="1015">
        <f>+C36+C37</f>
        <v>137434</v>
      </c>
      <c r="D41" s="142">
        <f>+D36+D37</f>
        <v>152787</v>
      </c>
      <c r="E41" s="142">
        <f>E36+E37</f>
        <v>150143</v>
      </c>
      <c r="F41" s="142">
        <f>+F36+F37</f>
        <v>0</v>
      </c>
    </row>
    <row r="42" spans="1:6" ht="13.5" thickBot="1">
      <c r="A42" s="84"/>
      <c r="B42" s="85"/>
      <c r="C42" s="140"/>
      <c r="D42" s="140"/>
      <c r="E42" s="140"/>
      <c r="F42" s="140"/>
    </row>
    <row r="43" spans="1:6" ht="13.5" thickBot="1">
      <c r="A43" s="88"/>
      <c r="B43" s="89" t="s">
        <v>104</v>
      </c>
      <c r="C43" s="1015"/>
      <c r="D43" s="142"/>
      <c r="E43" s="1015"/>
      <c r="F43" s="142"/>
    </row>
    <row r="44" spans="1:6" ht="13.5" thickBot="1">
      <c r="A44" s="70" t="s">
        <v>68</v>
      </c>
      <c r="B44" s="55" t="s">
        <v>427</v>
      </c>
      <c r="C44" s="812">
        <f>SUM(C45:C49)</f>
        <v>136434</v>
      </c>
      <c r="D44" s="139">
        <f>SUM(D45:D49)</f>
        <v>149566</v>
      </c>
      <c r="E44" s="139">
        <f>SUM(E45:E49)</f>
        <v>143587</v>
      </c>
      <c r="F44" s="139">
        <f>SUM(F45:F49)</f>
        <v>0</v>
      </c>
    </row>
    <row r="45" spans="1:6">
      <c r="A45" s="192" t="s">
        <v>129</v>
      </c>
      <c r="B45" s="7" t="s">
        <v>98</v>
      </c>
      <c r="C45" s="832">
        <v>61898</v>
      </c>
      <c r="D45" s="833">
        <v>72768</v>
      </c>
      <c r="E45" s="1044">
        <v>68800</v>
      </c>
      <c r="F45" s="833"/>
    </row>
    <row r="46" spans="1:6">
      <c r="A46" s="192" t="s">
        <v>130</v>
      </c>
      <c r="B46" s="6" t="s">
        <v>171</v>
      </c>
      <c r="C46" s="45">
        <v>17792</v>
      </c>
      <c r="D46" s="836">
        <v>19686</v>
      </c>
      <c r="E46" s="1044">
        <v>19534</v>
      </c>
      <c r="F46" s="836"/>
    </row>
    <row r="47" spans="1:6">
      <c r="A47" s="192" t="s">
        <v>131</v>
      </c>
      <c r="B47" s="6" t="s">
        <v>148</v>
      </c>
      <c r="C47" s="45">
        <v>56744</v>
      </c>
      <c r="D47" s="836">
        <v>57112</v>
      </c>
      <c r="E47" s="1044">
        <v>55181</v>
      </c>
      <c r="F47" s="836"/>
    </row>
    <row r="48" spans="1:6">
      <c r="A48" s="192" t="s">
        <v>132</v>
      </c>
      <c r="B48" s="6" t="s">
        <v>172</v>
      </c>
      <c r="C48" s="45"/>
      <c r="D48" s="836"/>
      <c r="E48" s="1044"/>
      <c r="F48" s="836"/>
    </row>
    <row r="49" spans="1:6" ht="13.5" thickBot="1">
      <c r="A49" s="192" t="s">
        <v>149</v>
      </c>
      <c r="B49" s="6" t="s">
        <v>173</v>
      </c>
      <c r="C49" s="45"/>
      <c r="D49" s="836"/>
      <c r="E49" s="1044">
        <v>72</v>
      </c>
      <c r="F49" s="836"/>
    </row>
    <row r="50" spans="1:6" ht="13.5" thickBot="1">
      <c r="A50" s="70" t="s">
        <v>69</v>
      </c>
      <c r="B50" s="55" t="s">
        <v>428</v>
      </c>
      <c r="C50" s="812">
        <f>SUM(C51:C53)</f>
        <v>1000</v>
      </c>
      <c r="D50" s="139">
        <f>SUM(D51:D53)</f>
        <v>3221</v>
      </c>
      <c r="E50" s="139">
        <f>SUM(E51:E53)</f>
        <v>2954</v>
      </c>
      <c r="F50" s="139">
        <f>SUM(F51:F53)</f>
        <v>0</v>
      </c>
    </row>
    <row r="51" spans="1:6">
      <c r="A51" s="192" t="s">
        <v>135</v>
      </c>
      <c r="B51" s="7" t="s">
        <v>193</v>
      </c>
      <c r="C51" s="832"/>
      <c r="D51" s="833">
        <v>3221</v>
      </c>
      <c r="E51" s="833">
        <v>2954</v>
      </c>
      <c r="F51" s="833"/>
    </row>
    <row r="52" spans="1:6">
      <c r="A52" s="192" t="s">
        <v>136</v>
      </c>
      <c r="B52" s="6" t="s">
        <v>175</v>
      </c>
      <c r="C52" s="45">
        <v>1000</v>
      </c>
      <c r="D52" s="836"/>
      <c r="E52" s="836"/>
      <c r="F52" s="836"/>
    </row>
    <row r="53" spans="1:6">
      <c r="A53" s="192" t="s">
        <v>137</v>
      </c>
      <c r="B53" s="6" t="s">
        <v>105</v>
      </c>
      <c r="C53" s="45"/>
      <c r="D53" s="836"/>
      <c r="E53" s="836"/>
      <c r="F53" s="836"/>
    </row>
    <row r="54" spans="1:6" ht="13.5" thickBot="1">
      <c r="A54" s="192" t="s">
        <v>138</v>
      </c>
      <c r="B54" s="6" t="s">
        <v>64</v>
      </c>
      <c r="C54" s="45"/>
      <c r="D54" s="836"/>
      <c r="E54" s="836"/>
      <c r="F54" s="836"/>
    </row>
    <row r="55" spans="1:6" ht="13.5" thickBot="1">
      <c r="A55" s="1382"/>
      <c r="B55" s="1383" t="s">
        <v>1124</v>
      </c>
      <c r="C55" s="1371"/>
      <c r="D55" s="1373"/>
      <c r="E55" s="1400"/>
      <c r="F55" s="1372"/>
    </row>
    <row r="56" spans="1:6" ht="13.5" thickBot="1">
      <c r="A56" s="1384"/>
      <c r="B56" s="1360" t="s">
        <v>1123</v>
      </c>
      <c r="C56" s="1385"/>
      <c r="D56" s="1377"/>
      <c r="E56" s="1380">
        <v>3602</v>
      </c>
      <c r="F56" s="1381"/>
    </row>
    <row r="57" spans="1:6" ht="13.5" thickBot="1">
      <c r="A57" s="70" t="s">
        <v>70</v>
      </c>
      <c r="B57" s="90" t="s">
        <v>429</v>
      </c>
      <c r="C57" s="1016">
        <f>+C44+C50</f>
        <v>137434</v>
      </c>
      <c r="D57" s="142">
        <f>+D44+D50</f>
        <v>152787</v>
      </c>
      <c r="E57" s="142">
        <f>+E44+E50+E56</f>
        <v>150143</v>
      </c>
      <c r="F57" s="142">
        <f>+F44+F50</f>
        <v>0</v>
      </c>
    </row>
    <row r="58" spans="1:6" ht="13.5" thickBot="1">
      <c r="A58" s="723"/>
      <c r="B58" s="91"/>
      <c r="C58" s="144"/>
      <c r="D58" s="144"/>
      <c r="E58" s="144"/>
      <c r="F58" s="144"/>
    </row>
    <row r="59" spans="1:6" ht="13.5" thickBot="1">
      <c r="A59" s="92" t="s">
        <v>188</v>
      </c>
      <c r="B59" s="93"/>
      <c r="C59" s="989">
        <v>31</v>
      </c>
      <c r="D59" s="990">
        <v>31</v>
      </c>
      <c r="E59" s="989">
        <v>31</v>
      </c>
      <c r="F59" s="990">
        <v>31</v>
      </c>
    </row>
    <row r="60" spans="1:6" ht="13.5" thickBot="1">
      <c r="A60" s="92" t="s">
        <v>189</v>
      </c>
      <c r="B60" s="93"/>
      <c r="C60" s="989">
        <v>0</v>
      </c>
      <c r="D60" s="990">
        <v>1</v>
      </c>
      <c r="E60" s="989">
        <v>0</v>
      </c>
      <c r="F60" s="990">
        <v>1</v>
      </c>
    </row>
  </sheetData>
  <phoneticPr fontId="24" type="noConversion"/>
  <pageMargins left="0" right="0" top="0" bottom="0" header="0.51181102362204722" footer="0.51181102362204722"/>
  <pageSetup paperSize="9" scale="8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indexed="50"/>
  </sheetPr>
  <dimension ref="A1:C59"/>
  <sheetViews>
    <sheetView view="pageBreakPreview" zoomScale="60" zoomScaleNormal="100" workbookViewId="0">
      <selection activeCell="C1" sqref="C1"/>
    </sheetView>
  </sheetViews>
  <sheetFormatPr defaultRowHeight="12.75"/>
  <cols>
    <col min="1" max="1" width="20.1640625" customWidth="1"/>
    <col min="2" max="2" width="66.1640625" customWidth="1"/>
    <col min="3" max="3" width="18" customWidth="1"/>
  </cols>
  <sheetData>
    <row r="1" spans="1:3" ht="16.5" thickBot="1">
      <c r="A1" s="71"/>
      <c r="B1" s="73"/>
      <c r="C1" s="197" t="s">
        <v>1148</v>
      </c>
    </row>
    <row r="2" spans="1:3" ht="31.5" customHeight="1">
      <c r="A2" s="152" t="s">
        <v>186</v>
      </c>
      <c r="B2" s="130" t="s">
        <v>445</v>
      </c>
      <c r="C2" s="145" t="s">
        <v>442</v>
      </c>
    </row>
    <row r="3" spans="1:3" ht="30.75" customHeight="1" thickBot="1">
      <c r="A3" s="190" t="s">
        <v>185</v>
      </c>
      <c r="B3" s="131" t="s">
        <v>594</v>
      </c>
      <c r="C3" s="146" t="s">
        <v>109</v>
      </c>
    </row>
    <row r="4" spans="1:3" ht="14.25" thickBot="1">
      <c r="A4" s="74"/>
      <c r="B4" s="74"/>
      <c r="C4" s="75" t="s">
        <v>100</v>
      </c>
    </row>
    <row r="5" spans="1:3" ht="30.75" customHeight="1" thickBot="1">
      <c r="A5" s="153" t="s">
        <v>187</v>
      </c>
      <c r="B5" s="76" t="s">
        <v>101</v>
      </c>
      <c r="C5" s="77" t="s">
        <v>102</v>
      </c>
    </row>
    <row r="6" spans="1:3" ht="13.5" thickBot="1">
      <c r="A6" s="67">
        <v>1</v>
      </c>
      <c r="B6" s="68">
        <v>2</v>
      </c>
      <c r="C6" s="69">
        <v>3</v>
      </c>
    </row>
    <row r="7" spans="1:3" ht="12.75" customHeight="1" thickBot="1">
      <c r="A7" s="78"/>
      <c r="B7" s="79" t="s">
        <v>103</v>
      </c>
      <c r="C7" s="80"/>
    </row>
    <row r="8" spans="1:3" ht="13.5" customHeight="1" thickBot="1">
      <c r="A8" s="67" t="s">
        <v>68</v>
      </c>
      <c r="B8" s="81" t="s">
        <v>409</v>
      </c>
      <c r="C8" s="115">
        <f>SUM(C9:C18)</f>
        <v>0</v>
      </c>
    </row>
    <row r="9" spans="1:3" ht="14.25" customHeight="1">
      <c r="A9" s="191" t="s">
        <v>129</v>
      </c>
      <c r="B9" s="8" t="s">
        <v>246</v>
      </c>
      <c r="C9" s="136"/>
    </row>
    <row r="10" spans="1:3" ht="12" customHeight="1">
      <c r="A10" s="192" t="s">
        <v>130</v>
      </c>
      <c r="B10" s="6" t="s">
        <v>247</v>
      </c>
      <c r="C10" s="113"/>
    </row>
    <row r="11" spans="1:3" ht="12" customHeight="1">
      <c r="A11" s="192" t="s">
        <v>131</v>
      </c>
      <c r="B11" s="6" t="s">
        <v>248</v>
      </c>
      <c r="C11" s="113"/>
    </row>
    <row r="12" spans="1:3" ht="11.25" customHeight="1">
      <c r="A12" s="192" t="s">
        <v>132</v>
      </c>
      <c r="B12" s="6" t="s">
        <v>249</v>
      </c>
      <c r="C12" s="113"/>
    </row>
    <row r="13" spans="1:3" ht="10.5" customHeight="1">
      <c r="A13" s="192" t="s">
        <v>149</v>
      </c>
      <c r="B13" s="6" t="s">
        <v>250</v>
      </c>
      <c r="C13" s="113"/>
    </row>
    <row r="14" spans="1:3" ht="11.25" customHeight="1">
      <c r="A14" s="192" t="s">
        <v>133</v>
      </c>
      <c r="B14" s="6" t="s">
        <v>410</v>
      </c>
      <c r="C14" s="113"/>
    </row>
    <row r="15" spans="1:3" ht="11.25" customHeight="1">
      <c r="A15" s="192" t="s">
        <v>134</v>
      </c>
      <c r="B15" s="5" t="s">
        <v>411</v>
      </c>
      <c r="C15" s="113"/>
    </row>
    <row r="16" spans="1:3" ht="10.5" customHeight="1">
      <c r="A16" s="192" t="s">
        <v>141</v>
      </c>
      <c r="B16" s="6" t="s">
        <v>253</v>
      </c>
      <c r="C16" s="137"/>
    </row>
    <row r="17" spans="1:3" ht="10.5" customHeight="1">
      <c r="A17" s="192" t="s">
        <v>142</v>
      </c>
      <c r="B17" s="6" t="s">
        <v>254</v>
      </c>
      <c r="C17" s="113"/>
    </row>
    <row r="18" spans="1:3" ht="10.5" customHeight="1" thickBot="1">
      <c r="A18" s="192" t="s">
        <v>143</v>
      </c>
      <c r="B18" s="5" t="s">
        <v>255</v>
      </c>
      <c r="C18" s="114"/>
    </row>
    <row r="19" spans="1:3" ht="10.5" customHeight="1" thickBot="1">
      <c r="A19" s="67" t="s">
        <v>69</v>
      </c>
      <c r="B19" s="81" t="s">
        <v>412</v>
      </c>
      <c r="C19" s="115">
        <f>SUM(C20:C22)</f>
        <v>0</v>
      </c>
    </row>
    <row r="20" spans="1:3" ht="12" customHeight="1">
      <c r="A20" s="192" t="s">
        <v>135</v>
      </c>
      <c r="B20" s="7" t="s">
        <v>221</v>
      </c>
      <c r="C20" s="113"/>
    </row>
    <row r="21" spans="1:3" ht="9.75" customHeight="1">
      <c r="A21" s="192" t="s">
        <v>136</v>
      </c>
      <c r="B21" s="6" t="s">
        <v>413</v>
      </c>
      <c r="C21" s="113"/>
    </row>
    <row r="22" spans="1:3" ht="12" customHeight="1">
      <c r="A22" s="192" t="s">
        <v>137</v>
      </c>
      <c r="B22" s="6" t="s">
        <v>414</v>
      </c>
      <c r="C22" s="113"/>
    </row>
    <row r="23" spans="1:3" ht="12" customHeight="1" thickBot="1">
      <c r="A23" s="192" t="s">
        <v>138</v>
      </c>
      <c r="B23" s="6" t="s">
        <v>62</v>
      </c>
      <c r="C23" s="113"/>
    </row>
    <row r="24" spans="1:3" ht="12" customHeight="1" thickBot="1">
      <c r="A24" s="70" t="s">
        <v>70</v>
      </c>
      <c r="B24" s="55" t="s">
        <v>162</v>
      </c>
      <c r="C24" s="129"/>
    </row>
    <row r="25" spans="1:3" ht="12" customHeight="1" thickBot="1">
      <c r="A25" s="70" t="s">
        <v>71</v>
      </c>
      <c r="B25" s="55" t="s">
        <v>415</v>
      </c>
      <c r="C25" s="115">
        <f>+C26+C27</f>
        <v>0</v>
      </c>
    </row>
    <row r="26" spans="1:3" ht="11.25" customHeight="1">
      <c r="A26" s="193" t="s">
        <v>231</v>
      </c>
      <c r="B26" s="194" t="s">
        <v>413</v>
      </c>
      <c r="C26" s="44"/>
    </row>
    <row r="27" spans="1:3" ht="12" customHeight="1">
      <c r="A27" s="193" t="s">
        <v>234</v>
      </c>
      <c r="B27" s="195" t="s">
        <v>416</v>
      </c>
      <c r="C27" s="116"/>
    </row>
    <row r="28" spans="1:3" ht="12.75" customHeight="1" thickBot="1">
      <c r="A28" s="192" t="s">
        <v>235</v>
      </c>
      <c r="B28" s="196" t="s">
        <v>417</v>
      </c>
      <c r="C28" s="47"/>
    </row>
    <row r="29" spans="1:3" ht="10.5" customHeight="1" thickBot="1">
      <c r="A29" s="70" t="s">
        <v>72</v>
      </c>
      <c r="B29" s="55" t="s">
        <v>418</v>
      </c>
      <c r="C29" s="115">
        <f>+C30+C31+C32</f>
        <v>0</v>
      </c>
    </row>
    <row r="30" spans="1:3" ht="10.5" customHeight="1">
      <c r="A30" s="193" t="s">
        <v>122</v>
      </c>
      <c r="B30" s="194" t="s">
        <v>260</v>
      </c>
      <c r="C30" s="44"/>
    </row>
    <row r="31" spans="1:3" ht="11.25" customHeight="1">
      <c r="A31" s="193" t="s">
        <v>123</v>
      </c>
      <c r="B31" s="195" t="s">
        <v>261</v>
      </c>
      <c r="C31" s="116"/>
    </row>
    <row r="32" spans="1:3" ht="12" customHeight="1" thickBot="1">
      <c r="A32" s="192" t="s">
        <v>124</v>
      </c>
      <c r="B32" s="57" t="s">
        <v>262</v>
      </c>
      <c r="C32" s="47"/>
    </row>
    <row r="33" spans="1:3" ht="11.25" customHeight="1" thickBot="1">
      <c r="A33" s="70" t="s">
        <v>73</v>
      </c>
      <c r="B33" s="55" t="s">
        <v>371</v>
      </c>
      <c r="C33" s="129"/>
    </row>
    <row r="34" spans="1:3" ht="12" customHeight="1" thickBot="1">
      <c r="A34" s="70" t="s">
        <v>74</v>
      </c>
      <c r="B34" s="55" t="s">
        <v>419</v>
      </c>
      <c r="C34" s="138"/>
    </row>
    <row r="35" spans="1:3" ht="11.25" customHeight="1" thickBot="1">
      <c r="A35" s="67" t="s">
        <v>75</v>
      </c>
      <c r="B35" s="55" t="s">
        <v>420</v>
      </c>
      <c r="C35" s="139">
        <f>+C8+C19+C24+C25+C29+C33+C34</f>
        <v>0</v>
      </c>
    </row>
    <row r="36" spans="1:3" ht="11.25" customHeight="1" thickBot="1">
      <c r="A36" s="82" t="s">
        <v>76</v>
      </c>
      <c r="B36" s="55" t="s">
        <v>421</v>
      </c>
      <c r="C36" s="139">
        <f>+C37+C38+C39</f>
        <v>0</v>
      </c>
    </row>
    <row r="37" spans="1:3" ht="10.5" customHeight="1">
      <c r="A37" s="193" t="s">
        <v>422</v>
      </c>
      <c r="B37" s="194" t="s">
        <v>200</v>
      </c>
      <c r="C37" s="44"/>
    </row>
    <row r="38" spans="1:3" ht="12" customHeight="1">
      <c r="A38" s="193" t="s">
        <v>423</v>
      </c>
      <c r="B38" s="195" t="s">
        <v>63</v>
      </c>
      <c r="C38" s="116"/>
    </row>
    <row r="39" spans="1:3" ht="12.75" customHeight="1" thickBot="1">
      <c r="A39" s="192" t="s">
        <v>424</v>
      </c>
      <c r="B39" s="57" t="s">
        <v>425</v>
      </c>
      <c r="C39" s="47"/>
    </row>
    <row r="40" spans="1:3" ht="16.5" customHeight="1" thickBot="1">
      <c r="A40" s="82" t="s">
        <v>77</v>
      </c>
      <c r="B40" s="83" t="s">
        <v>426</v>
      </c>
      <c r="C40" s="142">
        <f>+C35+C36</f>
        <v>0</v>
      </c>
    </row>
    <row r="41" spans="1:3" ht="13.5" thickBot="1">
      <c r="A41" s="84"/>
      <c r="B41" s="85"/>
      <c r="C41" s="140"/>
    </row>
    <row r="42" spans="1:3" ht="11.25" customHeight="1" thickBot="1">
      <c r="A42" s="88"/>
      <c r="B42" s="89" t="s">
        <v>104</v>
      </c>
      <c r="C42" s="142"/>
    </row>
    <row r="43" spans="1:3" ht="11.25" customHeight="1" thickBot="1">
      <c r="A43" s="70" t="s">
        <v>68</v>
      </c>
      <c r="B43" s="55" t="s">
        <v>427</v>
      </c>
      <c r="C43" s="115">
        <f>SUM(C44:C48)</f>
        <v>0</v>
      </c>
    </row>
    <row r="44" spans="1:3" ht="11.25" customHeight="1">
      <c r="A44" s="192" t="s">
        <v>129</v>
      </c>
      <c r="B44" s="7" t="s">
        <v>98</v>
      </c>
      <c r="C44" s="44"/>
    </row>
    <row r="45" spans="1:3" ht="10.5" customHeight="1">
      <c r="A45" s="192" t="s">
        <v>130</v>
      </c>
      <c r="B45" s="6" t="s">
        <v>171</v>
      </c>
      <c r="C45" s="46"/>
    </row>
    <row r="46" spans="1:3" ht="10.5" customHeight="1">
      <c r="A46" s="192" t="s">
        <v>131</v>
      </c>
      <c r="B46" s="6" t="s">
        <v>148</v>
      </c>
      <c r="C46" s="46"/>
    </row>
    <row r="47" spans="1:3" ht="12" customHeight="1">
      <c r="A47" s="192" t="s">
        <v>132</v>
      </c>
      <c r="B47" s="6" t="s">
        <v>172</v>
      </c>
      <c r="C47" s="46"/>
    </row>
    <row r="48" spans="1:3" ht="12.75" customHeight="1" thickBot="1">
      <c r="A48" s="192" t="s">
        <v>149</v>
      </c>
      <c r="B48" s="6" t="s">
        <v>173</v>
      </c>
      <c r="C48" s="46"/>
    </row>
    <row r="49" spans="1:3" ht="13.5" customHeight="1" thickBot="1">
      <c r="A49" s="70" t="s">
        <v>69</v>
      </c>
      <c r="B49" s="55" t="s">
        <v>428</v>
      </c>
      <c r="C49" s="115">
        <f>SUM(C50:C52)</f>
        <v>0</v>
      </c>
    </row>
    <row r="50" spans="1:3" ht="11.25" customHeight="1">
      <c r="A50" s="192" t="s">
        <v>135</v>
      </c>
      <c r="B50" s="7" t="s">
        <v>193</v>
      </c>
      <c r="C50" s="44"/>
    </row>
    <row r="51" spans="1:3" ht="11.25" customHeight="1">
      <c r="A51" s="192" t="s">
        <v>136</v>
      </c>
      <c r="B51" s="6" t="s">
        <v>175</v>
      </c>
      <c r="C51" s="46"/>
    </row>
    <row r="52" spans="1:3" ht="11.25" customHeight="1">
      <c r="A52" s="192" t="s">
        <v>137</v>
      </c>
      <c r="B52" s="6" t="s">
        <v>105</v>
      </c>
      <c r="C52" s="46"/>
    </row>
    <row r="53" spans="1:3" ht="11.25" customHeight="1" thickBot="1">
      <c r="A53" s="192" t="s">
        <v>138</v>
      </c>
      <c r="B53" s="6" t="s">
        <v>64</v>
      </c>
      <c r="C53" s="46"/>
    </row>
    <row r="54" spans="1:3" ht="13.5" thickBot="1">
      <c r="A54" s="70" t="s">
        <v>70</v>
      </c>
      <c r="B54" s="90" t="s">
        <v>429</v>
      </c>
      <c r="C54" s="143">
        <f>+C43+C49</f>
        <v>0</v>
      </c>
    </row>
    <row r="55" spans="1:3" ht="13.5" thickBot="1">
      <c r="A55" s="723"/>
      <c r="B55" s="91"/>
      <c r="C55" s="144"/>
    </row>
    <row r="56" spans="1:3" ht="13.5" thickBot="1">
      <c r="A56" s="92" t="s">
        <v>188</v>
      </c>
      <c r="B56" s="93"/>
      <c r="C56" s="54"/>
    </row>
    <row r="57" spans="1:3" ht="13.5" thickBot="1">
      <c r="A57" s="92" t="s">
        <v>189</v>
      </c>
      <c r="B57" s="93"/>
      <c r="C57" s="54"/>
    </row>
    <row r="58" spans="1:3">
      <c r="A58" s="723"/>
      <c r="B58" s="91"/>
      <c r="C58" s="91"/>
    </row>
    <row r="59" spans="1:3">
      <c r="A59" s="723"/>
      <c r="B59" s="91"/>
      <c r="C59" s="91"/>
    </row>
  </sheetData>
  <pageMargins left="0.7" right="0.7" top="0.75" bottom="0.75" header="0.3" footer="0.3"/>
  <pageSetup paperSize="9" scale="9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indexed="50"/>
  </sheetPr>
  <dimension ref="A1:C59"/>
  <sheetViews>
    <sheetView view="pageBreakPreview" zoomScale="60" zoomScaleNormal="100" workbookViewId="0">
      <selection activeCell="C1" sqref="C1"/>
    </sheetView>
  </sheetViews>
  <sheetFormatPr defaultRowHeight="12.75"/>
  <cols>
    <col min="1" max="1" width="18.83203125" customWidth="1"/>
    <col min="2" max="2" width="66.1640625" customWidth="1"/>
    <col min="3" max="3" width="18.6640625" customWidth="1"/>
  </cols>
  <sheetData>
    <row r="1" spans="1:3" ht="16.5" thickBot="1">
      <c r="A1" s="71"/>
      <c r="B1" s="73"/>
      <c r="C1" s="197" t="s">
        <v>1150</v>
      </c>
    </row>
    <row r="2" spans="1:3" ht="38.25" customHeight="1">
      <c r="A2" s="152" t="s">
        <v>186</v>
      </c>
      <c r="B2" s="130" t="s">
        <v>445</v>
      </c>
      <c r="C2" s="145" t="s">
        <v>442</v>
      </c>
    </row>
    <row r="3" spans="1:3" ht="35.25" customHeight="1" thickBot="1">
      <c r="A3" s="190" t="s">
        <v>185</v>
      </c>
      <c r="B3" s="131" t="s">
        <v>1149</v>
      </c>
      <c r="C3" s="146" t="s">
        <v>442</v>
      </c>
    </row>
    <row r="4" spans="1:3" ht="14.25" thickBot="1">
      <c r="A4" s="74"/>
      <c r="B4" s="74"/>
      <c r="C4" s="75" t="s">
        <v>100</v>
      </c>
    </row>
    <row r="5" spans="1:3" ht="27" customHeight="1" thickBot="1">
      <c r="A5" s="153" t="s">
        <v>187</v>
      </c>
      <c r="B5" s="76" t="s">
        <v>101</v>
      </c>
      <c r="C5" s="77" t="s">
        <v>102</v>
      </c>
    </row>
    <row r="6" spans="1:3" ht="13.5" thickBot="1">
      <c r="A6" s="67">
        <v>1</v>
      </c>
      <c r="B6" s="68">
        <v>2</v>
      </c>
      <c r="C6" s="69">
        <v>3</v>
      </c>
    </row>
    <row r="7" spans="1:3" ht="14.25" customHeight="1" thickBot="1">
      <c r="A7" s="78"/>
      <c r="B7" s="79" t="s">
        <v>103</v>
      </c>
      <c r="C7" s="80"/>
    </row>
    <row r="8" spans="1:3" ht="12" customHeight="1" thickBot="1">
      <c r="A8" s="67" t="s">
        <v>68</v>
      </c>
      <c r="B8" s="81" t="s">
        <v>409</v>
      </c>
      <c r="C8" s="115">
        <f>SUM(C9:C18)</f>
        <v>0</v>
      </c>
    </row>
    <row r="9" spans="1:3" ht="10.5" customHeight="1">
      <c r="A9" s="191" t="s">
        <v>129</v>
      </c>
      <c r="B9" s="8" t="s">
        <v>246</v>
      </c>
      <c r="C9" s="136"/>
    </row>
    <row r="10" spans="1:3" ht="10.5" customHeight="1">
      <c r="A10" s="192" t="s">
        <v>130</v>
      </c>
      <c r="B10" s="6" t="s">
        <v>247</v>
      </c>
      <c r="C10" s="113"/>
    </row>
    <row r="11" spans="1:3" ht="11.25" customHeight="1">
      <c r="A11" s="192" t="s">
        <v>131</v>
      </c>
      <c r="B11" s="6" t="s">
        <v>248</v>
      </c>
      <c r="C11" s="113"/>
    </row>
    <row r="12" spans="1:3" ht="11.25" customHeight="1">
      <c r="A12" s="192" t="s">
        <v>132</v>
      </c>
      <c r="B12" s="6" t="s">
        <v>249</v>
      </c>
      <c r="C12" s="113"/>
    </row>
    <row r="13" spans="1:3" ht="10.5" customHeight="1">
      <c r="A13" s="192" t="s">
        <v>149</v>
      </c>
      <c r="B13" s="6" t="s">
        <v>250</v>
      </c>
      <c r="C13" s="113"/>
    </row>
    <row r="14" spans="1:3" ht="11.25" customHeight="1">
      <c r="A14" s="192" t="s">
        <v>133</v>
      </c>
      <c r="B14" s="6" t="s">
        <v>410</v>
      </c>
      <c r="C14" s="113"/>
    </row>
    <row r="15" spans="1:3" ht="11.25" customHeight="1">
      <c r="A15" s="192" t="s">
        <v>134</v>
      </c>
      <c r="B15" s="5" t="s">
        <v>411</v>
      </c>
      <c r="C15" s="113"/>
    </row>
    <row r="16" spans="1:3" ht="11.25" customHeight="1">
      <c r="A16" s="192" t="s">
        <v>141</v>
      </c>
      <c r="B16" s="6" t="s">
        <v>253</v>
      </c>
      <c r="C16" s="137"/>
    </row>
    <row r="17" spans="1:3" ht="12" customHeight="1">
      <c r="A17" s="192" t="s">
        <v>142</v>
      </c>
      <c r="B17" s="6" t="s">
        <v>254</v>
      </c>
      <c r="C17" s="113"/>
    </row>
    <row r="18" spans="1:3" ht="12" customHeight="1" thickBot="1">
      <c r="A18" s="192" t="s">
        <v>143</v>
      </c>
      <c r="B18" s="5" t="s">
        <v>255</v>
      </c>
      <c r="C18" s="114"/>
    </row>
    <row r="19" spans="1:3" ht="12" customHeight="1" thickBot="1">
      <c r="A19" s="67" t="s">
        <v>69</v>
      </c>
      <c r="B19" s="81" t="s">
        <v>412</v>
      </c>
      <c r="C19" s="115">
        <f>SUM(C20:C22)</f>
        <v>0</v>
      </c>
    </row>
    <row r="20" spans="1:3" ht="11.25" customHeight="1">
      <c r="A20" s="192" t="s">
        <v>135</v>
      </c>
      <c r="B20" s="7" t="s">
        <v>221</v>
      </c>
      <c r="C20" s="113"/>
    </row>
    <row r="21" spans="1:3" ht="9.75" customHeight="1">
      <c r="A21" s="192" t="s">
        <v>136</v>
      </c>
      <c r="B21" s="6" t="s">
        <v>413</v>
      </c>
      <c r="C21" s="113"/>
    </row>
    <row r="22" spans="1:3" ht="11.25" customHeight="1">
      <c r="A22" s="192" t="s">
        <v>137</v>
      </c>
      <c r="B22" s="6" t="s">
        <v>414</v>
      </c>
      <c r="C22" s="113"/>
    </row>
    <row r="23" spans="1:3" ht="10.5" customHeight="1" thickBot="1">
      <c r="A23" s="192" t="s">
        <v>138</v>
      </c>
      <c r="B23" s="6" t="s">
        <v>62</v>
      </c>
      <c r="C23" s="113"/>
    </row>
    <row r="24" spans="1:3" ht="11.25" customHeight="1" thickBot="1">
      <c r="A24" s="70" t="s">
        <v>70</v>
      </c>
      <c r="B24" s="55" t="s">
        <v>162</v>
      </c>
      <c r="C24" s="129"/>
    </row>
    <row r="25" spans="1:3" ht="12.75" customHeight="1" thickBot="1">
      <c r="A25" s="70" t="s">
        <v>71</v>
      </c>
      <c r="B25" s="55" t="s">
        <v>415</v>
      </c>
      <c r="C25" s="115">
        <f>+C26+C27</f>
        <v>0</v>
      </c>
    </row>
    <row r="26" spans="1:3" ht="12" customHeight="1">
      <c r="A26" s="193" t="s">
        <v>231</v>
      </c>
      <c r="B26" s="194" t="s">
        <v>413</v>
      </c>
      <c r="C26" s="44"/>
    </row>
    <row r="27" spans="1:3" ht="12" customHeight="1">
      <c r="A27" s="193" t="s">
        <v>234</v>
      </c>
      <c r="B27" s="195" t="s">
        <v>416</v>
      </c>
      <c r="C27" s="116"/>
    </row>
    <row r="28" spans="1:3" ht="12" customHeight="1" thickBot="1">
      <c r="A28" s="192" t="s">
        <v>235</v>
      </c>
      <c r="B28" s="196" t="s">
        <v>417</v>
      </c>
      <c r="C28" s="47"/>
    </row>
    <row r="29" spans="1:3" ht="12.75" customHeight="1" thickBot="1">
      <c r="A29" s="70" t="s">
        <v>72</v>
      </c>
      <c r="B29" s="55" t="s">
        <v>418</v>
      </c>
      <c r="C29" s="115">
        <f>+C30+C31+C32</f>
        <v>0</v>
      </c>
    </row>
    <row r="30" spans="1:3" ht="10.5" customHeight="1">
      <c r="A30" s="193" t="s">
        <v>122</v>
      </c>
      <c r="B30" s="194" t="s">
        <v>260</v>
      </c>
      <c r="C30" s="44"/>
    </row>
    <row r="31" spans="1:3" ht="11.25" customHeight="1">
      <c r="A31" s="193" t="s">
        <v>123</v>
      </c>
      <c r="B31" s="195" t="s">
        <v>261</v>
      </c>
      <c r="C31" s="116"/>
    </row>
    <row r="32" spans="1:3" ht="11.25" customHeight="1" thickBot="1">
      <c r="A32" s="192" t="s">
        <v>124</v>
      </c>
      <c r="B32" s="57" t="s">
        <v>262</v>
      </c>
      <c r="C32" s="47"/>
    </row>
    <row r="33" spans="1:3" ht="11.25" customHeight="1" thickBot="1">
      <c r="A33" s="70" t="s">
        <v>73</v>
      </c>
      <c r="B33" s="55" t="s">
        <v>371</v>
      </c>
      <c r="C33" s="129"/>
    </row>
    <row r="34" spans="1:3" ht="12" customHeight="1" thickBot="1">
      <c r="A34" s="70" t="s">
        <v>74</v>
      </c>
      <c r="B34" s="55" t="s">
        <v>419</v>
      </c>
      <c r="C34" s="138"/>
    </row>
    <row r="35" spans="1:3" ht="12" customHeight="1" thickBot="1">
      <c r="A35" s="67" t="s">
        <v>75</v>
      </c>
      <c r="B35" s="55" t="s">
        <v>420</v>
      </c>
      <c r="C35" s="139">
        <f>+C8+C19+C24+C25+C29+C33+C34</f>
        <v>0</v>
      </c>
    </row>
    <row r="36" spans="1:3" ht="12" customHeight="1" thickBot="1">
      <c r="A36" s="82" t="s">
        <v>76</v>
      </c>
      <c r="B36" s="55" t="s">
        <v>421</v>
      </c>
      <c r="C36" s="139">
        <f>+C37+C38+C39</f>
        <v>0</v>
      </c>
    </row>
    <row r="37" spans="1:3" ht="12" customHeight="1">
      <c r="A37" s="193" t="s">
        <v>422</v>
      </c>
      <c r="B37" s="194" t="s">
        <v>200</v>
      </c>
      <c r="C37" s="44"/>
    </row>
    <row r="38" spans="1:3" ht="13.5" customHeight="1">
      <c r="A38" s="193" t="s">
        <v>423</v>
      </c>
      <c r="B38" s="195" t="s">
        <v>63</v>
      </c>
      <c r="C38" s="116"/>
    </row>
    <row r="39" spans="1:3" ht="12.75" customHeight="1" thickBot="1">
      <c r="A39" s="192" t="s">
        <v>424</v>
      </c>
      <c r="B39" s="57" t="s">
        <v>425</v>
      </c>
      <c r="C39" s="47"/>
    </row>
    <row r="40" spans="1:3" ht="11.25" customHeight="1" thickBot="1">
      <c r="A40" s="82" t="s">
        <v>77</v>
      </c>
      <c r="B40" s="83" t="s">
        <v>426</v>
      </c>
      <c r="C40" s="142">
        <f>+C35+C36</f>
        <v>0</v>
      </c>
    </row>
    <row r="41" spans="1:3" ht="13.5" thickBot="1">
      <c r="A41" s="84"/>
      <c r="B41" s="85"/>
      <c r="C41" s="140"/>
    </row>
    <row r="42" spans="1:3" ht="13.5" thickBot="1">
      <c r="A42" s="88"/>
      <c r="B42" s="89" t="s">
        <v>104</v>
      </c>
      <c r="C42" s="142"/>
    </row>
    <row r="43" spans="1:3" ht="12.75" customHeight="1" thickBot="1">
      <c r="A43" s="70" t="s">
        <v>68</v>
      </c>
      <c r="B43" s="55" t="s">
        <v>427</v>
      </c>
      <c r="C43" s="115">
        <f>SUM(C44:C48)</f>
        <v>0</v>
      </c>
    </row>
    <row r="44" spans="1:3" ht="10.5" customHeight="1">
      <c r="A44" s="192" t="s">
        <v>129</v>
      </c>
      <c r="B44" s="7" t="s">
        <v>98</v>
      </c>
      <c r="C44" s="44"/>
    </row>
    <row r="45" spans="1:3" ht="11.25" customHeight="1">
      <c r="A45" s="192" t="s">
        <v>130</v>
      </c>
      <c r="B45" s="6" t="s">
        <v>171</v>
      </c>
      <c r="C45" s="46"/>
    </row>
    <row r="46" spans="1:3" ht="12" customHeight="1">
      <c r="A46" s="192" t="s">
        <v>131</v>
      </c>
      <c r="B46" s="6" t="s">
        <v>148</v>
      </c>
      <c r="C46" s="46"/>
    </row>
    <row r="47" spans="1:3" ht="11.25" customHeight="1">
      <c r="A47" s="192" t="s">
        <v>132</v>
      </c>
      <c r="B47" s="6" t="s">
        <v>172</v>
      </c>
      <c r="C47" s="46"/>
    </row>
    <row r="48" spans="1:3" ht="11.25" customHeight="1" thickBot="1">
      <c r="A48" s="192" t="s">
        <v>149</v>
      </c>
      <c r="B48" s="6" t="s">
        <v>173</v>
      </c>
      <c r="C48" s="46"/>
    </row>
    <row r="49" spans="1:3" ht="10.5" customHeight="1" thickBot="1">
      <c r="A49" s="70" t="s">
        <v>69</v>
      </c>
      <c r="B49" s="55" t="s">
        <v>428</v>
      </c>
      <c r="C49" s="115">
        <f>SUM(C50:C52)</f>
        <v>0</v>
      </c>
    </row>
    <row r="50" spans="1:3" ht="9.75" customHeight="1">
      <c r="A50" s="192" t="s">
        <v>135</v>
      </c>
      <c r="B50" s="7" t="s">
        <v>193</v>
      </c>
      <c r="C50" s="44"/>
    </row>
    <row r="51" spans="1:3" ht="12" customHeight="1">
      <c r="A51" s="192" t="s">
        <v>136</v>
      </c>
      <c r="B51" s="6" t="s">
        <v>175</v>
      </c>
      <c r="C51" s="46"/>
    </row>
    <row r="52" spans="1:3" ht="12" customHeight="1">
      <c r="A52" s="192" t="s">
        <v>137</v>
      </c>
      <c r="B52" s="6" t="s">
        <v>105</v>
      </c>
      <c r="C52" s="46"/>
    </row>
    <row r="53" spans="1:3" ht="12" customHeight="1" thickBot="1">
      <c r="A53" s="192" t="s">
        <v>138</v>
      </c>
      <c r="B53" s="6" t="s">
        <v>64</v>
      </c>
      <c r="C53" s="46"/>
    </row>
    <row r="54" spans="1:3" ht="12" customHeight="1" thickBot="1">
      <c r="A54" s="70" t="s">
        <v>70</v>
      </c>
      <c r="B54" s="90" t="s">
        <v>429</v>
      </c>
      <c r="C54" s="143">
        <f>+C43+C49</f>
        <v>0</v>
      </c>
    </row>
    <row r="55" spans="1:3" ht="13.5" thickBot="1">
      <c r="A55" s="723"/>
      <c r="B55" s="91"/>
      <c r="C55" s="144"/>
    </row>
    <row r="56" spans="1:3" ht="13.5" thickBot="1">
      <c r="A56" s="92" t="s">
        <v>188</v>
      </c>
      <c r="B56" s="93"/>
      <c r="C56" s="54"/>
    </row>
    <row r="57" spans="1:3" ht="13.5" thickBot="1">
      <c r="A57" s="92" t="s">
        <v>189</v>
      </c>
      <c r="B57" s="93"/>
      <c r="C57" s="54"/>
    </row>
    <row r="58" spans="1:3">
      <c r="A58" s="723"/>
      <c r="B58" s="91"/>
      <c r="C58" s="91"/>
    </row>
    <row r="59" spans="1:3">
      <c r="A59" s="723"/>
      <c r="B59" s="91"/>
      <c r="C59" s="91"/>
    </row>
  </sheetData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64"/>
  <sheetViews>
    <sheetView view="pageLayout" topLeftCell="B100" zoomScaleNormal="100" zoomScaleSheetLayoutView="100" workbookViewId="0">
      <selection activeCell="E178" sqref="E178:F180"/>
    </sheetView>
  </sheetViews>
  <sheetFormatPr defaultRowHeight="15.75"/>
  <cols>
    <col min="1" max="1" width="9.5" style="149" customWidth="1"/>
    <col min="2" max="2" width="57.83203125" style="149" customWidth="1"/>
    <col min="3" max="3" width="12.83203125" style="149" customWidth="1"/>
    <col min="4" max="4" width="13.33203125" style="159" customWidth="1"/>
    <col min="5" max="5" width="14.33203125" style="149" customWidth="1"/>
    <col min="6" max="6" width="13.33203125" style="159" customWidth="1"/>
    <col min="7" max="16384" width="9.33203125" style="159"/>
  </cols>
  <sheetData>
    <row r="1" spans="1:8" ht="15.95" customHeight="1">
      <c r="A1" s="1417" t="s">
        <v>66</v>
      </c>
      <c r="B1" s="1417"/>
      <c r="C1" s="1417"/>
      <c r="E1" s="159"/>
    </row>
    <row r="2" spans="1:8" ht="15.95" customHeight="1" thickBot="1">
      <c r="A2" s="1416" t="s">
        <v>153</v>
      </c>
      <c r="B2" s="1416"/>
      <c r="C2" s="724"/>
      <c r="D2" s="722"/>
      <c r="E2" s="724"/>
      <c r="F2" s="722"/>
    </row>
    <row r="3" spans="1:8" ht="15.95" customHeight="1" thickBot="1">
      <c r="A3" s="21" t="s">
        <v>117</v>
      </c>
      <c r="B3" s="22" t="s">
        <v>67</v>
      </c>
      <c r="C3" s="29" t="s">
        <v>864</v>
      </c>
      <c r="D3" s="29" t="s">
        <v>865</v>
      </c>
      <c r="E3" s="29" t="s">
        <v>866</v>
      </c>
      <c r="F3" s="29" t="s">
        <v>867</v>
      </c>
    </row>
    <row r="4" spans="1:8" ht="38.1" customHeight="1" thickBot="1">
      <c r="A4" s="154">
        <v>1</v>
      </c>
      <c r="B4" s="155">
        <v>2</v>
      </c>
      <c r="C4" s="156">
        <v>3</v>
      </c>
      <c r="D4" s="156">
        <v>4</v>
      </c>
      <c r="E4" s="156">
        <v>5</v>
      </c>
      <c r="F4" s="156">
        <v>6</v>
      </c>
      <c r="G4" s="160"/>
    </row>
    <row r="5" spans="1:8" s="160" customFormat="1" ht="12" customHeight="1" thickBot="1">
      <c r="A5" s="18" t="s">
        <v>68</v>
      </c>
      <c r="B5" s="19" t="s">
        <v>213</v>
      </c>
      <c r="C5" s="103">
        <f>+C6+C7+C8+C9+C10+C11</f>
        <v>247740</v>
      </c>
      <c r="D5" s="103">
        <f>+D6+D7+D8+D9+D10+D11+D12+D13+D14+D15</f>
        <v>278002</v>
      </c>
      <c r="E5" s="103">
        <f>+E6+E7+E8+E9+E10+E11</f>
        <v>271845</v>
      </c>
      <c r="F5" s="1407"/>
      <c r="G5" s="1408"/>
      <c r="H5" s="1409"/>
    </row>
    <row r="6" spans="1:8" s="161" customFormat="1" ht="12" customHeight="1">
      <c r="A6" s="13" t="s">
        <v>129</v>
      </c>
      <c r="B6" s="162" t="s">
        <v>214</v>
      </c>
      <c r="C6" s="106">
        <v>33503</v>
      </c>
      <c r="D6" s="106">
        <v>35759</v>
      </c>
      <c r="E6" s="106">
        <v>29602</v>
      </c>
      <c r="F6" s="106"/>
    </row>
    <row r="7" spans="1:8" s="161" customFormat="1" ht="12" customHeight="1">
      <c r="A7" s="12" t="s">
        <v>130</v>
      </c>
      <c r="B7" s="163" t="s">
        <v>215</v>
      </c>
      <c r="C7" s="105">
        <v>97314</v>
      </c>
      <c r="D7" s="106">
        <f>'[1]9. sz. mell'!F11</f>
        <v>102315</v>
      </c>
      <c r="E7" s="106">
        <v>102315</v>
      </c>
      <c r="F7" s="106"/>
    </row>
    <row r="8" spans="1:8" s="161" customFormat="1" ht="12" customHeight="1">
      <c r="A8" s="12" t="s">
        <v>131</v>
      </c>
      <c r="B8" s="163" t="s">
        <v>216</v>
      </c>
      <c r="C8" s="105">
        <v>110624</v>
      </c>
      <c r="D8" s="106">
        <f>'[1]9. sz. mell'!F12</f>
        <v>124836</v>
      </c>
      <c r="E8" s="106">
        <v>124836</v>
      </c>
      <c r="F8" s="106"/>
    </row>
    <row r="9" spans="1:8" s="161" customFormat="1" ht="12" customHeight="1">
      <c r="A9" s="12" t="s">
        <v>132</v>
      </c>
      <c r="B9" s="163" t="s">
        <v>217</v>
      </c>
      <c r="C9" s="105">
        <v>6299</v>
      </c>
      <c r="D9" s="106">
        <f>'[1]9. sz. mell'!F13</f>
        <v>6547</v>
      </c>
      <c r="E9" s="106">
        <v>6547</v>
      </c>
      <c r="F9" s="106"/>
    </row>
    <row r="10" spans="1:8" s="161" customFormat="1" ht="12" customHeight="1" thickBot="1">
      <c r="A10" s="12" t="s">
        <v>149</v>
      </c>
      <c r="B10" s="163" t="s">
        <v>218</v>
      </c>
      <c r="C10" s="105"/>
      <c r="D10" s="106">
        <f>'[1]9. sz. mell'!F14</f>
        <v>8352</v>
      </c>
      <c r="E10" s="106">
        <v>8352</v>
      </c>
      <c r="F10" s="106"/>
    </row>
    <row r="11" spans="1:8" s="161" customFormat="1" ht="12" customHeight="1" thickBot="1">
      <c r="A11" s="12" t="s">
        <v>133</v>
      </c>
      <c r="B11" s="163" t="s">
        <v>219</v>
      </c>
      <c r="C11" s="105"/>
      <c r="D11" s="106">
        <f>'[1]9. sz. mell'!F15</f>
        <v>193</v>
      </c>
      <c r="E11" s="106">
        <v>193</v>
      </c>
      <c r="F11" s="106"/>
      <c r="H11" s="754"/>
    </row>
    <row r="12" spans="1:8" s="161" customFormat="1" ht="12" customHeight="1">
      <c r="A12" s="13" t="s">
        <v>134</v>
      </c>
      <c r="B12" s="163" t="s">
        <v>868</v>
      </c>
      <c r="C12" s="475"/>
      <c r="D12" s="106">
        <f>'[1]9. sz. mell'!F16</f>
        <v>0</v>
      </c>
      <c r="E12" s="106">
        <f>'[2]9.1. sz. mell'!E16</f>
        <v>0</v>
      </c>
      <c r="F12" s="106"/>
    </row>
    <row r="13" spans="1:8" s="161" customFormat="1" ht="12" customHeight="1">
      <c r="A13" s="12" t="s">
        <v>141</v>
      </c>
      <c r="B13" s="163" t="s">
        <v>869</v>
      </c>
      <c r="C13" s="105"/>
      <c r="D13" s="106">
        <f>'[1]9. sz. mell'!F17</f>
        <v>0</v>
      </c>
      <c r="E13" s="105"/>
      <c r="F13" s="106">
        <f>'[1]9. sz. mell'!H17</f>
        <v>0</v>
      </c>
    </row>
    <row r="14" spans="1:8" s="161" customFormat="1" ht="12" customHeight="1">
      <c r="A14" s="12" t="s">
        <v>142</v>
      </c>
      <c r="B14" s="163" t="s">
        <v>870</v>
      </c>
      <c r="C14" s="105"/>
      <c r="D14" s="106">
        <f>'[1]9. sz. mell'!F18</f>
        <v>0</v>
      </c>
      <c r="E14" s="105"/>
      <c r="F14" s="106">
        <f>'[1]9. sz. mell'!H18</f>
        <v>0</v>
      </c>
    </row>
    <row r="15" spans="1:8" s="161" customFormat="1" ht="12" customHeight="1" thickBot="1">
      <c r="A15" s="12" t="s">
        <v>143</v>
      </c>
      <c r="B15" s="313" t="s">
        <v>871</v>
      </c>
      <c r="C15" s="475"/>
      <c r="D15" s="106">
        <f>'[1]9. sz. mell'!F19</f>
        <v>0</v>
      </c>
      <c r="E15" s="475"/>
      <c r="F15" s="106">
        <f>'[1]9. sz. mell'!H19</f>
        <v>0</v>
      </c>
    </row>
    <row r="16" spans="1:8" s="161" customFormat="1" ht="12" customHeight="1" thickBot="1">
      <c r="A16" s="18" t="s">
        <v>69</v>
      </c>
      <c r="B16" s="98" t="s">
        <v>220</v>
      </c>
      <c r="C16" s="103">
        <f>+C17+C18+C19+C20+C21</f>
        <v>16465</v>
      </c>
      <c r="D16" s="103">
        <f>D18+D20+D19+D21+D23+D17</f>
        <v>28907</v>
      </c>
      <c r="E16" s="103">
        <f>+E17+E18+E19+E20+E21+E23</f>
        <v>28477</v>
      </c>
      <c r="F16" s="103">
        <f>E16*100/D16</f>
        <v>98.512471027778744</v>
      </c>
    </row>
    <row r="17" spans="1:6" s="161" customFormat="1" ht="12" customHeight="1">
      <c r="A17" s="13" t="s">
        <v>135</v>
      </c>
      <c r="B17" s="162" t="s">
        <v>872</v>
      </c>
      <c r="C17" s="106"/>
      <c r="D17" s="106">
        <f>'[1]16. sz. mell'!F23+'[1]18.sz.mell.'!F23</f>
        <v>874</v>
      </c>
      <c r="E17" s="106">
        <v>874</v>
      </c>
      <c r="F17" s="106"/>
    </row>
    <row r="18" spans="1:6" s="161" customFormat="1" ht="12" customHeight="1">
      <c r="A18" s="12" t="s">
        <v>136</v>
      </c>
      <c r="B18" s="163" t="s">
        <v>873</v>
      </c>
      <c r="C18" s="105"/>
      <c r="D18" s="106">
        <f>'[1]9. sz. mell'!F22</f>
        <v>13651</v>
      </c>
      <c r="E18" s="106">
        <v>13651</v>
      </c>
      <c r="F18" s="106"/>
    </row>
    <row r="19" spans="1:6" s="161" customFormat="1" ht="12" customHeight="1">
      <c r="A19" s="12" t="s">
        <v>137</v>
      </c>
      <c r="B19" s="163" t="s">
        <v>874</v>
      </c>
      <c r="C19" s="105">
        <v>8400</v>
      </c>
      <c r="D19" s="106">
        <v>9141</v>
      </c>
      <c r="E19" s="106">
        <v>9141</v>
      </c>
      <c r="F19" s="106"/>
    </row>
    <row r="20" spans="1:6" s="161" customFormat="1" ht="12" customHeight="1">
      <c r="A20" s="12" t="s">
        <v>138</v>
      </c>
      <c r="B20" s="163" t="s">
        <v>875</v>
      </c>
      <c r="C20" s="105">
        <v>4148</v>
      </c>
      <c r="D20" s="106"/>
      <c r="E20" s="106"/>
      <c r="F20" s="106"/>
    </row>
    <row r="21" spans="1:6" s="161" customFormat="1" ht="12" customHeight="1">
      <c r="A21" s="12" t="s">
        <v>139</v>
      </c>
      <c r="B21" s="163" t="s">
        <v>876</v>
      </c>
      <c r="C21" s="105">
        <v>3917</v>
      </c>
      <c r="D21" s="106">
        <f>'[1]9. sz. mell'!F25</f>
        <v>3917</v>
      </c>
      <c r="E21" s="106">
        <v>3916</v>
      </c>
      <c r="F21" s="106"/>
    </row>
    <row r="22" spans="1:6" s="161" customFormat="1" ht="12" customHeight="1">
      <c r="A22" s="12" t="s">
        <v>877</v>
      </c>
      <c r="B22" s="163" t="s">
        <v>224</v>
      </c>
      <c r="C22" s="107">
        <v>3917</v>
      </c>
      <c r="D22" s="106">
        <f>'[1]9. sz. mell'!F26</f>
        <v>3917</v>
      </c>
      <c r="E22" s="106">
        <v>3916</v>
      </c>
      <c r="F22" s="106"/>
    </row>
    <row r="23" spans="1:6" s="161" customFormat="1" ht="12" customHeight="1">
      <c r="A23" s="11" t="s">
        <v>878</v>
      </c>
      <c r="B23" s="163" t="s">
        <v>879</v>
      </c>
      <c r="C23" s="105"/>
      <c r="D23" s="106">
        <f>'[1]9. sz. mell'!F27</f>
        <v>1324</v>
      </c>
      <c r="E23" s="106">
        <v>895</v>
      </c>
      <c r="F23" s="106"/>
    </row>
    <row r="24" spans="1:6" s="161" customFormat="1" ht="12" customHeight="1">
      <c r="A24" s="14" t="s">
        <v>147</v>
      </c>
      <c r="B24" s="313" t="s">
        <v>880</v>
      </c>
      <c r="C24" s="105"/>
      <c r="D24" s="106">
        <f>'[1]9. sz. mell'!F28</f>
        <v>0</v>
      </c>
      <c r="E24" s="106">
        <f>'[2]9.4.sz.mell.'!E30+'[2]9.3. sz. mell'!E30</f>
        <v>0</v>
      </c>
      <c r="F24" s="106">
        <f>'[1]9. sz. mell'!H28</f>
        <v>0</v>
      </c>
    </row>
    <row r="25" spans="1:6" s="161" customFormat="1" ht="12" customHeight="1" thickBot="1">
      <c r="A25" s="16" t="s">
        <v>881</v>
      </c>
      <c r="B25" s="746" t="s">
        <v>882</v>
      </c>
      <c r="C25" s="475"/>
      <c r="D25" s="106">
        <f>'[1]9. sz. mell'!F29</f>
        <v>0</v>
      </c>
      <c r="E25" s="475"/>
      <c r="F25" s="106">
        <f>'[1]9. sz. mell'!H29</f>
        <v>0</v>
      </c>
    </row>
    <row r="26" spans="1:6" s="161" customFormat="1" ht="12" customHeight="1" thickBot="1">
      <c r="A26" s="18" t="s">
        <v>70</v>
      </c>
      <c r="B26" s="19" t="s">
        <v>225</v>
      </c>
      <c r="C26" s="103">
        <f>+C27+C28+C29+C30+C31</f>
        <v>99485</v>
      </c>
      <c r="D26" s="103">
        <f>D30+D31+D33</f>
        <v>260086</v>
      </c>
      <c r="E26" s="103">
        <f>+E27+E28+E29+E30+E31+E33</f>
        <v>257584</v>
      </c>
      <c r="F26" s="103">
        <f>E26*100/D26</f>
        <v>99.038010504217837</v>
      </c>
    </row>
    <row r="27" spans="1:6" s="161" customFormat="1" ht="12" customHeight="1">
      <c r="A27" s="13" t="s">
        <v>118</v>
      </c>
      <c r="B27" s="162" t="s">
        <v>59</v>
      </c>
      <c r="C27" s="106"/>
      <c r="D27" s="106">
        <f>'[1]9. sz. mell'!F31</f>
        <v>0</v>
      </c>
      <c r="E27" s="106"/>
      <c r="F27" s="106">
        <f>'[1]9. sz. mell'!H31</f>
        <v>0</v>
      </c>
    </row>
    <row r="28" spans="1:6" s="161" customFormat="1" ht="12" customHeight="1">
      <c r="A28" s="12" t="s">
        <v>119</v>
      </c>
      <c r="B28" s="163" t="s">
        <v>227</v>
      </c>
      <c r="C28" s="747"/>
      <c r="D28" s="106">
        <f>'[1]9. sz. mell'!F32</f>
        <v>0</v>
      </c>
      <c r="E28" s="747"/>
      <c r="F28" s="106">
        <f>'[1]9. sz. mell'!H32</f>
        <v>0</v>
      </c>
    </row>
    <row r="29" spans="1:6" s="161" customFormat="1" ht="12" customHeight="1">
      <c r="A29" s="12" t="s">
        <v>120</v>
      </c>
      <c r="B29" s="163" t="s">
        <v>434</v>
      </c>
      <c r="C29" s="105"/>
      <c r="D29" s="106">
        <f>'[1]9. sz. mell'!F33</f>
        <v>0</v>
      </c>
      <c r="E29" s="105"/>
      <c r="F29" s="106">
        <f>'[1]9. sz. mell'!H33</f>
        <v>0</v>
      </c>
    </row>
    <row r="30" spans="1:6" s="161" customFormat="1" ht="12" customHeight="1">
      <c r="A30" s="12" t="s">
        <v>121</v>
      </c>
      <c r="B30" s="163" t="s">
        <v>883</v>
      </c>
      <c r="C30" s="105">
        <v>7446</v>
      </c>
      <c r="D30" s="106">
        <f>'[1]9. sz. mell'!F34</f>
        <v>7465</v>
      </c>
      <c r="E30" s="105">
        <v>7465</v>
      </c>
      <c r="F30" s="106"/>
    </row>
    <row r="31" spans="1:6" s="161" customFormat="1" ht="12" customHeight="1">
      <c r="A31" s="12" t="s">
        <v>159</v>
      </c>
      <c r="B31" s="163" t="s">
        <v>884</v>
      </c>
      <c r="C31" s="105">
        <v>92039</v>
      </c>
      <c r="D31" s="106">
        <f>'[1]9. sz. mell'!F35</f>
        <v>92039</v>
      </c>
      <c r="E31" s="105">
        <v>92039</v>
      </c>
      <c r="F31" s="106">
        <f t="shared" ref="F31:F34" si="0">E31*100/D31</f>
        <v>100</v>
      </c>
    </row>
    <row r="32" spans="1:6" s="161" customFormat="1" ht="12" customHeight="1">
      <c r="A32" s="12" t="s">
        <v>885</v>
      </c>
      <c r="B32" s="163" t="s">
        <v>229</v>
      </c>
      <c r="C32" s="105">
        <v>92039</v>
      </c>
      <c r="D32" s="106">
        <f>'[1]9. sz. mell'!F36</f>
        <v>92039</v>
      </c>
      <c r="E32" s="105">
        <v>92039</v>
      </c>
      <c r="F32" s="106">
        <f t="shared" si="0"/>
        <v>100</v>
      </c>
    </row>
    <row r="33" spans="1:6" s="161" customFormat="1" ht="12" customHeight="1">
      <c r="A33" s="748" t="s">
        <v>160</v>
      </c>
      <c r="B33" s="162" t="s">
        <v>886</v>
      </c>
      <c r="C33" s="106"/>
      <c r="D33" s="106">
        <f>'[1]9. sz. mell'!F37</f>
        <v>160582</v>
      </c>
      <c r="E33" s="106">
        <v>158080</v>
      </c>
      <c r="F33" s="106"/>
    </row>
    <row r="34" spans="1:6" s="161" customFormat="1" ht="12" customHeight="1" thickBot="1">
      <c r="A34" s="11" t="s">
        <v>887</v>
      </c>
      <c r="B34" s="313" t="s">
        <v>888</v>
      </c>
      <c r="C34" s="475"/>
      <c r="D34" s="106">
        <f>'[1]9. sz. mell'!F38</f>
        <v>160582</v>
      </c>
      <c r="E34" s="475">
        <f>E33</f>
        <v>158080</v>
      </c>
      <c r="F34" s="106">
        <f t="shared" si="0"/>
        <v>98.441917525002808</v>
      </c>
    </row>
    <row r="35" spans="1:6" s="161" customFormat="1" ht="12" customHeight="1" thickBot="1">
      <c r="A35" s="18" t="s">
        <v>161</v>
      </c>
      <c r="B35" s="19" t="s">
        <v>230</v>
      </c>
      <c r="C35" s="109">
        <f>+C36+C39+C40+C42+C41</f>
        <v>114350</v>
      </c>
      <c r="D35" s="109">
        <f>D36+D39+D40+D41+D42</f>
        <v>148683</v>
      </c>
      <c r="E35" s="109">
        <f>+E36+E39+E40+E42+E41</f>
        <v>134139</v>
      </c>
      <c r="F35" s="109">
        <f>E35*100/D35</f>
        <v>90.218115050140227</v>
      </c>
    </row>
    <row r="36" spans="1:6" s="161" customFormat="1" ht="12" customHeight="1">
      <c r="A36" s="13" t="s">
        <v>231</v>
      </c>
      <c r="B36" s="162" t="s">
        <v>237</v>
      </c>
      <c r="C36" s="157">
        <f>+C37+C38</f>
        <v>95800</v>
      </c>
      <c r="D36" s="157">
        <f>'[1]9. sz. mell'!F40</f>
        <v>123050</v>
      </c>
      <c r="E36" s="157">
        <v>112738</v>
      </c>
      <c r="F36" s="157"/>
    </row>
    <row r="37" spans="1:6" s="161" customFormat="1" ht="12" customHeight="1">
      <c r="A37" s="12" t="s">
        <v>232</v>
      </c>
      <c r="B37" s="460" t="s">
        <v>889</v>
      </c>
      <c r="C37" s="105">
        <v>5800</v>
      </c>
      <c r="D37" s="157">
        <f>'[1]9. sz. mell'!F41</f>
        <v>6351</v>
      </c>
      <c r="E37" s="105">
        <v>6036</v>
      </c>
      <c r="F37" s="157"/>
    </row>
    <row r="38" spans="1:6" s="161" customFormat="1" ht="12" customHeight="1">
      <c r="A38" s="12" t="s">
        <v>233</v>
      </c>
      <c r="B38" s="460" t="s">
        <v>890</v>
      </c>
      <c r="C38" s="105">
        <v>90000</v>
      </c>
      <c r="D38" s="157">
        <f>'[1]9. sz. mell'!F42</f>
        <v>116699</v>
      </c>
      <c r="E38" s="105">
        <v>106702</v>
      </c>
      <c r="F38" s="157"/>
    </row>
    <row r="39" spans="1:6" s="161" customFormat="1" ht="12" customHeight="1">
      <c r="A39" s="12" t="s">
        <v>234</v>
      </c>
      <c r="B39" s="163" t="s">
        <v>240</v>
      </c>
      <c r="C39" s="105">
        <v>16000</v>
      </c>
      <c r="D39" s="157">
        <f>'[1]9. sz. mell'!F43</f>
        <v>21985</v>
      </c>
      <c r="E39" s="105">
        <v>19314</v>
      </c>
      <c r="F39" s="157"/>
    </row>
    <row r="40" spans="1:6" s="161" customFormat="1" ht="12" customHeight="1">
      <c r="A40" s="12" t="s">
        <v>235</v>
      </c>
      <c r="B40" s="163" t="s">
        <v>595</v>
      </c>
      <c r="C40" s="105">
        <v>250</v>
      </c>
      <c r="D40" s="157">
        <f>'[1]9. sz. mell'!F44</f>
        <v>330</v>
      </c>
      <c r="E40" s="105">
        <v>328</v>
      </c>
      <c r="F40" s="157"/>
    </row>
    <row r="41" spans="1:6" s="161" customFormat="1" ht="12" customHeight="1">
      <c r="A41" s="14" t="s">
        <v>236</v>
      </c>
      <c r="B41" s="164" t="s">
        <v>605</v>
      </c>
      <c r="C41" s="107">
        <v>1300</v>
      </c>
      <c r="D41" s="157">
        <f>'[1]9. sz. mell'!F45</f>
        <v>1185</v>
      </c>
      <c r="E41" s="107">
        <v>228</v>
      </c>
      <c r="F41" s="157"/>
    </row>
    <row r="42" spans="1:6" s="161" customFormat="1" ht="12" customHeight="1" thickBot="1">
      <c r="A42" s="14" t="s">
        <v>604</v>
      </c>
      <c r="B42" s="164" t="s">
        <v>596</v>
      </c>
      <c r="C42" s="107">
        <v>1000</v>
      </c>
      <c r="D42" s="157">
        <f>'[1]9. sz. mell'!F46</f>
        <v>2133</v>
      </c>
      <c r="E42" s="107">
        <v>1531</v>
      </c>
      <c r="F42" s="755"/>
    </row>
    <row r="43" spans="1:6" s="161" customFormat="1" ht="12" customHeight="1" thickBot="1">
      <c r="A43" s="18" t="s">
        <v>72</v>
      </c>
      <c r="B43" s="19" t="s">
        <v>243</v>
      </c>
      <c r="C43" s="103">
        <f>SUM(C44:C53)</f>
        <v>102354</v>
      </c>
      <c r="D43" s="103">
        <f>D45+D46+D48+D49+D50+D51+D52+D53</f>
        <v>130383</v>
      </c>
      <c r="E43" s="103">
        <f>SUM(E44:E53)</f>
        <v>128453</v>
      </c>
      <c r="F43" s="756">
        <f t="shared" ref="F43:F94" si="1">E43*100/D43</f>
        <v>98.519745672365261</v>
      </c>
    </row>
    <row r="44" spans="1:6" s="161" customFormat="1" ht="12" customHeight="1">
      <c r="A44" s="13" t="s">
        <v>122</v>
      </c>
      <c r="B44" s="162" t="s">
        <v>246</v>
      </c>
      <c r="C44" s="106"/>
      <c r="D44" s="106">
        <f>'[1]9. sz. mell'!F48+'[1]13. sz. mell'!F10+'[1]16. sz. mell'!F10+'[1]18.sz.mell.'!F10</f>
        <v>0</v>
      </c>
      <c r="E44" s="106"/>
      <c r="F44" s="157"/>
    </row>
    <row r="45" spans="1:6" s="161" customFormat="1" ht="12" customHeight="1">
      <c r="A45" s="12" t="s">
        <v>123</v>
      </c>
      <c r="B45" s="163" t="s">
        <v>247</v>
      </c>
      <c r="C45" s="105">
        <v>5210</v>
      </c>
      <c r="D45" s="106">
        <v>21370</v>
      </c>
      <c r="E45" s="105">
        <v>21634</v>
      </c>
      <c r="F45" s="157"/>
    </row>
    <row r="46" spans="1:6" s="161" customFormat="1" ht="12" customHeight="1">
      <c r="A46" s="12" t="s">
        <v>124</v>
      </c>
      <c r="B46" s="163" t="s">
        <v>248</v>
      </c>
      <c r="C46" s="105">
        <v>315</v>
      </c>
      <c r="D46" s="106">
        <f>'[1]9. sz. mell'!F50+'[1]13. sz. mell'!F12+'[1]16. sz. mell'!F12+'[1]18.sz.mell.'!F12</f>
        <v>20</v>
      </c>
      <c r="E46" s="105"/>
      <c r="F46" s="157"/>
    </row>
    <row r="47" spans="1:6" s="161" customFormat="1" ht="12" customHeight="1">
      <c r="A47" s="12" t="s">
        <v>163</v>
      </c>
      <c r="B47" s="163" t="s">
        <v>249</v>
      </c>
      <c r="C47" s="105">
        <v>1550</v>
      </c>
      <c r="D47" s="106">
        <f>'[1]9. sz. mell'!F51+'[1]13. sz. mell'!F13+'[1]16. sz. mell'!F13+'[1]18.sz.mell.'!F13</f>
        <v>0</v>
      </c>
      <c r="E47" s="105"/>
      <c r="F47" s="157"/>
    </row>
    <row r="48" spans="1:6" s="161" customFormat="1" ht="12" customHeight="1">
      <c r="A48" s="12" t="s">
        <v>164</v>
      </c>
      <c r="B48" s="163" t="s">
        <v>250</v>
      </c>
      <c r="C48" s="105">
        <v>86736</v>
      </c>
      <c r="D48" s="106">
        <f>'[1]9. sz. mell'!F52+'[1]13. sz. mell'!F14+'[1]16. sz. mell'!F14+'[1]18.sz.mell.'!F14</f>
        <v>91462</v>
      </c>
      <c r="E48" s="105">
        <v>89289</v>
      </c>
      <c r="F48" s="157"/>
    </row>
    <row r="49" spans="1:6" s="161" customFormat="1" ht="12" customHeight="1">
      <c r="A49" s="12" t="s">
        <v>165</v>
      </c>
      <c r="B49" s="163" t="s">
        <v>251</v>
      </c>
      <c r="C49" s="105">
        <v>4038</v>
      </c>
      <c r="D49" s="106">
        <f>'[1]9. sz. mell'!F53+'[1]13. sz. mell'!F15+'[1]16. sz. mell'!F15+'[1]18.sz.mell.'!F15</f>
        <v>8685</v>
      </c>
      <c r="E49" s="105">
        <v>8062</v>
      </c>
      <c r="F49" s="157"/>
    </row>
    <row r="50" spans="1:6" s="161" customFormat="1" ht="12" customHeight="1">
      <c r="A50" s="12" t="s">
        <v>166</v>
      </c>
      <c r="B50" s="163" t="s">
        <v>252</v>
      </c>
      <c r="C50" s="105"/>
      <c r="D50" s="106">
        <f>'[1]9. sz. mell'!F54+'[1]13. sz. mell'!F16+'[1]16. sz. mell'!F16+'[1]18.sz.mell.'!F16</f>
        <v>6265</v>
      </c>
      <c r="E50" s="105">
        <v>6890</v>
      </c>
      <c r="F50" s="157"/>
    </row>
    <row r="51" spans="1:6" s="161" customFormat="1" ht="12" customHeight="1">
      <c r="A51" s="12" t="s">
        <v>167</v>
      </c>
      <c r="B51" s="163" t="s">
        <v>253</v>
      </c>
      <c r="C51" s="105">
        <v>1505</v>
      </c>
      <c r="D51" s="106">
        <f>'[1]9. sz. mell'!F55+'[1]13. sz. mell'!F17+'[1]16. sz. mell'!F17+'[1]18.sz.mell.'!F17</f>
        <v>2011</v>
      </c>
      <c r="E51" s="105">
        <v>2010</v>
      </c>
      <c r="F51" s="157"/>
    </row>
    <row r="52" spans="1:6" s="161" customFormat="1" ht="12" customHeight="1">
      <c r="A52" s="12" t="s">
        <v>244</v>
      </c>
      <c r="B52" s="163" t="s">
        <v>254</v>
      </c>
      <c r="C52" s="108"/>
      <c r="D52" s="106">
        <f>'[1]9. sz. mell'!F56+'[1]13. sz. mell'!F18+'[1]16. sz. mell'!F18+'[1]18.sz.mell.'!F18</f>
        <v>9</v>
      </c>
      <c r="E52" s="108">
        <v>7</v>
      </c>
      <c r="F52" s="157"/>
    </row>
    <row r="53" spans="1:6" s="161" customFormat="1" ht="12" customHeight="1" thickBot="1">
      <c r="A53" s="14" t="s">
        <v>245</v>
      </c>
      <c r="B53" s="164" t="s">
        <v>255</v>
      </c>
      <c r="C53" s="151">
        <v>3000</v>
      </c>
      <c r="D53" s="106">
        <f>'[1]9. sz. mell'!F57+'[1]13. sz. mell'!F19+'[1]16. sz. mell'!F19+'[1]18.sz.mell.'!F19</f>
        <v>561</v>
      </c>
      <c r="E53" s="151">
        <v>561</v>
      </c>
      <c r="F53" s="157"/>
    </row>
    <row r="54" spans="1:6" s="161" customFormat="1" ht="12" customHeight="1" thickBot="1">
      <c r="A54" s="18" t="s">
        <v>73</v>
      </c>
      <c r="B54" s="19" t="s">
        <v>256</v>
      </c>
      <c r="C54" s="103">
        <f>SUM(C55:C59)</f>
        <v>0</v>
      </c>
      <c r="D54" s="103">
        <f>'[1]9. sz. mell'!F58</f>
        <v>12066</v>
      </c>
      <c r="E54" s="103">
        <f>SUM(E55:E59)</f>
        <v>10220</v>
      </c>
      <c r="F54" s="756">
        <f t="shared" si="1"/>
        <v>84.700812199569043</v>
      </c>
    </row>
    <row r="55" spans="1:6" s="161" customFormat="1" ht="12" customHeight="1">
      <c r="A55" s="13" t="s">
        <v>125</v>
      </c>
      <c r="B55" s="162" t="s">
        <v>260</v>
      </c>
      <c r="C55" s="203"/>
      <c r="D55" s="203"/>
      <c r="E55" s="203"/>
      <c r="F55" s="157"/>
    </row>
    <row r="56" spans="1:6" s="161" customFormat="1" ht="12" customHeight="1">
      <c r="A56" s="12" t="s">
        <v>126</v>
      </c>
      <c r="B56" s="163" t="s">
        <v>261</v>
      </c>
      <c r="C56" s="108"/>
      <c r="D56" s="108">
        <f>'[1]9. sz. mell'!F60</f>
        <v>12066</v>
      </c>
      <c r="E56" s="108">
        <v>10220</v>
      </c>
      <c r="F56" s="157"/>
    </row>
    <row r="57" spans="1:6" s="161" customFormat="1" ht="12" customHeight="1">
      <c r="A57" s="12" t="s">
        <v>257</v>
      </c>
      <c r="B57" s="163" t="s">
        <v>262</v>
      </c>
      <c r="C57" s="108"/>
      <c r="D57" s="108"/>
      <c r="E57" s="108"/>
      <c r="F57" s="157"/>
    </row>
    <row r="58" spans="1:6" s="161" customFormat="1" ht="12" customHeight="1">
      <c r="A58" s="12" t="s">
        <v>258</v>
      </c>
      <c r="B58" s="163" t="s">
        <v>263</v>
      </c>
      <c r="C58" s="108"/>
      <c r="D58" s="108"/>
      <c r="E58" s="108"/>
      <c r="F58" s="157"/>
    </row>
    <row r="59" spans="1:6" s="161" customFormat="1" ht="12" customHeight="1">
      <c r="A59" s="12" t="s">
        <v>259</v>
      </c>
      <c r="B59" s="163" t="s">
        <v>264</v>
      </c>
      <c r="C59" s="108"/>
      <c r="D59" s="108"/>
      <c r="E59" s="108"/>
      <c r="F59" s="157"/>
    </row>
    <row r="60" spans="1:6" s="161" customFormat="1" ht="12" customHeight="1" thickBot="1">
      <c r="A60" s="11" t="s">
        <v>60</v>
      </c>
      <c r="B60" s="313" t="s">
        <v>446</v>
      </c>
      <c r="C60" s="314"/>
      <c r="D60" s="314"/>
      <c r="E60" s="314"/>
      <c r="F60" s="157"/>
    </row>
    <row r="61" spans="1:6" s="161" customFormat="1" ht="12" customHeight="1" thickBot="1">
      <c r="A61" s="18" t="s">
        <v>168</v>
      </c>
      <c r="B61" s="19" t="s">
        <v>265</v>
      </c>
      <c r="C61" s="103">
        <f>SUM(C62:C64)</f>
        <v>53885</v>
      </c>
      <c r="D61" s="103">
        <f>D62+D63</f>
        <v>2217</v>
      </c>
      <c r="E61" s="103">
        <f>SUM(E62:E64)</f>
        <v>759</v>
      </c>
      <c r="F61" s="756">
        <f t="shared" si="1"/>
        <v>34.235453315290933</v>
      </c>
    </row>
    <row r="62" spans="1:6" s="161" customFormat="1" ht="12" customHeight="1">
      <c r="A62" s="13" t="s">
        <v>127</v>
      </c>
      <c r="B62" s="163" t="s">
        <v>891</v>
      </c>
      <c r="C62" s="106"/>
      <c r="D62" s="106">
        <v>759</v>
      </c>
      <c r="E62" s="106">
        <v>759</v>
      </c>
      <c r="F62" s="157"/>
    </row>
    <row r="63" spans="1:6" s="161" customFormat="1" ht="12" customHeight="1">
      <c r="A63" s="12" t="s">
        <v>128</v>
      </c>
      <c r="B63" s="163" t="s">
        <v>892</v>
      </c>
      <c r="C63" s="105">
        <v>1458</v>
      </c>
      <c r="D63" s="106">
        <f>'[1]9. sz. mell'!F66</f>
        <v>1458</v>
      </c>
      <c r="E63" s="105"/>
      <c r="F63" s="157">
        <f t="shared" si="1"/>
        <v>0</v>
      </c>
    </row>
    <row r="64" spans="1:6" s="161" customFormat="1" ht="12" customHeight="1">
      <c r="A64" s="12" t="s">
        <v>269</v>
      </c>
      <c r="B64" s="163" t="s">
        <v>893</v>
      </c>
      <c r="C64" s="105">
        <v>52427</v>
      </c>
      <c r="D64" s="106">
        <f>'[1]9. sz. mell'!F67</f>
        <v>0</v>
      </c>
      <c r="E64" s="105"/>
      <c r="F64" s="157"/>
    </row>
    <row r="65" spans="1:6" s="161" customFormat="1" ht="12" customHeight="1" thickBot="1">
      <c r="A65" s="14" t="s">
        <v>270</v>
      </c>
      <c r="B65" s="163" t="s">
        <v>894</v>
      </c>
      <c r="C65" s="107"/>
      <c r="D65" s="106">
        <f>'[1]9. sz. mell'!F68</f>
        <v>0</v>
      </c>
      <c r="E65" s="107"/>
      <c r="F65" s="157"/>
    </row>
    <row r="66" spans="1:6" s="161" customFormat="1" ht="12" customHeight="1" thickBot="1">
      <c r="A66" s="18" t="s">
        <v>75</v>
      </c>
      <c r="B66" s="98" t="s">
        <v>271</v>
      </c>
      <c r="C66" s="103">
        <f>SUM(C67:C69)</f>
        <v>109155</v>
      </c>
      <c r="D66" s="103">
        <f>D69</f>
        <v>925</v>
      </c>
      <c r="E66" s="103">
        <f>SUM(E67:E69)</f>
        <v>925</v>
      </c>
      <c r="F66" s="756">
        <f t="shared" si="1"/>
        <v>100</v>
      </c>
    </row>
    <row r="67" spans="1:6" s="161" customFormat="1" ht="12" customHeight="1">
      <c r="A67" s="13" t="s">
        <v>169</v>
      </c>
      <c r="B67" s="162" t="s">
        <v>273</v>
      </c>
      <c r="C67" s="108"/>
      <c r="D67" s="108">
        <f>'[1]9. sz. mell'!F70</f>
        <v>0</v>
      </c>
      <c r="E67" s="108"/>
      <c r="F67" s="157"/>
    </row>
    <row r="68" spans="1:6" s="161" customFormat="1" ht="12" customHeight="1">
      <c r="A68" s="12" t="s">
        <v>170</v>
      </c>
      <c r="B68" s="163" t="s">
        <v>437</v>
      </c>
      <c r="C68" s="108"/>
      <c r="D68" s="108">
        <f>'[1]9. sz. mell'!F71</f>
        <v>0</v>
      </c>
      <c r="E68" s="108"/>
      <c r="F68" s="157"/>
    </row>
    <row r="69" spans="1:6" s="161" customFormat="1" ht="12" customHeight="1">
      <c r="A69" s="12" t="s">
        <v>195</v>
      </c>
      <c r="B69" s="163" t="s">
        <v>895</v>
      </c>
      <c r="C69" s="108">
        <v>109155</v>
      </c>
      <c r="D69" s="108">
        <f>'[1]18.sz.mell.'!F35</f>
        <v>925</v>
      </c>
      <c r="E69" s="107">
        <v>925</v>
      </c>
      <c r="F69" s="157"/>
    </row>
    <row r="70" spans="1:6" s="161" customFormat="1" ht="12" customHeight="1" thickBot="1">
      <c r="A70" s="14" t="s">
        <v>272</v>
      </c>
      <c r="B70" s="164" t="s">
        <v>275</v>
      </c>
      <c r="C70" s="108"/>
      <c r="D70" s="108">
        <f>'[1]9. sz. mell'!F73</f>
        <v>0</v>
      </c>
      <c r="E70" s="108"/>
      <c r="F70" s="157"/>
    </row>
    <row r="71" spans="1:6" s="161" customFormat="1" ht="12" customHeight="1" thickBot="1">
      <c r="A71" s="18" t="s">
        <v>76</v>
      </c>
      <c r="B71" s="19" t="s">
        <v>276</v>
      </c>
      <c r="C71" s="109">
        <f>+C5+C16+C26+C35+C43+C54+C61+C66</f>
        <v>743434</v>
      </c>
      <c r="D71" s="109">
        <f>D66+D61+D54+D43+D35+D26+D16+D5</f>
        <v>861269</v>
      </c>
      <c r="E71" s="109">
        <f>E66+E61+E54+E43+E35+E26+E16+E5</f>
        <v>832402</v>
      </c>
      <c r="F71" s="756">
        <f t="shared" si="1"/>
        <v>96.648317772960596</v>
      </c>
    </row>
    <row r="72" spans="1:6" s="161" customFormat="1" ht="12" customHeight="1" thickBot="1">
      <c r="A72" s="165" t="s">
        <v>277</v>
      </c>
      <c r="B72" s="98" t="s">
        <v>278</v>
      </c>
      <c r="C72" s="103">
        <f>SUM(C73:C75)</f>
        <v>0</v>
      </c>
      <c r="D72" s="103">
        <f>SUM(D73:D75)</f>
        <v>0</v>
      </c>
      <c r="E72" s="103">
        <f>SUM(E73:E75)</f>
        <v>0</v>
      </c>
      <c r="F72" s="157"/>
    </row>
    <row r="73" spans="1:6" s="161" customFormat="1" ht="12" customHeight="1">
      <c r="A73" s="13" t="s">
        <v>311</v>
      </c>
      <c r="B73" s="162" t="s">
        <v>279</v>
      </c>
      <c r="C73" s="108"/>
      <c r="D73" s="108"/>
      <c r="E73" s="108"/>
      <c r="F73" s="157"/>
    </row>
    <row r="74" spans="1:6" s="161" customFormat="1" ht="12" customHeight="1">
      <c r="A74" s="12" t="s">
        <v>320</v>
      </c>
      <c r="B74" s="163" t="s">
        <v>280</v>
      </c>
      <c r="C74" s="108"/>
      <c r="D74" s="108"/>
      <c r="E74" s="108"/>
      <c r="F74" s="157"/>
    </row>
    <row r="75" spans="1:6" s="161" customFormat="1" ht="12" customHeight="1" thickBot="1">
      <c r="A75" s="14" t="s">
        <v>321</v>
      </c>
      <c r="B75" s="166" t="s">
        <v>281</v>
      </c>
      <c r="C75" s="108"/>
      <c r="D75" s="108"/>
      <c r="E75" s="108"/>
      <c r="F75" s="157"/>
    </row>
    <row r="76" spans="1:6" s="161" customFormat="1" ht="12" customHeight="1" thickBot="1">
      <c r="A76" s="165" t="s">
        <v>282</v>
      </c>
      <c r="B76" s="98" t="s">
        <v>283</v>
      </c>
      <c r="C76" s="103">
        <f>SUM(C77:C80)</f>
        <v>0</v>
      </c>
      <c r="D76" s="103">
        <f>SUM(D77:D80)</f>
        <v>0</v>
      </c>
      <c r="E76" s="103">
        <f>SUM(E77:E80)</f>
        <v>0</v>
      </c>
      <c r="F76" s="157"/>
    </row>
    <row r="77" spans="1:6" s="161" customFormat="1" ht="12" customHeight="1">
      <c r="A77" s="13" t="s">
        <v>150</v>
      </c>
      <c r="B77" s="162" t="s">
        <v>284</v>
      </c>
      <c r="C77" s="108"/>
      <c r="D77" s="108"/>
      <c r="E77" s="108"/>
      <c r="F77" s="157"/>
    </row>
    <row r="78" spans="1:6" s="161" customFormat="1" ht="12" customHeight="1">
      <c r="A78" s="12" t="s">
        <v>151</v>
      </c>
      <c r="B78" s="163" t="s">
        <v>285</v>
      </c>
      <c r="C78" s="108"/>
      <c r="D78" s="108"/>
      <c r="E78" s="108"/>
      <c r="F78" s="157"/>
    </row>
    <row r="79" spans="1:6" s="161" customFormat="1" ht="12" customHeight="1">
      <c r="A79" s="12" t="s">
        <v>312</v>
      </c>
      <c r="B79" s="163" t="s">
        <v>286</v>
      </c>
      <c r="C79" s="108"/>
      <c r="D79" s="108"/>
      <c r="E79" s="108"/>
      <c r="F79" s="157"/>
    </row>
    <row r="80" spans="1:6" s="161" customFormat="1" ht="12" customHeight="1" thickBot="1">
      <c r="A80" s="14" t="s">
        <v>313</v>
      </c>
      <c r="B80" s="164" t="s">
        <v>287</v>
      </c>
      <c r="C80" s="108"/>
      <c r="D80" s="108"/>
      <c r="E80" s="108"/>
      <c r="F80" s="157"/>
    </row>
    <row r="81" spans="1:7" s="161" customFormat="1" ht="12" customHeight="1" thickBot="1">
      <c r="A81" s="165" t="s">
        <v>288</v>
      </c>
      <c r="B81" s="98" t="s">
        <v>289</v>
      </c>
      <c r="C81" s="103">
        <v>223615</v>
      </c>
      <c r="D81" s="103">
        <f>D82</f>
        <v>240694</v>
      </c>
      <c r="E81" s="103">
        <f>E82:F82</f>
        <v>240616</v>
      </c>
      <c r="F81" s="756">
        <f t="shared" si="1"/>
        <v>99.967593708193803</v>
      </c>
    </row>
    <row r="82" spans="1:7" s="161" customFormat="1" ht="12" customHeight="1">
      <c r="A82" s="13" t="s">
        <v>314</v>
      </c>
      <c r="B82" s="162" t="s">
        <v>290</v>
      </c>
      <c r="C82" s="108">
        <v>223615</v>
      </c>
      <c r="D82" s="108">
        <v>240694</v>
      </c>
      <c r="E82" s="108">
        <v>240616</v>
      </c>
      <c r="F82" s="157"/>
    </row>
    <row r="83" spans="1:7" s="161" customFormat="1" ht="12" customHeight="1" thickBot="1">
      <c r="A83" s="14" t="s">
        <v>315</v>
      </c>
      <c r="B83" s="164" t="s">
        <v>291</v>
      </c>
      <c r="C83" s="108"/>
      <c r="D83" s="108"/>
      <c r="E83" s="108"/>
      <c r="F83" s="157"/>
    </row>
    <row r="84" spans="1:7" s="161" customFormat="1" ht="12" customHeight="1" thickBot="1">
      <c r="A84" s="165" t="s">
        <v>292</v>
      </c>
      <c r="B84" s="98" t="s">
        <v>293</v>
      </c>
      <c r="C84" s="103">
        <f>SUM(C85:C87)</f>
        <v>0</v>
      </c>
      <c r="D84" s="103">
        <f>SUM(D85:D87)</f>
        <v>14012</v>
      </c>
      <c r="E84" s="103">
        <f>SUM(E85:E87)</f>
        <v>14090</v>
      </c>
      <c r="F84" s="756">
        <f t="shared" si="1"/>
        <v>100.55666571510135</v>
      </c>
    </row>
    <row r="85" spans="1:7" s="161" customFormat="1" ht="12" customHeight="1">
      <c r="A85" s="13" t="s">
        <v>316</v>
      </c>
      <c r="B85" s="162" t="s">
        <v>294</v>
      </c>
      <c r="C85" s="108"/>
      <c r="D85" s="108">
        <f>'[1]9. sz. mell'!F88</f>
        <v>14012</v>
      </c>
      <c r="E85" s="108">
        <v>14090</v>
      </c>
      <c r="F85" s="157"/>
    </row>
    <row r="86" spans="1:7" s="161" customFormat="1" ht="12" customHeight="1">
      <c r="A86" s="12" t="s">
        <v>317</v>
      </c>
      <c r="B86" s="163" t="s">
        <v>295</v>
      </c>
      <c r="C86" s="108"/>
      <c r="D86" s="108"/>
      <c r="E86" s="108"/>
      <c r="F86" s="157"/>
    </row>
    <row r="87" spans="1:7" s="161" customFormat="1" ht="12" customHeight="1" thickBot="1">
      <c r="A87" s="14" t="s">
        <v>318</v>
      </c>
      <c r="B87" s="164" t="s">
        <v>296</v>
      </c>
      <c r="C87" s="108"/>
      <c r="D87" s="108"/>
      <c r="E87" s="108"/>
      <c r="F87" s="157"/>
    </row>
    <row r="88" spans="1:7" s="161" customFormat="1" ht="12" customHeight="1" thickBot="1">
      <c r="A88" s="165" t="s">
        <v>297</v>
      </c>
      <c r="B88" s="98" t="s">
        <v>319</v>
      </c>
      <c r="C88" s="103">
        <f>SUM(C89:C92)</f>
        <v>0</v>
      </c>
      <c r="D88" s="103">
        <f>SUM(D89:D92)</f>
        <v>0</v>
      </c>
      <c r="E88" s="103">
        <f>SUM(E89:E92)</f>
        <v>0</v>
      </c>
      <c r="F88" s="756"/>
    </row>
    <row r="89" spans="1:7" s="161" customFormat="1" ht="12" customHeight="1">
      <c r="A89" s="167" t="s">
        <v>298</v>
      </c>
      <c r="B89" s="162" t="s">
        <v>299</v>
      </c>
      <c r="C89" s="108"/>
      <c r="D89" s="108"/>
      <c r="E89" s="108"/>
      <c r="F89" s="157"/>
    </row>
    <row r="90" spans="1:7" s="161" customFormat="1" ht="12" customHeight="1">
      <c r="A90" s="168" t="s">
        <v>300</v>
      </c>
      <c r="B90" s="163" t="s">
        <v>301</v>
      </c>
      <c r="C90" s="108"/>
      <c r="D90" s="108"/>
      <c r="E90" s="108"/>
      <c r="F90" s="157"/>
    </row>
    <row r="91" spans="1:7" s="161" customFormat="1" ht="12" customHeight="1">
      <c r="A91" s="168" t="s">
        <v>302</v>
      </c>
      <c r="B91" s="163" t="s">
        <v>303</v>
      </c>
      <c r="C91" s="108"/>
      <c r="D91" s="108"/>
      <c r="E91" s="108"/>
      <c r="F91" s="157"/>
      <c r="G91" s="159"/>
    </row>
    <row r="92" spans="1:7" s="161" customFormat="1" ht="12" customHeight="1" thickBot="1">
      <c r="A92" s="169" t="s">
        <v>304</v>
      </c>
      <c r="B92" s="164" t="s">
        <v>305</v>
      </c>
      <c r="C92" s="108"/>
      <c r="D92" s="108"/>
      <c r="E92" s="108"/>
      <c r="F92" s="157"/>
      <c r="G92" s="173"/>
    </row>
    <row r="93" spans="1:7" s="161" customFormat="1" ht="13.5" customHeight="1" thickBot="1">
      <c r="A93" s="165" t="s">
        <v>306</v>
      </c>
      <c r="B93" s="98" t="s">
        <v>307</v>
      </c>
      <c r="C93" s="204"/>
      <c r="D93" s="204"/>
      <c r="E93" s="204"/>
      <c r="F93" s="756"/>
      <c r="G93" s="159"/>
    </row>
    <row r="94" spans="1:7" s="161" customFormat="1" ht="15.75" customHeight="1" thickBot="1">
      <c r="A94" s="165" t="s">
        <v>308</v>
      </c>
      <c r="B94" s="170" t="s">
        <v>309</v>
      </c>
      <c r="C94" s="109">
        <f>+C72+C76+C81+C84+C88+C93</f>
        <v>223615</v>
      </c>
      <c r="D94" s="109">
        <f>D72+D76+D81+D84+D88+D93</f>
        <v>254706</v>
      </c>
      <c r="E94" s="109">
        <f>+E72+E76+E81+E84+E88+E93</f>
        <v>254706</v>
      </c>
      <c r="F94" s="756">
        <f t="shared" si="1"/>
        <v>100</v>
      </c>
      <c r="G94" s="160"/>
    </row>
    <row r="95" spans="1:7" s="161" customFormat="1" ht="15.75" customHeight="1" thickBot="1">
      <c r="A95" s="171" t="s">
        <v>322</v>
      </c>
      <c r="B95" s="172" t="s">
        <v>310</v>
      </c>
      <c r="C95" s="109">
        <f>+C71+C94</f>
        <v>967049</v>
      </c>
      <c r="D95" s="109">
        <f>+D71+D94</f>
        <v>1115975</v>
      </c>
      <c r="E95" s="109">
        <f>+E71+E94</f>
        <v>1087108</v>
      </c>
      <c r="F95" s="109">
        <f>+F71+F94</f>
        <v>196.64831777296058</v>
      </c>
      <c r="G95" s="159"/>
    </row>
    <row r="96" spans="1:7" s="161" customFormat="1" ht="15.75" customHeight="1">
      <c r="A96" s="3"/>
      <c r="B96" s="4"/>
      <c r="C96" s="4"/>
      <c r="D96" s="110"/>
      <c r="E96" s="4"/>
      <c r="F96" s="110"/>
      <c r="G96" s="159"/>
    </row>
    <row r="97" spans="1:7" s="161" customFormat="1" ht="24.75" customHeight="1">
      <c r="A97" s="1417" t="s">
        <v>96</v>
      </c>
      <c r="B97" s="1417"/>
      <c r="C97" s="1417"/>
      <c r="D97" s="159"/>
      <c r="E97" s="159"/>
      <c r="F97" s="159"/>
      <c r="G97" s="159"/>
    </row>
    <row r="98" spans="1:7" ht="16.5" customHeight="1" thickBot="1">
      <c r="A98" s="1418" t="s">
        <v>154</v>
      </c>
      <c r="B98" s="1418"/>
      <c r="C98" s="725"/>
      <c r="D98" s="476"/>
      <c r="E98" s="725"/>
      <c r="F98" s="476"/>
    </row>
    <row r="99" spans="1:7" s="173" customFormat="1" ht="16.5" customHeight="1" thickBot="1">
      <c r="A99" s="21" t="s">
        <v>117</v>
      </c>
      <c r="B99" s="22" t="s">
        <v>97</v>
      </c>
      <c r="C99" s="469" t="s">
        <v>864</v>
      </c>
      <c r="D99" s="469" t="s">
        <v>896</v>
      </c>
      <c r="E99" s="29" t="s">
        <v>866</v>
      </c>
      <c r="F99" s="29" t="s">
        <v>867</v>
      </c>
      <c r="G99" s="159"/>
    </row>
    <row r="100" spans="1:7" ht="12" customHeight="1" thickBot="1">
      <c r="A100" s="26">
        <v>1</v>
      </c>
      <c r="B100" s="27">
        <v>2</v>
      </c>
      <c r="C100" s="470">
        <v>3</v>
      </c>
      <c r="D100" s="470">
        <v>4</v>
      </c>
      <c r="E100" s="470">
        <v>5</v>
      </c>
      <c r="F100" s="470">
        <v>6</v>
      </c>
    </row>
    <row r="101" spans="1:7" s="160" customFormat="1" ht="12" customHeight="1" thickBot="1">
      <c r="A101" s="20" t="s">
        <v>68</v>
      </c>
      <c r="B101" s="25" t="s">
        <v>325</v>
      </c>
      <c r="C101" s="478">
        <f>SUM(C102:C106)</f>
        <v>505059</v>
      </c>
      <c r="D101" s="478">
        <f>SUM(D102:D106)</f>
        <v>577141</v>
      </c>
      <c r="E101" s="478">
        <f>SUM(E102:E106)</f>
        <v>535053</v>
      </c>
      <c r="F101" s="478">
        <f>E101*100/D101</f>
        <v>92.707501286514045</v>
      </c>
      <c r="G101" s="159"/>
    </row>
    <row r="102" spans="1:7" ht="12" customHeight="1">
      <c r="A102" s="15" t="s">
        <v>129</v>
      </c>
      <c r="B102" s="8" t="s">
        <v>98</v>
      </c>
      <c r="C102" s="477">
        <v>108306</v>
      </c>
      <c r="D102" s="687">
        <v>146323</v>
      </c>
      <c r="E102" s="477">
        <v>135990</v>
      </c>
      <c r="F102" s="687"/>
    </row>
    <row r="103" spans="1:7" ht="12" customHeight="1">
      <c r="A103" s="12" t="s">
        <v>130</v>
      </c>
      <c r="B103" s="6" t="s">
        <v>171</v>
      </c>
      <c r="C103" s="96">
        <v>30126</v>
      </c>
      <c r="D103" s="515">
        <v>36434</v>
      </c>
      <c r="E103" s="96">
        <v>35762</v>
      </c>
      <c r="F103" s="515"/>
    </row>
    <row r="104" spans="1:7" ht="12" customHeight="1">
      <c r="A104" s="12" t="s">
        <v>131</v>
      </c>
      <c r="B104" s="6" t="s">
        <v>148</v>
      </c>
      <c r="C104" s="97">
        <v>199098</v>
      </c>
      <c r="D104" s="515">
        <v>234080</v>
      </c>
      <c r="E104" s="97">
        <v>220888</v>
      </c>
      <c r="F104" s="515"/>
    </row>
    <row r="105" spans="1:7" ht="12" customHeight="1">
      <c r="A105" s="12" t="s">
        <v>132</v>
      </c>
      <c r="B105" s="6" t="s">
        <v>172</v>
      </c>
      <c r="C105" s="97">
        <v>9611</v>
      </c>
      <c r="D105" s="515">
        <v>11121</v>
      </c>
      <c r="E105" s="97">
        <v>6057</v>
      </c>
      <c r="F105" s="515"/>
    </row>
    <row r="106" spans="1:7" ht="12" customHeight="1">
      <c r="A106" s="12" t="s">
        <v>140</v>
      </c>
      <c r="B106" s="5" t="s">
        <v>173</v>
      </c>
      <c r="C106" s="97">
        <v>157918</v>
      </c>
      <c r="D106" s="515">
        <v>149183</v>
      </c>
      <c r="E106" s="97">
        <v>136356</v>
      </c>
      <c r="F106" s="515"/>
    </row>
    <row r="107" spans="1:7" ht="12" customHeight="1">
      <c r="A107" s="12" t="s">
        <v>133</v>
      </c>
      <c r="B107" s="6" t="s">
        <v>326</v>
      </c>
      <c r="C107" s="97"/>
      <c r="D107" s="97">
        <v>886</v>
      </c>
      <c r="E107" s="97">
        <v>787</v>
      </c>
      <c r="F107" s="515"/>
    </row>
    <row r="108" spans="1:7" ht="12" customHeight="1">
      <c r="A108" s="12" t="s">
        <v>134</v>
      </c>
      <c r="B108" s="58" t="s">
        <v>327</v>
      </c>
      <c r="C108" s="97"/>
      <c r="D108" s="97"/>
      <c r="E108" s="97"/>
      <c r="F108" s="515"/>
    </row>
    <row r="109" spans="1:7" ht="12" customHeight="1">
      <c r="A109" s="12" t="s">
        <v>141</v>
      </c>
      <c r="B109" s="59" t="s">
        <v>328</v>
      </c>
      <c r="C109" s="97"/>
      <c r="D109" s="97">
        <f>'[1]9. sz. mell'!F110</f>
        <v>0</v>
      </c>
      <c r="E109" s="97"/>
      <c r="F109" s="515"/>
    </row>
    <row r="110" spans="1:7" ht="12" customHeight="1">
      <c r="A110" s="12" t="s">
        <v>142</v>
      </c>
      <c r="B110" s="59" t="s">
        <v>329</v>
      </c>
      <c r="C110" s="97"/>
      <c r="D110" s="97">
        <f>'[1]9. sz. mell'!F111</f>
        <v>0</v>
      </c>
      <c r="E110" s="97"/>
      <c r="F110" s="515"/>
    </row>
    <row r="111" spans="1:7" ht="12" customHeight="1">
      <c r="A111" s="12" t="s">
        <v>143</v>
      </c>
      <c r="B111" s="58" t="s">
        <v>498</v>
      </c>
      <c r="C111" s="97">
        <v>118794</v>
      </c>
      <c r="D111" s="97"/>
      <c r="E111" s="97"/>
      <c r="F111" s="515"/>
    </row>
    <row r="112" spans="1:7" ht="12" customHeight="1">
      <c r="A112" s="12" t="s">
        <v>144</v>
      </c>
      <c r="B112" s="58" t="s">
        <v>897</v>
      </c>
      <c r="C112" s="97">
        <v>27657</v>
      </c>
      <c r="D112" s="97">
        <v>136730</v>
      </c>
      <c r="E112" s="97">
        <v>132174</v>
      </c>
      <c r="F112" s="515">
        <v>0</v>
      </c>
    </row>
    <row r="113" spans="1:6" ht="12" customHeight="1">
      <c r="A113" s="12" t="s">
        <v>146</v>
      </c>
      <c r="B113" s="59" t="s">
        <v>332</v>
      </c>
      <c r="C113" s="97"/>
      <c r="D113" s="97">
        <f>'[1]9. sz. mell'!F114</f>
        <v>0</v>
      </c>
      <c r="E113" s="97"/>
      <c r="F113" s="515"/>
    </row>
    <row r="114" spans="1:6" ht="12" customHeight="1">
      <c r="A114" s="11" t="s">
        <v>174</v>
      </c>
      <c r="B114" s="60" t="s">
        <v>898</v>
      </c>
      <c r="C114" s="97"/>
      <c r="D114" s="97"/>
      <c r="E114" s="97"/>
      <c r="F114" s="515"/>
    </row>
    <row r="115" spans="1:6" ht="12" customHeight="1">
      <c r="A115" s="12" t="s">
        <v>323</v>
      </c>
      <c r="B115" s="59" t="s">
        <v>899</v>
      </c>
      <c r="C115" s="97">
        <v>9717</v>
      </c>
      <c r="D115" s="97">
        <f>'[1]9. sz. mell'!F116</f>
        <v>9717</v>
      </c>
      <c r="E115" s="97">
        <v>1573</v>
      </c>
      <c r="F115" s="515"/>
    </row>
    <row r="116" spans="1:6" ht="12" customHeight="1" thickBot="1">
      <c r="A116" s="16" t="s">
        <v>324</v>
      </c>
      <c r="B116" s="749" t="s">
        <v>335</v>
      </c>
      <c r="C116" s="750">
        <v>1750</v>
      </c>
      <c r="D116" s="97">
        <v>1850</v>
      </c>
      <c r="E116" s="750">
        <v>1750</v>
      </c>
      <c r="F116" s="688"/>
    </row>
    <row r="117" spans="1:6" ht="12" customHeight="1" thickBot="1">
      <c r="A117" s="18" t="s">
        <v>69</v>
      </c>
      <c r="B117" s="24" t="s">
        <v>336</v>
      </c>
      <c r="C117" s="686">
        <f>+C118+C120+C122</f>
        <v>310385</v>
      </c>
      <c r="D117" s="686">
        <f>+D118+D120+D122</f>
        <v>378609</v>
      </c>
      <c r="E117" s="686">
        <f>+E118+E120+E122</f>
        <v>352225</v>
      </c>
      <c r="F117" s="757">
        <f>E117*100/D117</f>
        <v>93.031333116751057</v>
      </c>
    </row>
    <row r="118" spans="1:6" ht="12" customHeight="1">
      <c r="A118" s="13" t="s">
        <v>135</v>
      </c>
      <c r="B118" s="6" t="s">
        <v>900</v>
      </c>
      <c r="C118" s="751">
        <v>78747</v>
      </c>
      <c r="D118" s="751">
        <v>158945</v>
      </c>
      <c r="E118" s="751">
        <v>157666</v>
      </c>
      <c r="F118" s="758"/>
    </row>
    <row r="119" spans="1:6" ht="12" customHeight="1">
      <c r="A119" s="13" t="s">
        <v>136</v>
      </c>
      <c r="B119" s="10" t="s">
        <v>340</v>
      </c>
      <c r="C119" s="751">
        <v>911</v>
      </c>
      <c r="D119" s="751">
        <f>'[1]9. sz. mell'!F120</f>
        <v>0</v>
      </c>
      <c r="E119" s="751"/>
      <c r="F119" s="759"/>
    </row>
    <row r="120" spans="1:6" ht="12" customHeight="1">
      <c r="A120" s="13" t="s">
        <v>137</v>
      </c>
      <c r="B120" s="10" t="s">
        <v>175</v>
      </c>
      <c r="C120" s="96">
        <v>182000</v>
      </c>
      <c r="D120" s="751">
        <f>'[1]9. sz. mell'!F121</f>
        <v>142369</v>
      </c>
      <c r="E120" s="96">
        <v>123710</v>
      </c>
      <c r="F120" s="760"/>
    </row>
    <row r="121" spans="1:6" ht="12" customHeight="1">
      <c r="A121" s="13" t="s">
        <v>138</v>
      </c>
      <c r="B121" s="10" t="s">
        <v>341</v>
      </c>
      <c r="C121" s="96"/>
      <c r="D121" s="751">
        <f>'[1]9. sz. mell'!F122</f>
        <v>0</v>
      </c>
      <c r="E121" s="96"/>
      <c r="F121" s="761"/>
    </row>
    <row r="122" spans="1:6" ht="12" customHeight="1">
      <c r="A122" s="13" t="s">
        <v>139</v>
      </c>
      <c r="B122" s="100" t="s">
        <v>196</v>
      </c>
      <c r="C122" s="96">
        <v>49638</v>
      </c>
      <c r="D122" s="751">
        <v>77295</v>
      </c>
      <c r="E122" s="96">
        <v>70849</v>
      </c>
      <c r="F122" s="760"/>
    </row>
    <row r="123" spans="1:6" ht="12" customHeight="1">
      <c r="A123" s="13" t="s">
        <v>145</v>
      </c>
      <c r="B123" s="99" t="s">
        <v>438</v>
      </c>
      <c r="C123" s="96"/>
      <c r="D123" s="751">
        <v>77134</v>
      </c>
      <c r="E123" s="96"/>
      <c r="F123" s="760"/>
    </row>
    <row r="124" spans="1:6" ht="12" customHeight="1">
      <c r="A124" s="13" t="s">
        <v>147</v>
      </c>
      <c r="B124" s="158" t="s">
        <v>346</v>
      </c>
      <c r="C124" s="96"/>
      <c r="D124" s="751">
        <f>'[1]9. sz. mell'!F125</f>
        <v>0</v>
      </c>
      <c r="E124" s="96"/>
      <c r="F124" s="761"/>
    </row>
    <row r="125" spans="1:6" ht="12" customHeight="1">
      <c r="A125" s="13" t="s">
        <v>176</v>
      </c>
      <c r="B125" s="59" t="s">
        <v>901</v>
      </c>
      <c r="C125" s="96">
        <v>49638</v>
      </c>
      <c r="D125" s="751">
        <v>161</v>
      </c>
      <c r="E125" s="96">
        <v>160</v>
      </c>
      <c r="F125" s="760"/>
    </row>
    <row r="126" spans="1:6" ht="22.5">
      <c r="A126" s="13" t="s">
        <v>177</v>
      </c>
      <c r="B126" s="59" t="s">
        <v>902</v>
      </c>
      <c r="C126" s="96"/>
      <c r="D126" s="751">
        <f>'[1]9. sz. mell'!F127</f>
        <v>77134</v>
      </c>
      <c r="E126" s="96">
        <v>70689</v>
      </c>
      <c r="F126" s="762"/>
    </row>
    <row r="127" spans="1:6" ht="12" customHeight="1">
      <c r="A127" s="13" t="s">
        <v>178</v>
      </c>
      <c r="B127" s="59" t="s">
        <v>344</v>
      </c>
      <c r="C127" s="96"/>
      <c r="D127" s="751">
        <f>'[1]9. sz. mell'!F128</f>
        <v>0</v>
      </c>
      <c r="E127" s="96"/>
      <c r="F127" s="762"/>
    </row>
    <row r="128" spans="1:6" ht="12" customHeight="1">
      <c r="A128" s="13" t="s">
        <v>337</v>
      </c>
      <c r="B128" s="59" t="s">
        <v>332</v>
      </c>
      <c r="C128" s="96"/>
      <c r="D128" s="751"/>
      <c r="E128" s="96"/>
      <c r="F128" s="762"/>
    </row>
    <row r="129" spans="1:6" ht="12" customHeight="1">
      <c r="A129" s="13" t="s">
        <v>338</v>
      </c>
      <c r="B129" s="59" t="s">
        <v>343</v>
      </c>
      <c r="C129" s="96"/>
      <c r="D129" s="751">
        <f>'[1]9. sz. mell'!F130</f>
        <v>0</v>
      </c>
      <c r="E129" s="96"/>
      <c r="F129" s="762"/>
    </row>
    <row r="130" spans="1:6" ht="12" customHeight="1" thickBot="1">
      <c r="A130" s="11" t="s">
        <v>339</v>
      </c>
      <c r="B130" s="59" t="s">
        <v>499</v>
      </c>
      <c r="C130" s="97"/>
      <c r="D130" s="751"/>
      <c r="E130" s="97"/>
      <c r="F130" s="761"/>
    </row>
    <row r="131" spans="1:6" ht="16.5" thickBot="1">
      <c r="A131" s="18" t="s">
        <v>70</v>
      </c>
      <c r="B131" s="55" t="s">
        <v>347</v>
      </c>
      <c r="C131" s="686">
        <f>+C132+C133</f>
        <v>151032</v>
      </c>
      <c r="D131" s="686">
        <f>+D132+D133</f>
        <v>134292</v>
      </c>
      <c r="E131" s="686">
        <f>+E132+E133</f>
        <v>0</v>
      </c>
      <c r="F131" s="757">
        <f>+F132+F133</f>
        <v>0</v>
      </c>
    </row>
    <row r="132" spans="1:6" ht="12" customHeight="1">
      <c r="A132" s="13" t="s">
        <v>118</v>
      </c>
      <c r="B132" s="7" t="s">
        <v>106</v>
      </c>
      <c r="C132" s="751">
        <v>102156</v>
      </c>
      <c r="D132" s="751">
        <f>'[1]9. sz. mell'!F133</f>
        <v>113247</v>
      </c>
      <c r="E132" s="751"/>
      <c r="F132" s="751">
        <f>'[1]9. sz. mell'!H133</f>
        <v>0</v>
      </c>
    </row>
    <row r="133" spans="1:6" ht="12" customHeight="1" thickBot="1">
      <c r="A133" s="14" t="s">
        <v>119</v>
      </c>
      <c r="B133" s="10" t="s">
        <v>107</v>
      </c>
      <c r="C133" s="97">
        <v>48876</v>
      </c>
      <c r="D133" s="751">
        <f>'[1]9. sz. mell'!F134</f>
        <v>21045</v>
      </c>
      <c r="E133" s="97"/>
      <c r="F133" s="751">
        <f>'[1]9. sz. mell'!H134</f>
        <v>0</v>
      </c>
    </row>
    <row r="134" spans="1:6" ht="12" customHeight="1" thickBot="1">
      <c r="A134" s="18" t="s">
        <v>71</v>
      </c>
      <c r="B134" s="55" t="s">
        <v>348</v>
      </c>
      <c r="C134" s="686">
        <f>+C101+C117+C131</f>
        <v>966476</v>
      </c>
      <c r="D134" s="686">
        <f>+D101+D117+D131</f>
        <v>1090042</v>
      </c>
      <c r="E134" s="686">
        <f>+E101+E117+E131</f>
        <v>887278</v>
      </c>
      <c r="F134" s="686">
        <f>+F101+F117+F131</f>
        <v>185.73883440326512</v>
      </c>
    </row>
    <row r="135" spans="1:6" ht="12" customHeight="1" thickBot="1">
      <c r="A135" s="18" t="s">
        <v>72</v>
      </c>
      <c r="B135" s="55" t="s">
        <v>349</v>
      </c>
      <c r="C135" s="686">
        <f>+C136+C137+C138</f>
        <v>0</v>
      </c>
      <c r="D135" s="686">
        <f>+D136+D137+D138</f>
        <v>0</v>
      </c>
      <c r="E135" s="686">
        <f>+E136+E137+E138</f>
        <v>0</v>
      </c>
      <c r="F135" s="686">
        <f>+F136+F137+F138</f>
        <v>0</v>
      </c>
    </row>
    <row r="136" spans="1:6" ht="12" customHeight="1">
      <c r="A136" s="13" t="s">
        <v>122</v>
      </c>
      <c r="B136" s="7" t="s">
        <v>350</v>
      </c>
      <c r="C136" s="96"/>
      <c r="D136" s="96"/>
      <c r="E136" s="96"/>
      <c r="F136" s="96"/>
    </row>
    <row r="137" spans="1:6" ht="12" customHeight="1">
      <c r="A137" s="13" t="s">
        <v>123</v>
      </c>
      <c r="B137" s="7" t="s">
        <v>351</v>
      </c>
      <c r="C137" s="96"/>
      <c r="D137" s="96"/>
      <c r="E137" s="96"/>
      <c r="F137" s="96"/>
    </row>
    <row r="138" spans="1:6" ht="12" customHeight="1" thickBot="1">
      <c r="A138" s="11" t="s">
        <v>124</v>
      </c>
      <c r="B138" s="5" t="s">
        <v>352</v>
      </c>
      <c r="C138" s="96"/>
      <c r="D138" s="96"/>
      <c r="E138" s="96"/>
      <c r="F138" s="96"/>
    </row>
    <row r="139" spans="1:6" ht="12" customHeight="1" thickBot="1">
      <c r="A139" s="18" t="s">
        <v>73</v>
      </c>
      <c r="B139" s="55" t="s">
        <v>402</v>
      </c>
      <c r="C139" s="686">
        <f>+C140+C141+C142+C143</f>
        <v>0</v>
      </c>
      <c r="D139" s="686">
        <f>+D140+D141+D142+D143</f>
        <v>0</v>
      </c>
      <c r="E139" s="686">
        <f>+E140+E141+E142+E143</f>
        <v>0</v>
      </c>
      <c r="F139" s="686">
        <f>+F140+F141+F142+F143</f>
        <v>0</v>
      </c>
    </row>
    <row r="140" spans="1:6" ht="12" customHeight="1">
      <c r="A140" s="13" t="s">
        <v>125</v>
      </c>
      <c r="B140" s="7" t="s">
        <v>353</v>
      </c>
      <c r="C140" s="96"/>
      <c r="D140" s="96"/>
      <c r="E140" s="96"/>
      <c r="F140" s="96"/>
    </row>
    <row r="141" spans="1:6" ht="12" customHeight="1">
      <c r="A141" s="13" t="s">
        <v>126</v>
      </c>
      <c r="B141" s="7" t="s">
        <v>354</v>
      </c>
      <c r="C141" s="96"/>
      <c r="D141" s="96"/>
      <c r="E141" s="96"/>
      <c r="F141" s="96"/>
    </row>
    <row r="142" spans="1:6" ht="12" customHeight="1">
      <c r="A142" s="13" t="s">
        <v>257</v>
      </c>
      <c r="B142" s="7" t="s">
        <v>355</v>
      </c>
      <c r="C142" s="96"/>
      <c r="D142" s="96"/>
      <c r="E142" s="96"/>
      <c r="F142" s="96"/>
    </row>
    <row r="143" spans="1:6" ht="12" customHeight="1" thickBot="1">
      <c r="A143" s="11" t="s">
        <v>258</v>
      </c>
      <c r="B143" s="5" t="s">
        <v>356</v>
      </c>
      <c r="C143" s="96"/>
      <c r="D143" s="96"/>
      <c r="E143" s="96"/>
      <c r="F143" s="96"/>
    </row>
    <row r="144" spans="1:6" ht="12" customHeight="1" thickBot="1">
      <c r="A144" s="18" t="s">
        <v>74</v>
      </c>
      <c r="B144" s="55" t="s">
        <v>357</v>
      </c>
      <c r="C144" s="752">
        <f>+C145+C146+C147+C148</f>
        <v>0</v>
      </c>
      <c r="D144" s="752">
        <f>+D145+D146+D147+D148</f>
        <v>25933</v>
      </c>
      <c r="E144" s="752">
        <f>+E145+E146+E147+E148</f>
        <v>11921</v>
      </c>
      <c r="F144" s="752">
        <f>+F145+F146+F147+F148</f>
        <v>0</v>
      </c>
    </row>
    <row r="145" spans="1:11" ht="12" customHeight="1">
      <c r="A145" s="13" t="s">
        <v>127</v>
      </c>
      <c r="B145" s="7" t="s">
        <v>358</v>
      </c>
      <c r="C145" s="96"/>
      <c r="D145" s="96">
        <f>'[1]9. sz. mell'!F146</f>
        <v>0</v>
      </c>
      <c r="E145" s="96"/>
      <c r="F145" s="96">
        <f>'[1]9. sz. mell'!H146</f>
        <v>0</v>
      </c>
    </row>
    <row r="146" spans="1:11" ht="12" customHeight="1">
      <c r="A146" s="13" t="s">
        <v>128</v>
      </c>
      <c r="B146" s="7" t="s">
        <v>368</v>
      </c>
      <c r="C146" s="96"/>
      <c r="D146" s="96">
        <f>'[1]9. sz. mell'!F147</f>
        <v>25933</v>
      </c>
      <c r="E146" s="96">
        <v>11921</v>
      </c>
      <c r="F146" s="96">
        <f>'[1]9. sz. mell'!H147</f>
        <v>0</v>
      </c>
    </row>
    <row r="147" spans="1:11" ht="12" customHeight="1">
      <c r="A147" s="13" t="s">
        <v>269</v>
      </c>
      <c r="B147" s="7" t="s">
        <v>903</v>
      </c>
      <c r="C147" s="96"/>
      <c r="D147" s="96"/>
      <c r="E147" s="96"/>
      <c r="F147" s="96"/>
    </row>
    <row r="148" spans="1:11" ht="12" customHeight="1" thickBot="1">
      <c r="A148" s="11" t="s">
        <v>270</v>
      </c>
      <c r="B148" s="5" t="s">
        <v>904</v>
      </c>
      <c r="C148" s="96"/>
      <c r="D148" s="96"/>
      <c r="E148" s="96"/>
      <c r="F148" s="96"/>
      <c r="G148" s="176"/>
    </row>
    <row r="149" spans="1:11" ht="12" customHeight="1" thickBot="1">
      <c r="A149" s="18" t="s">
        <v>75</v>
      </c>
      <c r="B149" s="55" t="s">
        <v>361</v>
      </c>
      <c r="C149" s="753">
        <f>+C150+C151+C152+C153</f>
        <v>0</v>
      </c>
      <c r="D149" s="753">
        <f>+D150+D151+D152+D153</f>
        <v>0</v>
      </c>
      <c r="E149" s="753">
        <f>+E150+E151+E152+E153</f>
        <v>0</v>
      </c>
      <c r="F149" s="753">
        <f>+F150+F151+F152+F153</f>
        <v>0</v>
      </c>
      <c r="G149" s="161"/>
    </row>
    <row r="150" spans="1:11" ht="12" customHeight="1">
      <c r="A150" s="13" t="s">
        <v>169</v>
      </c>
      <c r="B150" s="7" t="s">
        <v>362</v>
      </c>
      <c r="C150" s="96"/>
      <c r="D150" s="96"/>
      <c r="E150" s="96"/>
      <c r="F150" s="96"/>
    </row>
    <row r="151" spans="1:11" ht="12" customHeight="1">
      <c r="A151" s="13" t="s">
        <v>170</v>
      </c>
      <c r="B151" s="7" t="s">
        <v>363</v>
      </c>
      <c r="C151" s="96"/>
      <c r="D151" s="96"/>
      <c r="E151" s="96"/>
      <c r="F151" s="96"/>
    </row>
    <row r="152" spans="1:11" ht="12" customHeight="1">
      <c r="A152" s="13" t="s">
        <v>195</v>
      </c>
      <c r="B152" s="7" t="s">
        <v>364</v>
      </c>
      <c r="C152" s="96"/>
      <c r="D152" s="96"/>
      <c r="E152" s="96"/>
      <c r="F152" s="96"/>
    </row>
    <row r="153" spans="1:11" ht="12" customHeight="1" thickBot="1">
      <c r="A153" s="13" t="s">
        <v>272</v>
      </c>
      <c r="B153" s="7" t="s">
        <v>365</v>
      </c>
      <c r="C153" s="96"/>
      <c r="D153" s="96"/>
      <c r="E153" s="96"/>
      <c r="F153" s="96"/>
    </row>
    <row r="154" spans="1:11" ht="12" customHeight="1" thickBot="1">
      <c r="A154" s="18" t="s">
        <v>76</v>
      </c>
      <c r="B154" s="55" t="s">
        <v>366</v>
      </c>
      <c r="C154" s="685">
        <f>+C135+C139+C144+C149</f>
        <v>0</v>
      </c>
      <c r="D154" s="685">
        <f>+D135+D139+D144+D149</f>
        <v>25933</v>
      </c>
      <c r="E154" s="685">
        <f>+E135+E139+E144+E149</f>
        <v>11921</v>
      </c>
      <c r="F154" s="685">
        <f>+F135+F139+F144+F149</f>
        <v>0</v>
      </c>
    </row>
    <row r="155" spans="1:11" ht="12" customHeight="1" thickBot="1">
      <c r="A155" s="1401"/>
      <c r="B155" s="459" t="s">
        <v>1124</v>
      </c>
      <c r="C155" s="1355"/>
      <c r="D155" s="1355"/>
      <c r="E155" s="1355">
        <v>168887</v>
      </c>
      <c r="F155" s="1355"/>
    </row>
    <row r="156" spans="1:11" ht="12" customHeight="1" thickBot="1">
      <c r="A156" s="1401"/>
      <c r="B156" s="459" t="s">
        <v>1123</v>
      </c>
      <c r="C156" s="1355"/>
      <c r="D156" s="1355"/>
      <c r="E156" s="1355">
        <v>19022</v>
      </c>
      <c r="F156" s="1355"/>
    </row>
    <row r="157" spans="1:11" ht="12" customHeight="1" thickBot="1">
      <c r="A157" s="101" t="s">
        <v>77</v>
      </c>
      <c r="B157" s="148" t="s">
        <v>367</v>
      </c>
      <c r="C157" s="685">
        <f>+C134+C154</f>
        <v>966476</v>
      </c>
      <c r="D157" s="685">
        <f>+D134+D154</f>
        <v>1115975</v>
      </c>
      <c r="E157" s="685">
        <f>E134+E154+E155+E156</f>
        <v>1087108</v>
      </c>
      <c r="F157" s="685">
        <f>+F134+F154</f>
        <v>185.73883440326512</v>
      </c>
    </row>
    <row r="158" spans="1:11" ht="15" customHeight="1">
      <c r="D158" s="150"/>
      <c r="F158" s="150"/>
      <c r="H158" s="175"/>
      <c r="I158" s="176"/>
      <c r="J158" s="176"/>
      <c r="K158" s="176"/>
    </row>
    <row r="159" spans="1:11" ht="12" customHeight="1">
      <c r="A159" s="1419" t="s">
        <v>905</v>
      </c>
      <c r="B159" s="1419"/>
      <c r="C159" s="1419"/>
      <c r="E159" s="159"/>
      <c r="H159" s="175"/>
      <c r="I159" s="176"/>
      <c r="J159" s="176"/>
      <c r="K159" s="176"/>
    </row>
    <row r="160" spans="1:11" ht="13.5" customHeight="1" thickBot="1">
      <c r="A160" s="1416" t="s">
        <v>906</v>
      </c>
      <c r="B160" s="1416"/>
      <c r="C160" s="724"/>
      <c r="D160" s="722" t="s">
        <v>194</v>
      </c>
      <c r="E160" s="724"/>
      <c r="F160" s="722" t="s">
        <v>194</v>
      </c>
      <c r="H160" s="175"/>
      <c r="I160" s="176"/>
      <c r="J160" s="176"/>
      <c r="K160" s="176"/>
    </row>
    <row r="161" spans="1:11" ht="13.5" customHeight="1" thickBot="1">
      <c r="A161" s="18">
        <v>1</v>
      </c>
      <c r="B161" s="24" t="s">
        <v>907</v>
      </c>
      <c r="C161" s="316"/>
      <c r="D161" s="103">
        <f>+D71-D134</f>
        <v>-228773</v>
      </c>
      <c r="E161" s="316"/>
      <c r="F161" s="103">
        <f>+F71-F134</f>
        <v>-89.090516630304521</v>
      </c>
      <c r="H161" s="175"/>
      <c r="I161" s="176"/>
      <c r="J161" s="176"/>
      <c r="K161" s="176"/>
    </row>
    <row r="162" spans="1:11" ht="13.5" customHeight="1" thickBot="1">
      <c r="A162" s="18" t="s">
        <v>69</v>
      </c>
      <c r="B162" s="24" t="s">
        <v>908</v>
      </c>
      <c r="C162" s="316"/>
      <c r="D162" s="103">
        <f>+D94-D154</f>
        <v>228773</v>
      </c>
      <c r="E162" s="316"/>
      <c r="F162" s="103">
        <f>+F94-F154</f>
        <v>100</v>
      </c>
      <c r="H162" s="175"/>
      <c r="I162" s="176"/>
      <c r="J162" s="176"/>
      <c r="K162" s="176"/>
    </row>
    <row r="163" spans="1:11" ht="13.5" customHeight="1">
      <c r="H163" s="175"/>
      <c r="I163" s="176"/>
      <c r="J163" s="176"/>
      <c r="K163" s="176"/>
    </row>
    <row r="164" spans="1:11" s="161" customFormat="1" ht="12.95" customHeight="1">
      <c r="A164" s="149"/>
      <c r="B164" s="149"/>
      <c r="C164" s="149"/>
      <c r="D164" s="159"/>
      <c r="E164" s="149"/>
      <c r="F164" s="159"/>
      <c r="G164" s="159"/>
    </row>
  </sheetData>
  <mergeCells count="6">
    <mergeCell ref="A160:B160"/>
    <mergeCell ref="A1:C1"/>
    <mergeCell ref="A2:B2"/>
    <mergeCell ref="A97:C97"/>
    <mergeCell ref="A98:B98"/>
    <mergeCell ref="A159:C159"/>
  </mergeCells>
  <phoneticPr fontId="24" type="noConversion"/>
  <printOptions horizontalCentered="1"/>
  <pageMargins left="0.78740157480314965" right="0.78740157480314965" top="1.4566929133858268" bottom="0.47244094488188981" header="0.78740157480314965" footer="0.59055118110236227"/>
  <pageSetup paperSize="9" scale="59" fitToHeight="2" orientation="portrait" r:id="rId1"/>
  <headerFooter alignWithMargins="0">
    <oddHeader>&amp;C&amp;"Times New Roman CE,Félkövér"&amp;12
Tát Város Önkormányzat
2015. ÉVI KÖLTSÉGVETÉS
KÖTELEZŐ FELADATAINAK MÉRLEGE &amp;R&amp;"Times New Roman CE,Félkövér dőlt"&amp;11 1.2. melléklet a 6/2016. (IV.26.) önkormányzati rendelethez</oddHeader>
  </headerFooter>
  <rowBreaks count="2" manualBreakCount="2">
    <brk id="96" max="5" man="1"/>
    <brk id="97" max="5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:I37"/>
  <sheetViews>
    <sheetView view="pageBreakPreview" zoomScale="60" zoomScaleNormal="100" workbookViewId="0">
      <selection activeCell="F2" sqref="F2"/>
    </sheetView>
  </sheetViews>
  <sheetFormatPr defaultRowHeight="12.75"/>
  <cols>
    <col min="1" max="1" width="41.33203125" customWidth="1"/>
    <col min="3" max="3" width="11.33203125" customWidth="1"/>
    <col min="4" max="4" width="10.33203125" customWidth="1"/>
    <col min="5" max="5" width="10" customWidth="1"/>
    <col min="6" max="6" width="12.33203125" customWidth="1"/>
    <col min="7" max="7" width="12.5" customWidth="1"/>
  </cols>
  <sheetData>
    <row r="1" spans="1:9" ht="14.25">
      <c r="A1" s="1470" t="s">
        <v>1013</v>
      </c>
      <c r="B1" s="1470"/>
      <c r="C1" s="1470"/>
      <c r="D1" s="1470"/>
      <c r="E1" s="1470"/>
      <c r="F1" s="1470"/>
      <c r="G1" s="1470"/>
    </row>
    <row r="2" spans="1:9" ht="12.75" customHeight="1">
      <c r="A2" s="727"/>
      <c r="B2" s="727"/>
      <c r="C2" s="727"/>
      <c r="D2" s="727"/>
      <c r="E2" s="727"/>
      <c r="F2" s="197" t="s">
        <v>1151</v>
      </c>
      <c r="G2" s="1045"/>
      <c r="H2" s="653"/>
      <c r="I2" s="653"/>
    </row>
    <row r="3" spans="1:9" ht="13.5" customHeight="1" thickBot="1">
      <c r="A3" s="661"/>
      <c r="B3" s="661"/>
      <c r="C3" s="661"/>
      <c r="D3" s="661"/>
      <c r="E3" s="661"/>
      <c r="F3" s="661"/>
      <c r="G3" s="662" t="s">
        <v>546</v>
      </c>
      <c r="H3" s="653"/>
      <c r="I3" s="653"/>
    </row>
    <row r="4" spans="1:9">
      <c r="A4" s="1471" t="s">
        <v>523</v>
      </c>
      <c r="B4" s="1474" t="s">
        <v>1014</v>
      </c>
      <c r="C4" s="1477" t="s">
        <v>798</v>
      </c>
      <c r="D4" s="1478"/>
      <c r="E4" s="1478"/>
      <c r="F4" s="1478"/>
      <c r="G4" s="1481" t="s">
        <v>799</v>
      </c>
      <c r="H4" s="653"/>
      <c r="I4" s="653"/>
    </row>
    <row r="5" spans="1:9" ht="15" customHeight="1">
      <c r="A5" s="1472"/>
      <c r="B5" s="1475"/>
      <c r="C5" s="1479"/>
      <c r="D5" s="1480"/>
      <c r="E5" s="1480"/>
      <c r="F5" s="1480"/>
      <c r="G5" s="1482"/>
      <c r="H5" s="653"/>
      <c r="I5" s="653"/>
    </row>
    <row r="6" spans="1:9" ht="15.75" customHeight="1" thickBot="1">
      <c r="A6" s="1473"/>
      <c r="B6" s="1476"/>
      <c r="C6" s="663" t="s">
        <v>1015</v>
      </c>
      <c r="D6" s="663" t="s">
        <v>1016</v>
      </c>
      <c r="E6" s="663" t="s">
        <v>1017</v>
      </c>
      <c r="F6" s="1046" t="s">
        <v>1018</v>
      </c>
      <c r="G6" s="1483"/>
      <c r="H6" s="455"/>
      <c r="I6" s="455"/>
    </row>
    <row r="7" spans="1:9" ht="12.75" customHeight="1">
      <c r="A7" s="664">
        <v>1</v>
      </c>
      <c r="B7" s="665">
        <v>2</v>
      </c>
      <c r="C7" s="665">
        <v>3</v>
      </c>
      <c r="D7" s="665">
        <v>4</v>
      </c>
      <c r="E7" s="665">
        <v>5</v>
      </c>
      <c r="F7" s="1047">
        <v>6</v>
      </c>
      <c r="G7" s="1048">
        <v>7</v>
      </c>
      <c r="H7" s="455"/>
      <c r="I7" s="455"/>
    </row>
    <row r="8" spans="1:9" ht="31.5" customHeight="1">
      <c r="A8" s="666" t="s">
        <v>532</v>
      </c>
      <c r="B8" s="667" t="s">
        <v>99</v>
      </c>
      <c r="C8" s="668">
        <v>95800</v>
      </c>
      <c r="D8" s="668">
        <v>96800</v>
      </c>
      <c r="E8" s="668">
        <v>97500</v>
      </c>
      <c r="F8" s="1049">
        <v>98300</v>
      </c>
      <c r="G8" s="669">
        <f>+C8+D8+E8+F8</f>
        <v>388400</v>
      </c>
      <c r="H8" s="654"/>
      <c r="I8" s="654"/>
    </row>
    <row r="9" spans="1:9" ht="15.75">
      <c r="A9" s="666" t="s">
        <v>800</v>
      </c>
      <c r="B9" s="667" t="s">
        <v>108</v>
      </c>
      <c r="C9" s="668">
        <v>0</v>
      </c>
      <c r="D9" s="668">
        <v>0</v>
      </c>
      <c r="E9" s="668">
        <v>0</v>
      </c>
      <c r="F9" s="1049">
        <v>0</v>
      </c>
      <c r="G9" s="669">
        <f t="shared" ref="G9:G34" si="0">+C9+D9+E9+F9</f>
        <v>0</v>
      </c>
      <c r="H9" s="654"/>
      <c r="I9" s="654"/>
    </row>
    <row r="10" spans="1:9" ht="15.75">
      <c r="A10" s="666" t="s">
        <v>801</v>
      </c>
      <c r="B10" s="667" t="s">
        <v>109</v>
      </c>
      <c r="C10" s="668">
        <v>1000</v>
      </c>
      <c r="D10" s="668">
        <v>1200</v>
      </c>
      <c r="E10" s="668">
        <v>1400</v>
      </c>
      <c r="F10" s="1049">
        <v>1600</v>
      </c>
      <c r="G10" s="669">
        <f t="shared" si="0"/>
        <v>5200</v>
      </c>
      <c r="H10" s="654"/>
      <c r="I10" s="654"/>
    </row>
    <row r="11" spans="1:9" ht="12.75" customHeight="1">
      <c r="A11" s="666" t="s">
        <v>802</v>
      </c>
      <c r="B11" s="667" t="s">
        <v>442</v>
      </c>
      <c r="C11" s="668">
        <v>6200</v>
      </c>
      <c r="D11" s="668">
        <v>6386</v>
      </c>
      <c r="E11" s="668">
        <v>6578</v>
      </c>
      <c r="F11" s="1049">
        <v>6775</v>
      </c>
      <c r="G11" s="669">
        <f t="shared" si="0"/>
        <v>25939</v>
      </c>
      <c r="H11" s="655"/>
      <c r="I11" s="655"/>
    </row>
    <row r="12" spans="1:9" ht="13.5" customHeight="1">
      <c r="A12" s="666" t="s">
        <v>803</v>
      </c>
      <c r="B12" s="667" t="s">
        <v>804</v>
      </c>
      <c r="C12" s="668">
        <v>0</v>
      </c>
      <c r="D12" s="668">
        <v>0</v>
      </c>
      <c r="E12" s="668">
        <v>0</v>
      </c>
      <c r="F12" s="1049">
        <v>0</v>
      </c>
      <c r="G12" s="669">
        <f t="shared" si="0"/>
        <v>0</v>
      </c>
      <c r="H12" s="656"/>
      <c r="I12" s="656"/>
    </row>
    <row r="13" spans="1:9" ht="15" customHeight="1">
      <c r="A13" s="666" t="s">
        <v>805</v>
      </c>
      <c r="B13" s="667" t="s">
        <v>806</v>
      </c>
      <c r="C13" s="668">
        <v>0</v>
      </c>
      <c r="D13" s="668">
        <v>0</v>
      </c>
      <c r="E13" s="668">
        <v>0</v>
      </c>
      <c r="F13" s="1049">
        <v>0</v>
      </c>
      <c r="G13" s="669">
        <f t="shared" si="0"/>
        <v>0</v>
      </c>
      <c r="H13" s="656"/>
      <c r="I13" s="656"/>
    </row>
    <row r="14" spans="1:9" ht="35.25" customHeight="1" thickBot="1">
      <c r="A14" s="670" t="s">
        <v>537</v>
      </c>
      <c r="B14" s="671" t="s">
        <v>807</v>
      </c>
      <c r="C14" s="672">
        <v>0</v>
      </c>
      <c r="D14" s="672">
        <v>0</v>
      </c>
      <c r="E14" s="672">
        <v>0</v>
      </c>
      <c r="F14" s="1050">
        <v>0</v>
      </c>
      <c r="G14" s="673">
        <f t="shared" si="0"/>
        <v>0</v>
      </c>
      <c r="H14" s="657"/>
      <c r="I14" s="657"/>
    </row>
    <row r="15" spans="1:9" ht="27" customHeight="1" thickBot="1">
      <c r="A15" s="674" t="s">
        <v>808</v>
      </c>
      <c r="B15" s="675" t="s">
        <v>809</v>
      </c>
      <c r="C15" s="676">
        <f>SUM(C8:C14)</f>
        <v>103000</v>
      </c>
      <c r="D15" s="676">
        <f>SUM(D8:D14)</f>
        <v>104386</v>
      </c>
      <c r="E15" s="676">
        <f>SUM(E8:E14)</f>
        <v>105478</v>
      </c>
      <c r="F15" s="1051">
        <f>SUM(F8:F14)</f>
        <v>106675</v>
      </c>
      <c r="G15" s="677">
        <f t="shared" si="0"/>
        <v>419539</v>
      </c>
      <c r="H15" s="455"/>
      <c r="I15" s="455"/>
    </row>
    <row r="16" spans="1:9" ht="27" customHeight="1" thickBot="1">
      <c r="A16" s="1052" t="s">
        <v>810</v>
      </c>
      <c r="B16" s="1053" t="s">
        <v>811</v>
      </c>
      <c r="C16" s="1054">
        <f>+C15*0.5</f>
        <v>51500</v>
      </c>
      <c r="D16" s="1054">
        <f>+D15*0.5</f>
        <v>52193</v>
      </c>
      <c r="E16" s="1054">
        <f>+E15*0.5</f>
        <v>52739</v>
      </c>
      <c r="F16" s="1055">
        <f>+F15*0.5</f>
        <v>53337.5</v>
      </c>
      <c r="G16" s="677">
        <f t="shared" si="0"/>
        <v>209769.5</v>
      </c>
      <c r="H16" s="455"/>
      <c r="I16" s="455"/>
    </row>
    <row r="17" spans="1:9" ht="19.5" customHeight="1" thickBot="1">
      <c r="A17" s="674" t="s">
        <v>812</v>
      </c>
      <c r="B17" s="678">
        <v>10</v>
      </c>
      <c r="C17" s="676">
        <f>SUM(C18:C24)</f>
        <v>0</v>
      </c>
      <c r="D17" s="676">
        <f>SUM(D18:D24)</f>
        <v>0</v>
      </c>
      <c r="E17" s="676">
        <f>SUM(E18:E24)</f>
        <v>0</v>
      </c>
      <c r="F17" s="1051">
        <f>SUM(F18:F24)</f>
        <v>0</v>
      </c>
      <c r="G17" s="677">
        <f t="shared" si="0"/>
        <v>0</v>
      </c>
      <c r="H17" s="455"/>
      <c r="I17" s="455"/>
    </row>
    <row r="18" spans="1:9" ht="18.75" customHeight="1">
      <c r="A18" s="679" t="s">
        <v>813</v>
      </c>
      <c r="B18" s="680">
        <v>11</v>
      </c>
      <c r="C18" s="681">
        <v>0</v>
      </c>
      <c r="D18" s="681">
        <v>0</v>
      </c>
      <c r="E18" s="681">
        <v>0</v>
      </c>
      <c r="F18" s="1056">
        <v>0</v>
      </c>
      <c r="G18" s="682">
        <f t="shared" si="0"/>
        <v>0</v>
      </c>
      <c r="H18" s="455"/>
      <c r="I18" s="455"/>
    </row>
    <row r="19" spans="1:9" ht="18" customHeight="1">
      <c r="A19" s="666" t="s">
        <v>814</v>
      </c>
      <c r="B19" s="683">
        <v>12</v>
      </c>
      <c r="C19" s="668">
        <v>0</v>
      </c>
      <c r="D19" s="668">
        <v>0</v>
      </c>
      <c r="E19" s="668">
        <v>0</v>
      </c>
      <c r="F19" s="1049">
        <v>0</v>
      </c>
      <c r="G19" s="669">
        <f t="shared" si="0"/>
        <v>0</v>
      </c>
      <c r="H19" s="455"/>
      <c r="I19" s="455"/>
    </row>
    <row r="20" spans="1:9" ht="33" customHeight="1">
      <c r="A20" s="666" t="s">
        <v>815</v>
      </c>
      <c r="B20" s="683">
        <v>13</v>
      </c>
      <c r="C20" s="668">
        <v>0</v>
      </c>
      <c r="D20" s="668">
        <v>0</v>
      </c>
      <c r="E20" s="668">
        <v>0</v>
      </c>
      <c r="F20" s="1049">
        <v>0</v>
      </c>
      <c r="G20" s="669">
        <f t="shared" si="0"/>
        <v>0</v>
      </c>
      <c r="H20" s="455"/>
      <c r="I20" s="455"/>
    </row>
    <row r="21" spans="1:9" ht="18" customHeight="1">
      <c r="A21" s="666" t="s">
        <v>816</v>
      </c>
      <c r="B21" s="683">
        <v>14</v>
      </c>
      <c r="C21" s="668">
        <v>0</v>
      </c>
      <c r="D21" s="668">
        <v>0</v>
      </c>
      <c r="E21" s="668">
        <v>0</v>
      </c>
      <c r="F21" s="1049">
        <v>0</v>
      </c>
      <c r="G21" s="669">
        <f t="shared" si="0"/>
        <v>0</v>
      </c>
      <c r="H21" s="658"/>
      <c r="I21" s="658"/>
    </row>
    <row r="22" spans="1:9" ht="18" customHeight="1">
      <c r="A22" s="666" t="s">
        <v>817</v>
      </c>
      <c r="B22" s="683">
        <v>15</v>
      </c>
      <c r="C22" s="668">
        <v>0</v>
      </c>
      <c r="D22" s="668">
        <v>0</v>
      </c>
      <c r="E22" s="668">
        <v>0</v>
      </c>
      <c r="F22" s="1049">
        <v>0</v>
      </c>
      <c r="G22" s="669">
        <f t="shared" si="0"/>
        <v>0</v>
      </c>
      <c r="H22" s="655"/>
      <c r="I22" s="655"/>
    </row>
    <row r="23" spans="1:9" ht="15" customHeight="1">
      <c r="A23" s="666" t="s">
        <v>818</v>
      </c>
      <c r="B23" s="683">
        <v>16</v>
      </c>
      <c r="C23" s="668">
        <v>0</v>
      </c>
      <c r="D23" s="668">
        <v>0</v>
      </c>
      <c r="E23" s="668">
        <v>0</v>
      </c>
      <c r="F23" s="1049">
        <v>0</v>
      </c>
      <c r="G23" s="669">
        <f t="shared" si="0"/>
        <v>0</v>
      </c>
      <c r="H23" s="655"/>
      <c r="I23" s="655"/>
    </row>
    <row r="24" spans="1:9" ht="13.5" customHeight="1" thickBot="1">
      <c r="A24" s="670" t="s">
        <v>819</v>
      </c>
      <c r="B24" s="684">
        <v>17</v>
      </c>
      <c r="C24" s="672">
        <v>0</v>
      </c>
      <c r="D24" s="672">
        <v>0</v>
      </c>
      <c r="E24" s="672">
        <v>0</v>
      </c>
      <c r="F24" s="1050">
        <v>0</v>
      </c>
      <c r="G24" s="673">
        <f t="shared" si="0"/>
        <v>0</v>
      </c>
      <c r="H24" s="655"/>
      <c r="I24" s="655"/>
    </row>
    <row r="25" spans="1:9" ht="14.25" customHeight="1" thickBot="1">
      <c r="A25" s="674" t="s">
        <v>820</v>
      </c>
      <c r="B25" s="678">
        <v>18</v>
      </c>
      <c r="C25" s="676">
        <f>SUM(C26:C32)</f>
        <v>0</v>
      </c>
      <c r="D25" s="676">
        <f>SUM(D26:D32)</f>
        <v>0</v>
      </c>
      <c r="E25" s="676">
        <f>SUM(E26:E32)</f>
        <v>0</v>
      </c>
      <c r="F25" s="1051">
        <f>SUM(F26:F32)</f>
        <v>0</v>
      </c>
      <c r="G25" s="677">
        <f t="shared" si="0"/>
        <v>0</v>
      </c>
      <c r="H25" s="655"/>
      <c r="I25" s="655"/>
    </row>
    <row r="26" spans="1:9" ht="15" customHeight="1">
      <c r="A26" s="679" t="s">
        <v>813</v>
      </c>
      <c r="B26" s="680">
        <v>19</v>
      </c>
      <c r="C26" s="681">
        <v>0</v>
      </c>
      <c r="D26" s="681">
        <v>0</v>
      </c>
      <c r="E26" s="681">
        <v>0</v>
      </c>
      <c r="F26" s="1056">
        <v>0</v>
      </c>
      <c r="G26" s="682">
        <f t="shared" si="0"/>
        <v>0</v>
      </c>
      <c r="H26" s="655"/>
      <c r="I26" s="655"/>
    </row>
    <row r="27" spans="1:9" ht="18.75" customHeight="1">
      <c r="A27" s="666" t="s">
        <v>814</v>
      </c>
      <c r="B27" s="683">
        <v>20</v>
      </c>
      <c r="C27" s="668">
        <v>0</v>
      </c>
      <c r="D27" s="668">
        <v>0</v>
      </c>
      <c r="E27" s="668">
        <v>0</v>
      </c>
      <c r="F27" s="1049">
        <v>0</v>
      </c>
      <c r="G27" s="669">
        <f t="shared" si="0"/>
        <v>0</v>
      </c>
      <c r="H27" s="455"/>
      <c r="I27" s="455"/>
    </row>
    <row r="28" spans="1:9" ht="36.75" customHeight="1">
      <c r="A28" s="666" t="s">
        <v>815</v>
      </c>
      <c r="B28" s="683">
        <v>21</v>
      </c>
      <c r="C28" s="668">
        <v>0</v>
      </c>
      <c r="D28" s="668">
        <v>0</v>
      </c>
      <c r="E28" s="668">
        <v>0</v>
      </c>
      <c r="F28" s="1049">
        <v>0</v>
      </c>
      <c r="G28" s="669">
        <f t="shared" si="0"/>
        <v>0</v>
      </c>
      <c r="H28" s="455"/>
      <c r="I28" s="455"/>
    </row>
    <row r="29" spans="1:9" ht="21.75" customHeight="1">
      <c r="A29" s="666" t="s">
        <v>816</v>
      </c>
      <c r="B29" s="683">
        <v>22</v>
      </c>
      <c r="C29" s="668">
        <v>0</v>
      </c>
      <c r="D29" s="668">
        <v>0</v>
      </c>
      <c r="E29" s="668">
        <v>0</v>
      </c>
      <c r="F29" s="1049">
        <v>0</v>
      </c>
      <c r="G29" s="669">
        <f t="shared" si="0"/>
        <v>0</v>
      </c>
      <c r="H29" s="455"/>
      <c r="I29" s="455"/>
    </row>
    <row r="30" spans="1:9" ht="17.25" customHeight="1">
      <c r="A30" s="666" t="s">
        <v>817</v>
      </c>
      <c r="B30" s="683">
        <v>23</v>
      </c>
      <c r="C30" s="668">
        <v>0</v>
      </c>
      <c r="D30" s="668">
        <v>0</v>
      </c>
      <c r="E30" s="668">
        <v>0</v>
      </c>
      <c r="F30" s="1049">
        <v>0</v>
      </c>
      <c r="G30" s="669">
        <f t="shared" si="0"/>
        <v>0</v>
      </c>
      <c r="H30" s="455"/>
      <c r="I30" s="455"/>
    </row>
    <row r="31" spans="1:9" ht="18" customHeight="1">
      <c r="A31" s="666" t="s">
        <v>818</v>
      </c>
      <c r="B31" s="683">
        <v>24</v>
      </c>
      <c r="C31" s="668">
        <v>0</v>
      </c>
      <c r="D31" s="668">
        <v>0</v>
      </c>
      <c r="E31" s="668">
        <v>0</v>
      </c>
      <c r="F31" s="1049">
        <v>0</v>
      </c>
      <c r="G31" s="669">
        <f t="shared" si="0"/>
        <v>0</v>
      </c>
      <c r="H31" s="33"/>
      <c r="I31" s="33"/>
    </row>
    <row r="32" spans="1:9" ht="13.5" thickBot="1">
      <c r="A32" s="670" t="s">
        <v>819</v>
      </c>
      <c r="B32" s="684">
        <v>25</v>
      </c>
      <c r="C32" s="672">
        <v>0</v>
      </c>
      <c r="D32" s="672">
        <v>0</v>
      </c>
      <c r="E32" s="672">
        <v>0</v>
      </c>
      <c r="F32" s="1050">
        <v>0</v>
      </c>
      <c r="G32" s="673">
        <f t="shared" si="0"/>
        <v>0</v>
      </c>
      <c r="H32" s="33"/>
      <c r="I32" s="33"/>
    </row>
    <row r="33" spans="1:7" ht="13.5" thickBot="1">
      <c r="A33" s="674" t="s">
        <v>821</v>
      </c>
      <c r="B33" s="678">
        <v>26</v>
      </c>
      <c r="C33" s="676">
        <f>+C17+C25</f>
        <v>0</v>
      </c>
      <c r="D33" s="676">
        <f>+D17+D25</f>
        <v>0</v>
      </c>
      <c r="E33" s="676">
        <f>+E17+E25</f>
        <v>0</v>
      </c>
      <c r="F33" s="1051">
        <f>+F17+F25</f>
        <v>0</v>
      </c>
      <c r="G33" s="677">
        <f t="shared" si="0"/>
        <v>0</v>
      </c>
    </row>
    <row r="34" spans="1:7" ht="21.75" thickBot="1">
      <c r="A34" s="1052" t="s">
        <v>822</v>
      </c>
      <c r="B34" s="1057">
        <v>27</v>
      </c>
      <c r="C34" s="1054">
        <f>+C16-C33</f>
        <v>51500</v>
      </c>
      <c r="D34" s="1054">
        <f>+D16-D33</f>
        <v>52193</v>
      </c>
      <c r="E34" s="1054">
        <f>+E16-E33</f>
        <v>52739</v>
      </c>
      <c r="F34" s="1054">
        <f>+F16-F33</f>
        <v>53337.5</v>
      </c>
      <c r="G34" s="1058">
        <f t="shared" si="0"/>
        <v>209769.5</v>
      </c>
    </row>
    <row r="35" spans="1:7" ht="21" customHeight="1">
      <c r="A35" s="661"/>
      <c r="B35" s="661"/>
      <c r="C35" s="661"/>
      <c r="D35" s="661"/>
      <c r="E35" s="661"/>
      <c r="F35" s="661"/>
      <c r="G35" s="661"/>
    </row>
    <row r="36" spans="1:7" ht="18" customHeight="1"/>
    <row r="37" spans="1:7" ht="30.75" customHeight="1"/>
  </sheetData>
  <mergeCells count="5">
    <mergeCell ref="A1:G1"/>
    <mergeCell ref="A4:A6"/>
    <mergeCell ref="B4:B6"/>
    <mergeCell ref="C4:F5"/>
    <mergeCell ref="G4:G6"/>
  </mergeCells>
  <pageMargins left="0.7" right="0.7" top="0.75" bottom="0.75" header="0.3" footer="0.3"/>
  <pageSetup paperSize="9" scale="9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44"/>
  <sheetViews>
    <sheetView view="pageBreakPreview" topLeftCell="D1" zoomScale="60" zoomScaleNormal="100" workbookViewId="0">
      <selection activeCell="H3" sqref="H3"/>
    </sheetView>
  </sheetViews>
  <sheetFormatPr defaultRowHeight="12.75"/>
  <cols>
    <col min="1" max="1" width="38" hidden="1" customWidth="1"/>
    <col min="2" max="2" width="19.33203125" hidden="1" customWidth="1"/>
    <col min="3" max="3" width="21.6640625" hidden="1" customWidth="1"/>
    <col min="4" max="4" width="41" customWidth="1"/>
    <col min="5" max="10" width="22" customWidth="1"/>
  </cols>
  <sheetData>
    <row r="1" spans="1:12">
      <c r="A1" s="1209"/>
      <c r="B1" s="1209"/>
      <c r="C1" s="1209"/>
      <c r="D1" s="1487" t="s">
        <v>1065</v>
      </c>
      <c r="E1" s="1487"/>
      <c r="F1" s="1487"/>
    </row>
    <row r="3" spans="1:12">
      <c r="D3" s="1219"/>
      <c r="E3" s="1219"/>
      <c r="F3" s="1219"/>
      <c r="G3" s="1219"/>
      <c r="H3" s="1219" t="s">
        <v>1152</v>
      </c>
      <c r="I3" s="1219"/>
      <c r="J3" s="1219"/>
    </row>
    <row r="4" spans="1:12">
      <c r="D4" s="1219"/>
      <c r="E4" s="1219"/>
      <c r="F4" s="1219"/>
      <c r="G4" s="1219"/>
      <c r="H4" s="1219"/>
      <c r="I4" s="1219"/>
      <c r="J4" s="1219"/>
    </row>
    <row r="5" spans="1:12" ht="13.5" thickBot="1">
      <c r="A5" s="516"/>
      <c r="B5" s="516"/>
      <c r="C5" s="516"/>
      <c r="D5" s="516"/>
      <c r="E5" s="1488" t="s">
        <v>1068</v>
      </c>
      <c r="F5" s="1488"/>
      <c r="G5" s="517"/>
      <c r="H5" s="517"/>
      <c r="I5" s="517"/>
      <c r="J5" s="517" t="s">
        <v>1070</v>
      </c>
    </row>
    <row r="6" spans="1:12">
      <c r="A6" s="1484" t="s">
        <v>610</v>
      </c>
      <c r="B6" s="518" t="s">
        <v>611</v>
      </c>
      <c r="C6" s="519" t="s">
        <v>612</v>
      </c>
      <c r="D6" s="1484" t="s">
        <v>610</v>
      </c>
      <c r="E6" s="518" t="s">
        <v>1064</v>
      </c>
      <c r="F6" s="518" t="s">
        <v>1064</v>
      </c>
      <c r="G6" s="518" t="s">
        <v>1067</v>
      </c>
      <c r="H6" s="518"/>
      <c r="I6" s="518"/>
      <c r="J6" s="518"/>
    </row>
    <row r="7" spans="1:12" ht="13.5" thickBot="1">
      <c r="A7" s="1486"/>
      <c r="B7" s="520" t="s">
        <v>613</v>
      </c>
      <c r="C7" s="521" t="s">
        <v>614</v>
      </c>
      <c r="D7" s="1486"/>
      <c r="E7" s="635" t="s">
        <v>1066</v>
      </c>
      <c r="F7" s="635" t="s">
        <v>613</v>
      </c>
      <c r="G7" s="635" t="s">
        <v>520</v>
      </c>
      <c r="H7" s="635" t="s">
        <v>1069</v>
      </c>
      <c r="I7" s="635" t="s">
        <v>444</v>
      </c>
      <c r="J7" s="635" t="s">
        <v>445</v>
      </c>
    </row>
    <row r="8" spans="1:12" ht="25.5">
      <c r="A8" s="522" t="s">
        <v>615</v>
      </c>
      <c r="B8" s="523">
        <v>1837721</v>
      </c>
      <c r="C8" s="523">
        <v>1836684</v>
      </c>
      <c r="D8" s="634" t="s">
        <v>792</v>
      </c>
      <c r="E8" s="525">
        <v>1914461</v>
      </c>
      <c r="F8" s="525">
        <f>G8+H8+I8+J8</f>
        <v>2100226</v>
      </c>
      <c r="G8" s="525">
        <f>G9+G10+G11+G12</f>
        <v>2098180</v>
      </c>
      <c r="H8" s="525">
        <f t="shared" ref="H8:J8" si="0">H9+H10+H11+H12</f>
        <v>404</v>
      </c>
      <c r="I8" s="525">
        <f t="shared" si="0"/>
        <v>0</v>
      </c>
      <c r="J8" s="525">
        <f t="shared" si="0"/>
        <v>1642</v>
      </c>
    </row>
    <row r="9" spans="1:12">
      <c r="A9" s="526" t="s">
        <v>616</v>
      </c>
      <c r="B9" s="527">
        <v>3195</v>
      </c>
      <c r="C9" s="527">
        <v>3195</v>
      </c>
      <c r="D9" s="526" t="s">
        <v>616</v>
      </c>
      <c r="E9" s="527">
        <v>1778</v>
      </c>
      <c r="F9" s="525">
        <f t="shared" ref="F9:F21" si="1">G9+H9+I9+J9</f>
        <v>39793</v>
      </c>
      <c r="G9" s="527">
        <v>39793</v>
      </c>
      <c r="H9" s="527"/>
      <c r="I9" s="527"/>
      <c r="J9" s="527"/>
    </row>
    <row r="10" spans="1:12">
      <c r="A10" s="526" t="s">
        <v>617</v>
      </c>
      <c r="B10" s="527">
        <v>1365700</v>
      </c>
      <c r="C10" s="527">
        <v>1365700</v>
      </c>
      <c r="D10" s="526" t="s">
        <v>617</v>
      </c>
      <c r="E10" s="527">
        <v>1458672</v>
      </c>
      <c r="F10" s="525">
        <f t="shared" si="1"/>
        <v>1605714</v>
      </c>
      <c r="G10" s="527">
        <v>1603668</v>
      </c>
      <c r="H10" s="527">
        <v>404</v>
      </c>
      <c r="I10" s="527"/>
      <c r="J10" s="527">
        <v>1642</v>
      </c>
    </row>
    <row r="11" spans="1:12">
      <c r="A11" s="526" t="s">
        <v>618</v>
      </c>
      <c r="B11" s="527">
        <v>21295</v>
      </c>
      <c r="C11" s="527">
        <v>20000</v>
      </c>
      <c r="D11" s="526" t="s">
        <v>618</v>
      </c>
      <c r="E11" s="527">
        <v>20023</v>
      </c>
      <c r="F11" s="525">
        <f t="shared" si="1"/>
        <v>20023</v>
      </c>
      <c r="G11" s="527">
        <v>20023</v>
      </c>
      <c r="H11" s="527"/>
      <c r="I11" s="527"/>
      <c r="J11" s="527"/>
    </row>
    <row r="12" spans="1:12" ht="13.5" thickBot="1">
      <c r="A12" s="528" t="s">
        <v>619</v>
      </c>
      <c r="B12" s="527">
        <v>447531</v>
      </c>
      <c r="C12" s="529">
        <v>447789</v>
      </c>
      <c r="D12" s="526" t="s">
        <v>619</v>
      </c>
      <c r="E12" s="527">
        <v>433988</v>
      </c>
      <c r="F12" s="525">
        <f t="shared" si="1"/>
        <v>434696</v>
      </c>
      <c r="G12" s="527">
        <v>434696</v>
      </c>
      <c r="H12" s="527"/>
      <c r="I12" s="527"/>
      <c r="J12" s="527"/>
      <c r="L12" s="1349"/>
    </row>
    <row r="13" spans="1:12" ht="24.75" customHeight="1">
      <c r="A13" s="530" t="s">
        <v>620</v>
      </c>
      <c r="B13" s="523">
        <v>150518</v>
      </c>
      <c r="C13" s="531">
        <v>154565</v>
      </c>
      <c r="D13" s="633" t="s">
        <v>621</v>
      </c>
      <c r="E13" s="523">
        <v>735</v>
      </c>
      <c r="F13" s="523">
        <f t="shared" si="1"/>
        <v>679</v>
      </c>
      <c r="G13" s="523"/>
      <c r="H13" s="523"/>
      <c r="I13" s="523"/>
      <c r="J13" s="523">
        <f>J14</f>
        <v>679</v>
      </c>
    </row>
    <row r="14" spans="1:12">
      <c r="A14" s="532" t="s">
        <v>622</v>
      </c>
      <c r="B14" s="527">
        <v>804</v>
      </c>
      <c r="C14" s="533">
        <v>804</v>
      </c>
      <c r="D14" s="481" t="s">
        <v>622</v>
      </c>
      <c r="E14" s="527">
        <v>735</v>
      </c>
      <c r="F14" s="525">
        <f t="shared" si="1"/>
        <v>679</v>
      </c>
      <c r="G14" s="527"/>
      <c r="H14" s="527"/>
      <c r="I14" s="527"/>
      <c r="J14" s="527">
        <v>679</v>
      </c>
    </row>
    <row r="15" spans="1:12">
      <c r="A15" s="534" t="s">
        <v>623</v>
      </c>
      <c r="B15" s="535">
        <v>16292</v>
      </c>
      <c r="C15" s="536">
        <v>30391</v>
      </c>
      <c r="D15" s="481"/>
      <c r="E15" s="527"/>
      <c r="F15" s="525">
        <f t="shared" si="1"/>
        <v>0</v>
      </c>
      <c r="G15" s="527"/>
      <c r="H15" s="527"/>
      <c r="I15" s="527"/>
      <c r="J15" s="527"/>
    </row>
    <row r="16" spans="1:12">
      <c r="A16" s="532" t="s">
        <v>625</v>
      </c>
      <c r="B16" s="527">
        <v>0</v>
      </c>
      <c r="C16" s="533">
        <v>0</v>
      </c>
      <c r="D16" s="481" t="s">
        <v>624</v>
      </c>
      <c r="E16" s="525"/>
      <c r="F16" s="525">
        <f t="shared" si="1"/>
        <v>0</v>
      </c>
      <c r="G16" s="525"/>
      <c r="H16" s="525"/>
      <c r="I16" s="525"/>
      <c r="J16" s="525"/>
    </row>
    <row r="17" spans="1:10" ht="13.5" thickBot="1">
      <c r="A17" s="532" t="s">
        <v>626</v>
      </c>
      <c r="B17" s="527">
        <v>123370</v>
      </c>
      <c r="C17" s="533">
        <v>123370</v>
      </c>
      <c r="D17" s="537" t="s">
        <v>627</v>
      </c>
      <c r="E17" s="538">
        <v>225611</v>
      </c>
      <c r="F17" s="538">
        <f t="shared" si="1"/>
        <v>172254</v>
      </c>
      <c r="G17" s="538">
        <v>172254</v>
      </c>
      <c r="H17" s="538"/>
      <c r="I17" s="538"/>
      <c r="J17" s="538"/>
    </row>
    <row r="18" spans="1:10" s="1225" customFormat="1" ht="13.5" thickBot="1">
      <c r="A18" s="1220"/>
      <c r="B18" s="1221"/>
      <c r="C18" s="1222"/>
      <c r="D18" s="1223" t="s">
        <v>628</v>
      </c>
      <c r="E18" s="1224">
        <v>112790</v>
      </c>
      <c r="F18" s="567">
        <f t="shared" si="1"/>
        <v>32261</v>
      </c>
      <c r="G18" s="1224">
        <v>31765</v>
      </c>
      <c r="H18" s="1224">
        <v>496</v>
      </c>
      <c r="I18" s="1224"/>
      <c r="J18" s="1224"/>
    </row>
    <row r="19" spans="1:10" ht="13.5" thickBot="1">
      <c r="A19" s="481" t="s">
        <v>629</v>
      </c>
      <c r="B19" s="527">
        <v>10052</v>
      </c>
      <c r="C19" s="533">
        <v>0</v>
      </c>
      <c r="D19" s="659" t="s">
        <v>797</v>
      </c>
      <c r="E19" s="660">
        <v>22993</v>
      </c>
      <c r="F19" s="567">
        <f t="shared" si="1"/>
        <v>9512</v>
      </c>
      <c r="G19" s="660">
        <v>2556</v>
      </c>
      <c r="H19" s="660">
        <v>2829</v>
      </c>
      <c r="I19" s="660">
        <v>525</v>
      </c>
      <c r="J19" s="660">
        <v>3602</v>
      </c>
    </row>
    <row r="20" spans="1:10" ht="13.5" thickBot="1">
      <c r="B20" s="539"/>
      <c r="C20" s="540"/>
      <c r="D20" s="541" t="s">
        <v>630</v>
      </c>
      <c r="E20" s="525"/>
      <c r="F20" s="567">
        <f t="shared" si="1"/>
        <v>3068</v>
      </c>
      <c r="G20" s="525">
        <v>301</v>
      </c>
      <c r="H20" s="525">
        <v>438</v>
      </c>
      <c r="I20" s="525">
        <v>918</v>
      </c>
      <c r="J20" s="525">
        <v>1411</v>
      </c>
    </row>
    <row r="21" spans="1:10" ht="15" thickBot="1">
      <c r="A21" s="542" t="s">
        <v>631</v>
      </c>
      <c r="B21" s="543">
        <v>1988239</v>
      </c>
      <c r="C21" s="544">
        <v>1991249</v>
      </c>
      <c r="D21" s="545" t="s">
        <v>631</v>
      </c>
      <c r="E21" s="543">
        <v>2276590</v>
      </c>
      <c r="F21" s="567">
        <f t="shared" si="1"/>
        <v>2318000</v>
      </c>
      <c r="G21" s="543">
        <f>G8+G17+G18+G19+G20</f>
        <v>2305056</v>
      </c>
      <c r="H21" s="543">
        <f t="shared" ref="H21:I21" si="2">H8+H17+H18+H19+H20</f>
        <v>4167</v>
      </c>
      <c r="I21" s="543">
        <f t="shared" si="2"/>
        <v>1443</v>
      </c>
      <c r="J21" s="543">
        <f>J8+J17+J18+J19+J20+J13</f>
        <v>7334</v>
      </c>
    </row>
    <row r="22" spans="1:10" ht="15" thickBot="1">
      <c r="A22" s="546"/>
      <c r="B22" s="547"/>
      <c r="C22" s="547"/>
      <c r="D22" s="546"/>
      <c r="E22" s="547"/>
      <c r="F22" s="547"/>
      <c r="G22" s="547"/>
      <c r="H22" s="547"/>
      <c r="I22" s="547"/>
      <c r="J22" s="547"/>
    </row>
    <row r="23" spans="1:10">
      <c r="A23" s="1484" t="s">
        <v>547</v>
      </c>
      <c r="B23" s="548" t="s">
        <v>632</v>
      </c>
      <c r="C23" s="519" t="s">
        <v>612</v>
      </c>
      <c r="D23" s="1484" t="s">
        <v>547</v>
      </c>
      <c r="E23" s="518" t="s">
        <v>1064</v>
      </c>
      <c r="F23" s="518" t="s">
        <v>1064</v>
      </c>
      <c r="G23" s="518" t="s">
        <v>1067</v>
      </c>
      <c r="H23" s="518"/>
      <c r="I23" s="518"/>
      <c r="J23" s="518"/>
    </row>
    <row r="24" spans="1:10" ht="13.5" thickBot="1">
      <c r="A24" s="1485"/>
      <c r="B24" s="549" t="s">
        <v>613</v>
      </c>
      <c r="C24" s="521" t="s">
        <v>614</v>
      </c>
      <c r="D24" s="1485"/>
      <c r="E24" s="635" t="s">
        <v>1066</v>
      </c>
      <c r="F24" s="635" t="s">
        <v>613</v>
      </c>
      <c r="G24" s="635" t="s">
        <v>520</v>
      </c>
      <c r="H24" s="635" t="s">
        <v>1069</v>
      </c>
      <c r="I24" s="635" t="s">
        <v>444</v>
      </c>
      <c r="J24" s="635" t="s">
        <v>445</v>
      </c>
    </row>
    <row r="25" spans="1:10">
      <c r="A25" s="530" t="s">
        <v>633</v>
      </c>
      <c r="B25" s="550">
        <v>1843276</v>
      </c>
      <c r="C25" s="550">
        <v>1855195</v>
      </c>
      <c r="D25" s="522" t="s">
        <v>634</v>
      </c>
      <c r="E25" s="523">
        <v>2227873</v>
      </c>
      <c r="F25" s="523">
        <f>G25+H25+I25+J25</f>
        <v>2266248</v>
      </c>
      <c r="G25" s="523">
        <f>G26+G28+G29+G30+G31</f>
        <v>2271330</v>
      </c>
      <c r="H25" s="523">
        <f t="shared" ref="H25:J25" si="3">H26+H28+H29+H30+H31</f>
        <v>-1341</v>
      </c>
      <c r="I25" s="523">
        <f t="shared" si="3"/>
        <v>22</v>
      </c>
      <c r="J25" s="523">
        <f t="shared" si="3"/>
        <v>-3763</v>
      </c>
    </row>
    <row r="26" spans="1:10">
      <c r="A26" s="532" t="s">
        <v>635</v>
      </c>
      <c r="B26" s="551">
        <v>1045370</v>
      </c>
      <c r="C26" s="551">
        <v>2257902</v>
      </c>
      <c r="D26" s="526" t="s">
        <v>636</v>
      </c>
      <c r="E26" s="527">
        <v>2257902</v>
      </c>
      <c r="F26" s="525">
        <f t="shared" ref="F26:F42" si="4">G26+H26+I26+J26</f>
        <v>2257902</v>
      </c>
      <c r="G26" s="527">
        <v>2257098</v>
      </c>
      <c r="H26" s="527"/>
      <c r="I26" s="527"/>
      <c r="J26" s="527">
        <v>804</v>
      </c>
    </row>
    <row r="27" spans="1:10">
      <c r="A27" s="552" t="s">
        <v>637</v>
      </c>
      <c r="B27" s="553">
        <v>797906</v>
      </c>
      <c r="C27" s="554">
        <v>-402707</v>
      </c>
      <c r="D27" s="526" t="s">
        <v>638</v>
      </c>
      <c r="E27" s="527">
        <v>0</v>
      </c>
      <c r="F27" s="525">
        <f t="shared" si="4"/>
        <v>0</v>
      </c>
      <c r="G27" s="527"/>
      <c r="H27" s="527"/>
      <c r="I27" s="527"/>
      <c r="J27" s="527"/>
    </row>
    <row r="28" spans="1:10" s="1225" customFormat="1">
      <c r="A28" s="1220" t="s">
        <v>639</v>
      </c>
      <c r="B28" s="1226"/>
      <c r="C28" s="1227"/>
      <c r="D28" s="1228" t="s">
        <v>640</v>
      </c>
      <c r="E28" s="1221">
        <v>123370</v>
      </c>
      <c r="F28" s="525">
        <f t="shared" si="4"/>
        <v>123370</v>
      </c>
      <c r="G28" s="1221">
        <v>123370</v>
      </c>
      <c r="H28" s="1221"/>
      <c r="I28" s="1221"/>
      <c r="J28" s="1221"/>
    </row>
    <row r="29" spans="1:10" s="1225" customFormat="1">
      <c r="A29" s="1229"/>
      <c r="B29" s="1229"/>
      <c r="C29" s="1229"/>
      <c r="D29" s="1228" t="s">
        <v>641</v>
      </c>
      <c r="E29" s="1230">
        <v>-402707</v>
      </c>
      <c r="F29" s="525">
        <f t="shared" si="4"/>
        <v>-153402</v>
      </c>
      <c r="G29" s="1230">
        <v>-141795</v>
      </c>
      <c r="H29" s="1230">
        <v>-5464</v>
      </c>
      <c r="I29" s="1230">
        <v>-913</v>
      </c>
      <c r="J29" s="1230">
        <v>-5230</v>
      </c>
    </row>
    <row r="30" spans="1:10">
      <c r="A30" s="532"/>
      <c r="B30" s="551"/>
      <c r="C30" s="555"/>
      <c r="D30" s="526" t="s">
        <v>642</v>
      </c>
      <c r="E30" s="527">
        <v>0</v>
      </c>
      <c r="F30" s="525">
        <f t="shared" si="4"/>
        <v>0</v>
      </c>
      <c r="G30" s="527"/>
      <c r="H30" s="527"/>
      <c r="I30" s="527"/>
      <c r="J30" s="527"/>
    </row>
    <row r="31" spans="1:10" ht="13.5" thickBot="1">
      <c r="A31" s="303"/>
      <c r="B31" s="558"/>
      <c r="C31" s="558"/>
      <c r="D31" s="528" t="s">
        <v>643</v>
      </c>
      <c r="E31" s="529">
        <v>249308</v>
      </c>
      <c r="F31" s="538">
        <f t="shared" si="4"/>
        <v>38378</v>
      </c>
      <c r="G31" s="529">
        <v>32657</v>
      </c>
      <c r="H31" s="529">
        <v>4123</v>
      </c>
      <c r="I31" s="529">
        <v>935</v>
      </c>
      <c r="J31" s="529">
        <v>663</v>
      </c>
    </row>
    <row r="32" spans="1:10">
      <c r="A32" s="559" t="s">
        <v>644</v>
      </c>
      <c r="B32" s="560">
        <v>132279</v>
      </c>
      <c r="C32" s="560">
        <v>123370</v>
      </c>
      <c r="D32" s="524"/>
      <c r="E32" s="525"/>
      <c r="F32" s="523">
        <f t="shared" si="4"/>
        <v>0</v>
      </c>
      <c r="G32" s="525"/>
      <c r="H32" s="525"/>
      <c r="I32" s="525"/>
      <c r="J32" s="525"/>
    </row>
    <row r="33" spans="1:10">
      <c r="A33" s="556" t="s">
        <v>645</v>
      </c>
      <c r="B33" s="557">
        <v>132279</v>
      </c>
      <c r="C33" s="557">
        <v>123370</v>
      </c>
      <c r="D33" s="526"/>
      <c r="E33" s="527"/>
      <c r="F33" s="525">
        <f t="shared" si="4"/>
        <v>0</v>
      </c>
      <c r="G33" s="527"/>
      <c r="H33" s="527"/>
      <c r="I33" s="527"/>
      <c r="J33" s="527"/>
    </row>
    <row r="34" spans="1:10" ht="13.5" thickBot="1">
      <c r="A34" s="561" t="s">
        <v>646</v>
      </c>
      <c r="B34" s="562"/>
      <c r="C34" s="562"/>
      <c r="D34" s="526"/>
      <c r="E34" s="527"/>
      <c r="F34" s="538">
        <f t="shared" si="4"/>
        <v>0</v>
      </c>
      <c r="G34" s="527"/>
      <c r="H34" s="527"/>
      <c r="I34" s="527"/>
      <c r="J34" s="527"/>
    </row>
    <row r="35" spans="1:10">
      <c r="A35" s="530" t="s">
        <v>647</v>
      </c>
      <c r="B35" s="523">
        <v>12684</v>
      </c>
      <c r="C35" s="531">
        <v>12684</v>
      </c>
      <c r="D35" s="522" t="s">
        <v>648</v>
      </c>
      <c r="E35" s="523">
        <v>30642</v>
      </c>
      <c r="F35" s="523">
        <f t="shared" si="4"/>
        <v>28339</v>
      </c>
      <c r="G35" s="523">
        <v>27284</v>
      </c>
      <c r="H35" s="523">
        <v>35</v>
      </c>
      <c r="I35" s="523">
        <v>183</v>
      </c>
      <c r="J35" s="523">
        <v>837</v>
      </c>
    </row>
    <row r="36" spans="1:10">
      <c r="A36" s="532" t="s">
        <v>649</v>
      </c>
      <c r="B36" s="527">
        <v>0</v>
      </c>
      <c r="C36" s="533">
        <v>0</v>
      </c>
      <c r="D36" s="526" t="s">
        <v>650</v>
      </c>
      <c r="E36" s="527">
        <v>11921</v>
      </c>
      <c r="F36" s="525">
        <f t="shared" si="4"/>
        <v>2603</v>
      </c>
      <c r="G36" s="527">
        <v>1622</v>
      </c>
      <c r="H36" s="527">
        <v>35</v>
      </c>
      <c r="I36" s="527">
        <v>183</v>
      </c>
      <c r="J36" s="527">
        <v>763</v>
      </c>
    </row>
    <row r="37" spans="1:10">
      <c r="A37" s="532" t="s">
        <v>651</v>
      </c>
      <c r="B37" s="527">
        <v>11541</v>
      </c>
      <c r="C37" s="533">
        <v>12684</v>
      </c>
      <c r="D37" s="526" t="s">
        <v>652</v>
      </c>
      <c r="E37" s="527">
        <v>0</v>
      </c>
      <c r="F37" s="525">
        <f t="shared" si="4"/>
        <v>14011</v>
      </c>
      <c r="G37" s="527">
        <v>14011</v>
      </c>
      <c r="H37" s="527"/>
      <c r="I37" s="527"/>
      <c r="J37" s="527"/>
    </row>
    <row r="38" spans="1:10" ht="13.5" thickBot="1">
      <c r="A38" s="481"/>
      <c r="B38" s="527"/>
      <c r="C38" s="563"/>
      <c r="D38" s="564" t="s">
        <v>653</v>
      </c>
      <c r="E38" s="529">
        <v>18721</v>
      </c>
      <c r="F38" s="538">
        <f t="shared" si="4"/>
        <v>11725</v>
      </c>
      <c r="G38" s="529">
        <v>11651</v>
      </c>
      <c r="H38" s="529"/>
      <c r="I38" s="529"/>
      <c r="J38" s="529">
        <v>74</v>
      </c>
    </row>
    <row r="39" spans="1:10" ht="12.75" customHeight="1" thickBot="1">
      <c r="A39" s="481" t="s">
        <v>654</v>
      </c>
      <c r="B39" s="527">
        <v>1143</v>
      </c>
      <c r="C39" s="563"/>
      <c r="D39" s="634" t="s">
        <v>796</v>
      </c>
      <c r="E39" s="565">
        <v>0</v>
      </c>
      <c r="F39" s="523">
        <f t="shared" si="4"/>
        <v>0</v>
      </c>
      <c r="G39" s="565"/>
      <c r="H39" s="565"/>
      <c r="I39" s="565"/>
      <c r="J39" s="565"/>
    </row>
    <row r="40" spans="1:10" ht="12.75" customHeight="1" thickBot="1">
      <c r="A40" s="481"/>
      <c r="B40" s="527"/>
      <c r="C40" s="563"/>
      <c r="D40" s="634" t="s">
        <v>795</v>
      </c>
      <c r="E40" s="565">
        <v>0</v>
      </c>
      <c r="F40" s="523">
        <f t="shared" si="4"/>
        <v>0</v>
      </c>
      <c r="G40" s="565"/>
      <c r="H40" s="565"/>
      <c r="I40" s="565"/>
      <c r="J40" s="565"/>
    </row>
    <row r="41" spans="1:10" ht="14.25" customHeight="1" thickBot="1">
      <c r="A41" s="532"/>
      <c r="B41" s="529"/>
      <c r="C41" s="533"/>
      <c r="D41" s="566" t="s">
        <v>655</v>
      </c>
      <c r="E41" s="567">
        <v>18075</v>
      </c>
      <c r="F41" s="523">
        <f t="shared" si="4"/>
        <v>23413</v>
      </c>
      <c r="G41" s="567">
        <v>6442</v>
      </c>
      <c r="H41" s="567">
        <v>5473</v>
      </c>
      <c r="I41" s="567">
        <v>1238</v>
      </c>
      <c r="J41" s="567">
        <v>10260</v>
      </c>
    </row>
    <row r="42" spans="1:10" ht="13.5" thickBot="1">
      <c r="A42" s="568" t="s">
        <v>656</v>
      </c>
      <c r="B42" s="567">
        <v>1988239</v>
      </c>
      <c r="C42" s="567">
        <v>1991249</v>
      </c>
      <c r="D42" s="569" t="s">
        <v>656</v>
      </c>
      <c r="E42" s="538">
        <v>2276590</v>
      </c>
      <c r="F42" s="567">
        <f t="shared" si="4"/>
        <v>2318000</v>
      </c>
      <c r="G42" s="538">
        <f>G25+G35+G41</f>
        <v>2305056</v>
      </c>
      <c r="H42" s="538">
        <f t="shared" ref="H42:J42" si="5">H25+H35+H41</f>
        <v>4167</v>
      </c>
      <c r="I42" s="538">
        <f t="shared" si="5"/>
        <v>1443</v>
      </c>
      <c r="J42" s="538">
        <f t="shared" si="5"/>
        <v>7334</v>
      </c>
    </row>
    <row r="43" spans="1:10">
      <c r="A43" s="541"/>
      <c r="B43" s="570"/>
      <c r="C43" s="570"/>
      <c r="D43" s="570"/>
      <c r="E43" s="570"/>
      <c r="F43" s="570"/>
      <c r="G43" s="570"/>
      <c r="H43" s="570"/>
      <c r="I43" s="570"/>
      <c r="J43" s="570"/>
    </row>
    <row r="44" spans="1:10">
      <c r="A44" s="516"/>
      <c r="B44" s="516"/>
      <c r="C44" s="516"/>
      <c r="D44" s="516"/>
      <c r="E44" s="516"/>
      <c r="F44" s="516"/>
      <c r="G44" s="516"/>
      <c r="H44" s="516"/>
      <c r="I44" s="516"/>
      <c r="J44" s="516"/>
    </row>
  </sheetData>
  <mergeCells count="6">
    <mergeCell ref="A23:A24"/>
    <mergeCell ref="D23:D24"/>
    <mergeCell ref="A6:A7"/>
    <mergeCell ref="D6:D7"/>
    <mergeCell ref="D1:F1"/>
    <mergeCell ref="E5:F5"/>
  </mergeCells>
  <pageMargins left="0.70866141732283472" right="0.70866141732283472" top="0" bottom="0" header="0.31496062992125984" footer="0.31496062992125984"/>
  <pageSetup paperSize="9" scale="8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45"/>
  <sheetViews>
    <sheetView view="pageBreakPreview" zoomScale="60" zoomScaleNormal="100" workbookViewId="0">
      <selection activeCell="B1" sqref="B1:H1"/>
    </sheetView>
  </sheetViews>
  <sheetFormatPr defaultRowHeight="12.75"/>
  <cols>
    <col min="1" max="1" width="8" customWidth="1"/>
    <col min="2" max="2" width="64.33203125" customWidth="1"/>
    <col min="3" max="5" width="16.33203125" customWidth="1"/>
    <col min="6" max="6" width="19" customWidth="1"/>
    <col min="7" max="7" width="16.33203125" customWidth="1"/>
  </cols>
  <sheetData>
    <row r="1" spans="1:8">
      <c r="B1" s="1489" t="s">
        <v>1153</v>
      </c>
      <c r="C1" s="1489"/>
      <c r="D1" s="1489"/>
      <c r="E1" s="1489"/>
      <c r="F1" s="1489"/>
      <c r="G1" s="1489"/>
      <c r="H1" s="1489"/>
    </row>
    <row r="4" spans="1:8" ht="14.25" customHeight="1">
      <c r="B4" s="571" t="s">
        <v>752</v>
      </c>
      <c r="C4" s="1210"/>
      <c r="D4" s="1210"/>
      <c r="E4" s="1210"/>
      <c r="F4" s="1210"/>
      <c r="G4" s="572"/>
    </row>
    <row r="5" spans="1:8" ht="14.25" customHeight="1">
      <c r="B5" s="1210" t="s">
        <v>1071</v>
      </c>
      <c r="C5" s="1210"/>
      <c r="D5" s="1210"/>
      <c r="E5" s="1210"/>
      <c r="F5" s="1210"/>
      <c r="G5" s="572"/>
    </row>
    <row r="6" spans="1:8" ht="16.5" customHeight="1">
      <c r="B6" s="571" t="s">
        <v>657</v>
      </c>
      <c r="C6" s="1210"/>
      <c r="D6" s="1210"/>
      <c r="E6" s="1210"/>
      <c r="F6" s="1210"/>
      <c r="G6" s="572"/>
    </row>
    <row r="7" spans="1:8" ht="13.5" thickBot="1">
      <c r="B7" s="571"/>
      <c r="C7" s="1210"/>
      <c r="D7" s="1210"/>
      <c r="E7" s="1210"/>
      <c r="F7" s="1210"/>
      <c r="G7" s="573" t="s">
        <v>658</v>
      </c>
    </row>
    <row r="8" spans="1:8" ht="26.25" thickBot="1">
      <c r="A8" s="574" t="s">
        <v>659</v>
      </c>
      <c r="B8" s="575" t="s">
        <v>111</v>
      </c>
      <c r="C8" s="575" t="s">
        <v>190</v>
      </c>
      <c r="D8" s="575" t="s">
        <v>1072</v>
      </c>
      <c r="E8" s="575" t="s">
        <v>824</v>
      </c>
      <c r="F8" s="575" t="s">
        <v>445</v>
      </c>
      <c r="G8" s="1236" t="s">
        <v>1073</v>
      </c>
    </row>
    <row r="9" spans="1:8" ht="13.5" thickBot="1">
      <c r="A9" s="576" t="s">
        <v>68</v>
      </c>
      <c r="B9" s="577" t="s">
        <v>660</v>
      </c>
      <c r="C9" s="1231">
        <v>850295</v>
      </c>
      <c r="D9" s="1231">
        <v>2669</v>
      </c>
      <c r="E9" s="1231">
        <v>4475</v>
      </c>
      <c r="F9" s="1231">
        <v>76718</v>
      </c>
      <c r="G9" s="1241">
        <f>C9+D9+E9+F9</f>
        <v>934157</v>
      </c>
    </row>
    <row r="10" spans="1:8" ht="13.5" thickBot="1">
      <c r="A10" s="576" t="s">
        <v>69</v>
      </c>
      <c r="B10" s="577" t="s">
        <v>661</v>
      </c>
      <c r="C10" s="1232">
        <v>710513</v>
      </c>
      <c r="D10" s="1232">
        <v>98793</v>
      </c>
      <c r="E10" s="1232">
        <v>27179</v>
      </c>
      <c r="F10" s="1232">
        <v>146541</v>
      </c>
      <c r="G10" s="1241">
        <f t="shared" ref="G10:G27" si="0">C10+D10+E10+F10</f>
        <v>983026</v>
      </c>
    </row>
    <row r="11" spans="1:8" ht="13.5" thickBot="1">
      <c r="A11" s="578" t="s">
        <v>70</v>
      </c>
      <c r="B11" s="579" t="s">
        <v>662</v>
      </c>
      <c r="C11" s="579">
        <v>139781</v>
      </c>
      <c r="D11" s="579">
        <v>-96125</v>
      </c>
      <c r="E11" s="579">
        <v>-22704</v>
      </c>
      <c r="F11" s="579">
        <v>-69823</v>
      </c>
      <c r="G11" s="1241">
        <f>G9-G10</f>
        <v>-48869</v>
      </c>
    </row>
    <row r="12" spans="1:8" ht="13.5" thickBot="1">
      <c r="A12" s="576" t="s">
        <v>71</v>
      </c>
      <c r="B12" s="577" t="s">
        <v>663</v>
      </c>
      <c r="C12" s="1231">
        <v>254307</v>
      </c>
      <c r="D12" s="1231">
        <v>98954</v>
      </c>
      <c r="E12" s="1231">
        <v>23229</v>
      </c>
      <c r="F12" s="1231">
        <v>73425</v>
      </c>
      <c r="G12" s="1241">
        <f>C12+D12+E12+F12</f>
        <v>449915</v>
      </c>
    </row>
    <row r="13" spans="1:8" ht="13.5" thickBot="1">
      <c r="A13" s="576" t="s">
        <v>72</v>
      </c>
      <c r="B13" s="577" t="s">
        <v>664</v>
      </c>
      <c r="C13" s="1232">
        <v>207034</v>
      </c>
      <c r="D13" s="1232"/>
      <c r="E13" s="1232"/>
      <c r="F13" s="1232"/>
      <c r="G13" s="1241">
        <f t="shared" si="0"/>
        <v>207034</v>
      </c>
    </row>
    <row r="14" spans="1:8" ht="13.5" thickBot="1">
      <c r="A14" s="578" t="s">
        <v>73</v>
      </c>
      <c r="B14" s="579" t="s">
        <v>665</v>
      </c>
      <c r="C14" s="579">
        <v>47273</v>
      </c>
      <c r="D14" s="579">
        <v>98954</v>
      </c>
      <c r="E14" s="579">
        <v>23229</v>
      </c>
      <c r="F14" s="579">
        <v>73425</v>
      </c>
      <c r="G14" s="1241">
        <f t="shared" si="0"/>
        <v>242881</v>
      </c>
    </row>
    <row r="15" spans="1:8" ht="13.5" thickBot="1">
      <c r="A15" s="578" t="s">
        <v>74</v>
      </c>
      <c r="B15" s="580" t="s">
        <v>666</v>
      </c>
      <c r="C15" s="1233">
        <v>187055</v>
      </c>
      <c r="D15" s="1233">
        <v>2830</v>
      </c>
      <c r="E15" s="1233">
        <v>525</v>
      </c>
      <c r="F15" s="1233">
        <v>3602</v>
      </c>
      <c r="G15" s="1241">
        <f t="shared" si="0"/>
        <v>194012</v>
      </c>
    </row>
    <row r="16" spans="1:8" ht="13.5" thickBot="1">
      <c r="A16" s="576" t="s">
        <v>75</v>
      </c>
      <c r="B16" s="577" t="s">
        <v>667</v>
      </c>
      <c r="C16" s="1232"/>
      <c r="D16" s="1232"/>
      <c r="E16" s="1232"/>
      <c r="F16" s="1232"/>
      <c r="G16" s="1241">
        <f t="shared" si="0"/>
        <v>0</v>
      </c>
    </row>
    <row r="17" spans="1:7" ht="13.5" thickBot="1">
      <c r="A17" s="576" t="s">
        <v>76</v>
      </c>
      <c r="B17" s="577" t="s">
        <v>668</v>
      </c>
      <c r="C17" s="577"/>
      <c r="D17" s="577"/>
      <c r="E17" s="577"/>
      <c r="F17" s="577"/>
      <c r="G17" s="1241">
        <f t="shared" si="0"/>
        <v>0</v>
      </c>
    </row>
    <row r="18" spans="1:7" ht="13.5" thickBot="1">
      <c r="A18" s="578" t="s">
        <v>77</v>
      </c>
      <c r="B18" s="579" t="s">
        <v>669</v>
      </c>
      <c r="C18" s="581"/>
      <c r="D18" s="581"/>
      <c r="E18" s="581"/>
      <c r="F18" s="581"/>
      <c r="G18" s="1241">
        <f t="shared" si="0"/>
        <v>0</v>
      </c>
    </row>
    <row r="19" spans="1:7" ht="13.5" thickBot="1">
      <c r="A19" s="576" t="s">
        <v>78</v>
      </c>
      <c r="B19" s="577" t="s">
        <v>670</v>
      </c>
      <c r="C19" s="1232"/>
      <c r="D19" s="1232"/>
      <c r="E19" s="1232"/>
      <c r="F19" s="1232"/>
      <c r="G19" s="1241">
        <f t="shared" si="0"/>
        <v>0</v>
      </c>
    </row>
    <row r="20" spans="1:7" ht="13.5" thickBot="1">
      <c r="A20" s="576" t="s">
        <v>79</v>
      </c>
      <c r="B20" s="577" t="s">
        <v>671</v>
      </c>
      <c r="C20" s="577"/>
      <c r="D20" s="577"/>
      <c r="E20" s="577"/>
      <c r="F20" s="577"/>
      <c r="G20" s="1241">
        <f t="shared" si="0"/>
        <v>0</v>
      </c>
    </row>
    <row r="21" spans="1:7" ht="13.5" thickBot="1">
      <c r="A21" s="578" t="s">
        <v>80</v>
      </c>
      <c r="B21" s="579" t="s">
        <v>672</v>
      </c>
      <c r="C21" s="581"/>
      <c r="D21" s="581"/>
      <c r="E21" s="581"/>
      <c r="F21" s="581"/>
      <c r="G21" s="1241">
        <f t="shared" si="0"/>
        <v>0</v>
      </c>
    </row>
    <row r="22" spans="1:7" ht="13.5" thickBot="1">
      <c r="A22" s="578" t="s">
        <v>81</v>
      </c>
      <c r="B22" s="580" t="s">
        <v>673</v>
      </c>
      <c r="C22" s="1234"/>
      <c r="D22" s="1234"/>
      <c r="E22" s="1234"/>
      <c r="F22" s="1234"/>
      <c r="G22" s="1241">
        <f t="shared" si="0"/>
        <v>0</v>
      </c>
    </row>
    <row r="23" spans="1:7" ht="13.5" thickBot="1">
      <c r="A23" s="578" t="s">
        <v>82</v>
      </c>
      <c r="B23" s="579" t="s">
        <v>674</v>
      </c>
      <c r="C23" s="579">
        <v>187055</v>
      </c>
      <c r="D23" s="579">
        <v>2830</v>
      </c>
      <c r="E23" s="579">
        <v>525</v>
      </c>
      <c r="F23" s="579">
        <v>3602</v>
      </c>
      <c r="G23" s="1241">
        <f t="shared" si="0"/>
        <v>194012</v>
      </c>
    </row>
    <row r="24" spans="1:7" ht="13.5" thickBot="1">
      <c r="A24" s="578" t="s">
        <v>83</v>
      </c>
      <c r="B24" s="579" t="s">
        <v>1074</v>
      </c>
      <c r="C24" s="579"/>
      <c r="D24" s="581"/>
      <c r="E24" s="581"/>
      <c r="F24" s="581"/>
      <c r="G24" s="1241">
        <f t="shared" si="0"/>
        <v>0</v>
      </c>
    </row>
    <row r="25" spans="1:7" ht="13.5" thickBot="1">
      <c r="A25" s="578" t="s">
        <v>84</v>
      </c>
      <c r="B25" s="581" t="s">
        <v>1075</v>
      </c>
      <c r="C25" s="1235">
        <v>187055</v>
      </c>
      <c r="D25" s="579">
        <v>2830</v>
      </c>
      <c r="E25" s="579">
        <v>525</v>
      </c>
      <c r="F25" s="579">
        <v>3602</v>
      </c>
      <c r="G25" s="1241">
        <f t="shared" si="0"/>
        <v>194012</v>
      </c>
    </row>
    <row r="26" spans="1:7" ht="13.5" thickBot="1">
      <c r="A26" s="578" t="s">
        <v>85</v>
      </c>
      <c r="B26" s="579" t="s">
        <v>1076</v>
      </c>
      <c r="C26" s="579"/>
      <c r="D26" s="579"/>
      <c r="E26" s="579"/>
      <c r="F26" s="579"/>
      <c r="G26" s="1241">
        <f t="shared" si="0"/>
        <v>0</v>
      </c>
    </row>
    <row r="27" spans="1:7" ht="13.5" thickBot="1">
      <c r="A27" s="578" t="s">
        <v>86</v>
      </c>
      <c r="B27" s="579" t="s">
        <v>1077</v>
      </c>
      <c r="C27" s="579"/>
      <c r="D27" s="579"/>
      <c r="E27" s="579"/>
      <c r="F27" s="579"/>
      <c r="G27" s="1241">
        <f t="shared" si="0"/>
        <v>0</v>
      </c>
    </row>
    <row r="45" spans="4:4">
      <c r="D45" s="1212"/>
    </row>
  </sheetData>
  <mergeCells count="1">
    <mergeCell ref="B1:H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55"/>
  <sheetViews>
    <sheetView view="pageBreakPreview" zoomScale="60" zoomScaleNormal="100" workbookViewId="0">
      <selection activeCell="D5" sqref="D5:H5"/>
    </sheetView>
  </sheetViews>
  <sheetFormatPr defaultRowHeight="12.75"/>
  <cols>
    <col min="1" max="1" width="6.5" customWidth="1"/>
    <col min="2" max="2" width="65.5" customWidth="1"/>
    <col min="3" max="7" width="17.83203125" customWidth="1"/>
    <col min="8" max="8" width="20.5" customWidth="1"/>
  </cols>
  <sheetData>
    <row r="1" spans="1:12">
      <c r="A1" s="1492" t="s">
        <v>752</v>
      </c>
      <c r="B1" s="1492"/>
      <c r="C1" s="1493"/>
      <c r="F1" s="1489"/>
      <c r="G1" s="1489"/>
      <c r="H1" s="1489"/>
      <c r="I1" s="1489"/>
      <c r="J1" s="1489"/>
      <c r="K1" s="1489"/>
      <c r="L1" s="1489"/>
    </row>
    <row r="2" spans="1:12">
      <c r="A2" s="1492" t="s">
        <v>1071</v>
      </c>
      <c r="B2" s="1492"/>
      <c r="C2" s="1493"/>
      <c r="D2" s="1489"/>
      <c r="E2" s="1489"/>
      <c r="F2" s="1489"/>
      <c r="G2" s="1489"/>
      <c r="H2" s="1489"/>
      <c r="I2" s="1489"/>
      <c r="J2" s="1489"/>
    </row>
    <row r="3" spans="1:12">
      <c r="A3" s="1492" t="s">
        <v>675</v>
      </c>
      <c r="B3" s="1492"/>
      <c r="C3" s="1493"/>
    </row>
    <row r="4" spans="1:12">
      <c r="A4" s="571"/>
      <c r="B4" s="571"/>
      <c r="C4" s="582"/>
      <c r="D4" s="1211"/>
      <c r="E4" s="1211"/>
      <c r="F4" s="1211"/>
      <c r="G4" s="1211"/>
      <c r="H4" s="1211"/>
    </row>
    <row r="5" spans="1:12">
      <c r="A5" s="571"/>
      <c r="B5" s="571"/>
      <c r="C5" s="1494"/>
      <c r="D5" s="1489" t="s">
        <v>1154</v>
      </c>
      <c r="E5" s="1489"/>
      <c r="F5" s="1489"/>
      <c r="G5" s="1489"/>
      <c r="H5" s="1489"/>
      <c r="I5" s="1329"/>
      <c r="J5" s="1329"/>
    </row>
    <row r="6" spans="1:12" ht="13.5" thickBot="1">
      <c r="A6" s="571"/>
      <c r="B6" s="571"/>
      <c r="C6" s="1494"/>
      <c r="D6" s="1211"/>
      <c r="E6" s="1211"/>
      <c r="F6" s="1211"/>
      <c r="G6" s="1211"/>
      <c r="H6" s="1211"/>
    </row>
    <row r="7" spans="1:12" ht="13.5" thickBot="1">
      <c r="A7" s="571"/>
      <c r="B7" s="571"/>
      <c r="C7" s="1490" t="s">
        <v>1068</v>
      </c>
      <c r="D7" s="1491"/>
    </row>
    <row r="8" spans="1:12" ht="13.5">
      <c r="A8" s="583"/>
      <c r="B8" s="584"/>
      <c r="C8" s="584" t="s">
        <v>676</v>
      </c>
      <c r="D8" s="1242" t="s">
        <v>677</v>
      </c>
      <c r="E8" s="584"/>
      <c r="F8" s="584"/>
      <c r="G8" s="584"/>
      <c r="H8" s="584"/>
    </row>
    <row r="9" spans="1:12" ht="13.5">
      <c r="A9" s="585"/>
      <c r="B9" s="586"/>
      <c r="C9" s="586" t="s">
        <v>678</v>
      </c>
      <c r="D9" s="1243" t="s">
        <v>678</v>
      </c>
      <c r="E9" s="586" t="s">
        <v>1067</v>
      </c>
      <c r="F9" s="586"/>
      <c r="G9" s="586"/>
      <c r="H9" s="586"/>
    </row>
    <row r="10" spans="1:12" ht="13.5">
      <c r="A10" s="587" t="s">
        <v>659</v>
      </c>
      <c r="B10" s="586" t="s">
        <v>111</v>
      </c>
      <c r="C10" s="586" t="s">
        <v>679</v>
      </c>
      <c r="D10" s="1243" t="s">
        <v>679</v>
      </c>
      <c r="E10" s="586"/>
      <c r="F10" s="586"/>
      <c r="G10" s="586"/>
      <c r="H10" s="586"/>
    </row>
    <row r="11" spans="1:12" ht="13.5">
      <c r="A11" s="585"/>
      <c r="B11" s="586"/>
      <c r="C11" s="586" t="s">
        <v>680</v>
      </c>
      <c r="D11" s="1243" t="s">
        <v>680</v>
      </c>
      <c r="E11" s="586"/>
      <c r="F11" s="586"/>
      <c r="G11" s="586"/>
      <c r="H11" s="586"/>
    </row>
    <row r="12" spans="1:12" ht="14.25" thickBot="1">
      <c r="A12" s="588"/>
      <c r="B12" s="589"/>
      <c r="C12" s="589"/>
      <c r="D12" s="1244"/>
      <c r="E12" s="589" t="s">
        <v>190</v>
      </c>
      <c r="F12" s="589" t="s">
        <v>1072</v>
      </c>
      <c r="G12" s="589" t="s">
        <v>824</v>
      </c>
      <c r="H12" s="589" t="s">
        <v>445</v>
      </c>
    </row>
    <row r="13" spans="1:12" ht="13.5" thickBot="1">
      <c r="A13" s="590" t="s">
        <v>68</v>
      </c>
      <c r="B13" s="590" t="s">
        <v>681</v>
      </c>
      <c r="C13" s="591">
        <v>157746</v>
      </c>
      <c r="D13" s="1245">
        <f>E13+F13+G13+H13</f>
        <v>136315</v>
      </c>
      <c r="E13" s="591">
        <v>136315</v>
      </c>
      <c r="F13" s="591"/>
      <c r="G13" s="591"/>
      <c r="H13" s="591"/>
    </row>
    <row r="14" spans="1:12" ht="13.5" thickBot="1">
      <c r="A14" s="590" t="s">
        <v>69</v>
      </c>
      <c r="B14" s="590" t="s">
        <v>682</v>
      </c>
      <c r="C14" s="591">
        <v>86503</v>
      </c>
      <c r="D14" s="1245">
        <f t="shared" ref="D14:D53" si="0">E14+F14+G14+H14</f>
        <v>116305</v>
      </c>
      <c r="E14" s="591">
        <v>32184</v>
      </c>
      <c r="F14" s="591">
        <v>3251</v>
      </c>
      <c r="G14" s="591">
        <v>4480</v>
      </c>
      <c r="H14" s="591">
        <v>76390</v>
      </c>
    </row>
    <row r="15" spans="1:12" ht="13.5" thickBot="1">
      <c r="A15" s="590" t="s">
        <v>70</v>
      </c>
      <c r="B15" s="590" t="s">
        <v>683</v>
      </c>
      <c r="C15" s="591">
        <v>14299</v>
      </c>
      <c r="D15" s="1245">
        <f t="shared" si="0"/>
        <v>-15</v>
      </c>
      <c r="E15" s="591">
        <v>-15</v>
      </c>
      <c r="F15" s="591"/>
      <c r="G15" s="591"/>
      <c r="H15" s="591"/>
    </row>
    <row r="16" spans="1:12" ht="13.5" thickBot="1">
      <c r="A16" s="568" t="s">
        <v>71</v>
      </c>
      <c r="B16" s="568" t="s">
        <v>684</v>
      </c>
      <c r="C16" s="567">
        <v>258548</v>
      </c>
      <c r="D16" s="1245">
        <f t="shared" si="0"/>
        <v>252605</v>
      </c>
      <c r="E16" s="567">
        <v>168484</v>
      </c>
      <c r="F16" s="567">
        <v>3251</v>
      </c>
      <c r="G16" s="567">
        <v>4480</v>
      </c>
      <c r="H16" s="567">
        <v>76390</v>
      </c>
    </row>
    <row r="17" spans="1:8" ht="13.5" thickBot="1">
      <c r="A17" s="590" t="s">
        <v>72</v>
      </c>
      <c r="B17" s="590" t="s">
        <v>685</v>
      </c>
      <c r="C17" s="591">
        <v>0</v>
      </c>
      <c r="D17" s="1245">
        <f t="shared" si="0"/>
        <v>0</v>
      </c>
      <c r="E17" s="591"/>
      <c r="F17" s="591"/>
      <c r="G17" s="591"/>
      <c r="H17" s="591"/>
    </row>
    <row r="18" spans="1:8" ht="13.5" thickBot="1">
      <c r="A18" s="590" t="s">
        <v>73</v>
      </c>
      <c r="B18" s="590" t="s">
        <v>686</v>
      </c>
      <c r="C18" s="591">
        <v>0</v>
      </c>
      <c r="D18" s="1245">
        <f t="shared" si="0"/>
        <v>0</v>
      </c>
      <c r="E18" s="591"/>
      <c r="F18" s="591"/>
      <c r="G18" s="591"/>
      <c r="H18" s="591"/>
    </row>
    <row r="19" spans="1:8" ht="13.5" thickBot="1">
      <c r="A19" s="568" t="s">
        <v>74</v>
      </c>
      <c r="B19" s="568" t="s">
        <v>687</v>
      </c>
      <c r="C19" s="567">
        <v>0</v>
      </c>
      <c r="D19" s="1245">
        <f t="shared" si="0"/>
        <v>0</v>
      </c>
      <c r="E19" s="567"/>
      <c r="F19" s="567"/>
      <c r="G19" s="567"/>
      <c r="H19" s="567"/>
    </row>
    <row r="20" spans="1:8" ht="13.5" thickBot="1">
      <c r="A20" s="590" t="s">
        <v>75</v>
      </c>
      <c r="B20" s="590" t="s">
        <v>688</v>
      </c>
      <c r="C20" s="591">
        <v>532565</v>
      </c>
      <c r="D20" s="1245">
        <f t="shared" si="0"/>
        <v>580768</v>
      </c>
      <c r="E20" s="591">
        <v>385655</v>
      </c>
      <c r="F20" s="591">
        <v>98858</v>
      </c>
      <c r="G20" s="591">
        <v>23150</v>
      </c>
      <c r="H20" s="591">
        <v>73105</v>
      </c>
    </row>
    <row r="21" spans="1:8" ht="13.5" thickBot="1">
      <c r="A21" s="590" t="s">
        <v>76</v>
      </c>
      <c r="B21" s="590" t="s">
        <v>689</v>
      </c>
      <c r="C21" s="591">
        <v>42758</v>
      </c>
      <c r="D21" s="1245">
        <f t="shared" si="0"/>
        <v>29338</v>
      </c>
      <c r="E21" s="591">
        <v>28222</v>
      </c>
      <c r="F21" s="591">
        <v>102</v>
      </c>
      <c r="G21" s="591">
        <v>250</v>
      </c>
      <c r="H21" s="591">
        <v>764</v>
      </c>
    </row>
    <row r="22" spans="1:8" ht="13.5" thickBot="1">
      <c r="A22" s="590" t="s">
        <v>77</v>
      </c>
      <c r="B22" s="590" t="s">
        <v>690</v>
      </c>
      <c r="C22" s="591">
        <v>30305</v>
      </c>
      <c r="D22" s="1245">
        <f t="shared" si="0"/>
        <v>80235</v>
      </c>
      <c r="E22" s="591">
        <v>79903</v>
      </c>
      <c r="F22" s="591">
        <v>52</v>
      </c>
      <c r="G22" s="591">
        <v>280</v>
      </c>
      <c r="H22" s="591"/>
    </row>
    <row r="23" spans="1:8" ht="13.5" thickBot="1">
      <c r="A23" s="568" t="s">
        <v>78</v>
      </c>
      <c r="B23" s="568" t="s">
        <v>691</v>
      </c>
      <c r="C23" s="567">
        <v>605628</v>
      </c>
      <c r="D23" s="1245">
        <f t="shared" si="0"/>
        <v>690341</v>
      </c>
      <c r="E23" s="567">
        <v>493780</v>
      </c>
      <c r="F23" s="567">
        <v>99012</v>
      </c>
      <c r="G23" s="567">
        <v>23680</v>
      </c>
      <c r="H23" s="567">
        <v>73869</v>
      </c>
    </row>
    <row r="24" spans="1:8" ht="13.5" thickBot="1">
      <c r="A24" s="590" t="s">
        <v>79</v>
      </c>
      <c r="B24" s="590" t="s">
        <v>692</v>
      </c>
      <c r="C24" s="591">
        <v>25032</v>
      </c>
      <c r="D24" s="1245">
        <f t="shared" si="0"/>
        <v>21480</v>
      </c>
      <c r="E24" s="591">
        <v>3793</v>
      </c>
      <c r="F24" s="591">
        <v>1883</v>
      </c>
      <c r="G24" s="591">
        <v>2118</v>
      </c>
      <c r="H24" s="591">
        <v>13686</v>
      </c>
    </row>
    <row r="25" spans="1:8" ht="13.5" thickBot="1">
      <c r="A25" s="590" t="s">
        <v>80</v>
      </c>
      <c r="B25" s="590" t="s">
        <v>693</v>
      </c>
      <c r="C25" s="591">
        <v>144300</v>
      </c>
      <c r="D25" s="1245">
        <f t="shared" si="0"/>
        <v>149329</v>
      </c>
      <c r="E25" s="591">
        <v>92769</v>
      </c>
      <c r="F25" s="591">
        <v>12747</v>
      </c>
      <c r="G25" s="591">
        <v>9028</v>
      </c>
      <c r="H25" s="591">
        <v>34785</v>
      </c>
    </row>
    <row r="26" spans="1:8" ht="13.5" thickBot="1">
      <c r="A26" s="590" t="s">
        <v>81</v>
      </c>
      <c r="B26" s="590" t="s">
        <v>694</v>
      </c>
      <c r="C26" s="591">
        <v>0</v>
      </c>
      <c r="D26" s="1245">
        <f t="shared" si="0"/>
        <v>0</v>
      </c>
      <c r="E26" s="591"/>
      <c r="F26" s="591"/>
      <c r="G26" s="591"/>
      <c r="H26" s="591"/>
    </row>
    <row r="27" spans="1:8" ht="13.5" thickBot="1">
      <c r="A27" s="590" t="s">
        <v>82</v>
      </c>
      <c r="B27" s="590" t="s">
        <v>695</v>
      </c>
      <c r="C27" s="591">
        <v>0</v>
      </c>
      <c r="D27" s="1245">
        <f t="shared" si="0"/>
        <v>0</v>
      </c>
      <c r="E27" s="591"/>
      <c r="F27" s="591"/>
      <c r="G27" s="591"/>
      <c r="H27" s="591"/>
    </row>
    <row r="28" spans="1:8" ht="13.5" thickBot="1">
      <c r="A28" s="568" t="s">
        <v>83</v>
      </c>
      <c r="B28" s="568" t="s">
        <v>696</v>
      </c>
      <c r="C28" s="567">
        <v>169322</v>
      </c>
      <c r="D28" s="1245">
        <f t="shared" si="0"/>
        <v>170809</v>
      </c>
      <c r="E28" s="567">
        <v>96562</v>
      </c>
      <c r="F28" s="567">
        <v>14630</v>
      </c>
      <c r="G28" s="567">
        <v>11146</v>
      </c>
      <c r="H28" s="567">
        <v>48471</v>
      </c>
    </row>
    <row r="29" spans="1:8" ht="13.5" thickBot="1">
      <c r="A29" s="590" t="s">
        <v>84</v>
      </c>
      <c r="B29" s="590" t="s">
        <v>697</v>
      </c>
      <c r="C29" s="591">
        <v>192256</v>
      </c>
      <c r="D29" s="1245">
        <f t="shared" si="0"/>
        <v>161825</v>
      </c>
      <c r="E29" s="591">
        <v>35883</v>
      </c>
      <c r="F29" s="591">
        <v>56453</v>
      </c>
      <c r="G29" s="591">
        <v>8179</v>
      </c>
      <c r="H29" s="591">
        <v>61310</v>
      </c>
    </row>
    <row r="30" spans="1:8" ht="13.5" thickBot="1">
      <c r="A30" s="590" t="s">
        <v>85</v>
      </c>
      <c r="B30" s="590" t="s">
        <v>698</v>
      </c>
      <c r="C30" s="591">
        <v>28506</v>
      </c>
      <c r="D30" s="1245">
        <f t="shared" si="0"/>
        <v>34883</v>
      </c>
      <c r="E30" s="591">
        <v>18365</v>
      </c>
      <c r="F30" s="591">
        <v>6462</v>
      </c>
      <c r="G30" s="591">
        <v>2479</v>
      </c>
      <c r="H30" s="591">
        <v>7577</v>
      </c>
    </row>
    <row r="31" spans="1:8" ht="13.5" thickBot="1">
      <c r="A31" s="590" t="s">
        <v>86</v>
      </c>
      <c r="B31" s="590" t="s">
        <v>699</v>
      </c>
      <c r="C31" s="591">
        <v>58219</v>
      </c>
      <c r="D31" s="1245">
        <f t="shared" si="0"/>
        <v>59703</v>
      </c>
      <c r="E31" s="591">
        <v>19085</v>
      </c>
      <c r="F31" s="591">
        <v>17194</v>
      </c>
      <c r="G31" s="591">
        <v>2871</v>
      </c>
      <c r="H31" s="591">
        <v>20553</v>
      </c>
    </row>
    <row r="32" spans="1:8" ht="13.5" thickBot="1">
      <c r="A32" s="568" t="s">
        <v>87</v>
      </c>
      <c r="B32" s="568" t="s">
        <v>700</v>
      </c>
      <c r="C32" s="567">
        <v>278981</v>
      </c>
      <c r="D32" s="1245">
        <f t="shared" si="0"/>
        <v>250411</v>
      </c>
      <c r="E32" s="567">
        <v>67333</v>
      </c>
      <c r="F32" s="567">
        <v>80109</v>
      </c>
      <c r="G32" s="567">
        <v>13529</v>
      </c>
      <c r="H32" s="567">
        <v>89440</v>
      </c>
    </row>
    <row r="33" spans="1:8" ht="13.5" thickBot="1">
      <c r="A33" s="592" t="s">
        <v>88</v>
      </c>
      <c r="B33" s="592" t="s">
        <v>701</v>
      </c>
      <c r="C33" s="593">
        <v>50966</v>
      </c>
      <c r="D33" s="1245">
        <f t="shared" si="0"/>
        <v>51146</v>
      </c>
      <c r="E33" s="593">
        <v>51146</v>
      </c>
      <c r="F33" s="593"/>
      <c r="G33" s="593"/>
      <c r="H33" s="593"/>
    </row>
    <row r="34" spans="1:8" ht="13.5" thickBot="1">
      <c r="A34" s="568" t="s">
        <v>89</v>
      </c>
      <c r="B34" s="568" t="s">
        <v>702</v>
      </c>
      <c r="C34" s="567">
        <v>440090</v>
      </c>
      <c r="D34" s="1245">
        <f t="shared" si="0"/>
        <v>526593</v>
      </c>
      <c r="E34" s="567">
        <v>510200</v>
      </c>
      <c r="F34" s="567">
        <v>2898</v>
      </c>
      <c r="G34" s="567">
        <v>2536</v>
      </c>
      <c r="H34" s="567">
        <v>10959</v>
      </c>
    </row>
    <row r="35" spans="1:8" ht="13.5" thickBot="1">
      <c r="A35" s="568" t="s">
        <v>90</v>
      </c>
      <c r="B35" s="568" t="s">
        <v>703</v>
      </c>
      <c r="C35" s="594">
        <v>-75193</v>
      </c>
      <c r="D35" s="1245">
        <f t="shared" si="0"/>
        <v>-56013</v>
      </c>
      <c r="E35" s="594">
        <v>-62977</v>
      </c>
      <c r="F35" s="594">
        <v>4626</v>
      </c>
      <c r="G35" s="594">
        <v>949</v>
      </c>
      <c r="H35" s="594">
        <v>1389</v>
      </c>
    </row>
    <row r="36" spans="1:8" ht="13.5" thickBot="1">
      <c r="A36" s="590" t="s">
        <v>91</v>
      </c>
      <c r="B36" s="590" t="s">
        <v>704</v>
      </c>
      <c r="C36" s="591">
        <v>0</v>
      </c>
      <c r="D36" s="1245">
        <f t="shared" si="0"/>
        <v>0</v>
      </c>
      <c r="E36" s="591"/>
      <c r="F36" s="591"/>
      <c r="G36" s="591"/>
      <c r="H36" s="591"/>
    </row>
    <row r="37" spans="1:8" ht="13.5" thickBot="1">
      <c r="A37" s="590" t="s">
        <v>92</v>
      </c>
      <c r="B37" s="590" t="s">
        <v>705</v>
      </c>
      <c r="C37" s="591">
        <v>2039</v>
      </c>
      <c r="D37" s="1245">
        <f t="shared" si="0"/>
        <v>2018</v>
      </c>
      <c r="E37" s="591">
        <v>1979</v>
      </c>
      <c r="F37" s="591">
        <v>8</v>
      </c>
      <c r="G37" s="591">
        <v>3</v>
      </c>
      <c r="H37" s="591">
        <v>28</v>
      </c>
    </row>
    <row r="38" spans="1:8" ht="13.5" thickBot="1">
      <c r="A38" s="590" t="s">
        <v>93</v>
      </c>
      <c r="B38" s="590" t="s">
        <v>706</v>
      </c>
      <c r="C38" s="591">
        <v>3228</v>
      </c>
      <c r="D38" s="1245">
        <f t="shared" si="0"/>
        <v>7</v>
      </c>
      <c r="E38" s="591">
        <v>7</v>
      </c>
      <c r="F38" s="591"/>
      <c r="G38" s="591"/>
      <c r="H38" s="591"/>
    </row>
    <row r="39" spans="1:8" ht="13.5" thickBot="1">
      <c r="A39" s="590" t="s">
        <v>94</v>
      </c>
      <c r="B39" s="595" t="s">
        <v>707</v>
      </c>
      <c r="C39" s="591">
        <v>0</v>
      </c>
      <c r="D39" s="1245">
        <f t="shared" si="0"/>
        <v>0</v>
      </c>
      <c r="E39" s="591"/>
      <c r="F39" s="591"/>
      <c r="G39" s="591"/>
      <c r="H39" s="591"/>
    </row>
    <row r="40" spans="1:8" ht="13.5" thickBot="1">
      <c r="A40" s="568" t="s">
        <v>95</v>
      </c>
      <c r="B40" s="568" t="s">
        <v>708</v>
      </c>
      <c r="C40" s="567">
        <v>5267</v>
      </c>
      <c r="D40" s="1245">
        <f t="shared" si="0"/>
        <v>2025</v>
      </c>
      <c r="E40" s="567">
        <v>1986</v>
      </c>
      <c r="F40" s="567">
        <v>8</v>
      </c>
      <c r="G40" s="567">
        <v>3</v>
      </c>
      <c r="H40" s="567">
        <v>28</v>
      </c>
    </row>
    <row r="41" spans="1:8" ht="13.5" thickBot="1">
      <c r="A41" s="590" t="s">
        <v>517</v>
      </c>
      <c r="B41" s="590" t="s">
        <v>709</v>
      </c>
      <c r="C41" s="591">
        <v>0</v>
      </c>
      <c r="D41" s="1245">
        <f t="shared" si="0"/>
        <v>0</v>
      </c>
      <c r="E41" s="591"/>
      <c r="F41" s="591"/>
      <c r="G41" s="591"/>
      <c r="H41" s="591"/>
    </row>
    <row r="42" spans="1:8" ht="13.5" thickBot="1">
      <c r="A42" s="590" t="s">
        <v>710</v>
      </c>
      <c r="B42" s="590" t="s">
        <v>711</v>
      </c>
      <c r="C42" s="591">
        <v>0</v>
      </c>
      <c r="D42" s="1245">
        <f t="shared" si="0"/>
        <v>0</v>
      </c>
      <c r="E42" s="591"/>
      <c r="F42" s="591"/>
      <c r="G42" s="591"/>
      <c r="H42" s="591"/>
    </row>
    <row r="43" spans="1:8" ht="13.5" thickBot="1">
      <c r="A43" s="590" t="s">
        <v>712</v>
      </c>
      <c r="B43" s="590" t="s">
        <v>713</v>
      </c>
      <c r="C43" s="591">
        <v>4</v>
      </c>
      <c r="D43" s="1245">
        <f t="shared" si="0"/>
        <v>667</v>
      </c>
      <c r="E43" s="591">
        <v>667</v>
      </c>
      <c r="F43" s="591"/>
      <c r="G43" s="591"/>
      <c r="H43" s="591"/>
    </row>
    <row r="44" spans="1:8" ht="13.5" thickBot="1">
      <c r="A44" s="590" t="s">
        <v>714</v>
      </c>
      <c r="B44" s="595" t="s">
        <v>715</v>
      </c>
      <c r="C44" s="591">
        <v>0</v>
      </c>
      <c r="D44" s="1245">
        <f t="shared" si="0"/>
        <v>0</v>
      </c>
      <c r="E44" s="591"/>
      <c r="F44" s="591"/>
      <c r="G44" s="591"/>
      <c r="H44" s="591"/>
    </row>
    <row r="45" spans="1:8" ht="13.5" thickBot="1">
      <c r="A45" s="568" t="s">
        <v>716</v>
      </c>
      <c r="B45" s="568" t="s">
        <v>717</v>
      </c>
      <c r="C45" s="567">
        <v>4</v>
      </c>
      <c r="D45" s="1245">
        <f t="shared" si="0"/>
        <v>667</v>
      </c>
      <c r="E45" s="567">
        <v>667</v>
      </c>
      <c r="F45" s="567"/>
      <c r="G45" s="567"/>
      <c r="H45" s="567"/>
    </row>
    <row r="46" spans="1:8" ht="13.5" thickBot="1">
      <c r="A46" s="568" t="s">
        <v>718</v>
      </c>
      <c r="B46" s="568" t="s">
        <v>719</v>
      </c>
      <c r="C46" s="567">
        <v>5263</v>
      </c>
      <c r="D46" s="1245">
        <f t="shared" si="0"/>
        <v>1358</v>
      </c>
      <c r="E46" s="567">
        <v>1319</v>
      </c>
      <c r="F46" s="567">
        <v>8</v>
      </c>
      <c r="G46" s="567">
        <v>3</v>
      </c>
      <c r="H46" s="567">
        <v>28</v>
      </c>
    </row>
    <row r="47" spans="1:8" ht="13.5" thickBot="1">
      <c r="A47" s="568" t="s">
        <v>720</v>
      </c>
      <c r="B47" s="568" t="s">
        <v>721</v>
      </c>
      <c r="C47" s="594">
        <v>-69930</v>
      </c>
      <c r="D47" s="1245">
        <f t="shared" si="0"/>
        <v>-54655</v>
      </c>
      <c r="E47" s="594">
        <v>-61658</v>
      </c>
      <c r="F47" s="594">
        <v>4634</v>
      </c>
      <c r="G47" s="594">
        <v>952</v>
      </c>
      <c r="H47" s="594">
        <v>1417</v>
      </c>
    </row>
    <row r="48" spans="1:8" ht="13.5" thickBot="1">
      <c r="A48" s="590" t="s">
        <v>722</v>
      </c>
      <c r="B48" s="590" t="s">
        <v>723</v>
      </c>
      <c r="C48" s="591">
        <v>158851</v>
      </c>
      <c r="D48" s="1245">
        <f t="shared" si="0"/>
        <v>162554</v>
      </c>
      <c r="E48" s="591">
        <v>161629</v>
      </c>
      <c r="F48" s="591"/>
      <c r="G48" s="591"/>
      <c r="H48" s="591">
        <v>925</v>
      </c>
    </row>
    <row r="49" spans="1:8" ht="13.5" thickBot="1">
      <c r="A49" s="590" t="s">
        <v>724</v>
      </c>
      <c r="B49" s="590" t="s">
        <v>725</v>
      </c>
      <c r="C49" s="591">
        <v>186448</v>
      </c>
      <c r="D49" s="1245">
        <f t="shared" si="0"/>
        <v>3396</v>
      </c>
      <c r="E49" s="591">
        <v>3396</v>
      </c>
      <c r="F49" s="591"/>
      <c r="G49" s="591"/>
      <c r="H49" s="591"/>
    </row>
    <row r="50" spans="1:8" ht="13.5" thickBot="1">
      <c r="A50" s="568" t="s">
        <v>726</v>
      </c>
      <c r="B50" s="568" t="s">
        <v>727</v>
      </c>
      <c r="C50" s="567">
        <v>345299</v>
      </c>
      <c r="D50" s="1245">
        <f t="shared" si="0"/>
        <v>165950</v>
      </c>
      <c r="E50" s="567">
        <v>165025</v>
      </c>
      <c r="F50" s="567"/>
      <c r="G50" s="567"/>
      <c r="H50" s="567">
        <v>925</v>
      </c>
    </row>
    <row r="51" spans="1:8" ht="13.5" thickBot="1">
      <c r="A51" s="568" t="s">
        <v>728</v>
      </c>
      <c r="B51" s="568" t="s">
        <v>729</v>
      </c>
      <c r="C51" s="567">
        <v>26061</v>
      </c>
      <c r="D51" s="1245">
        <f t="shared" si="0"/>
        <v>72917</v>
      </c>
      <c r="E51" s="567">
        <v>70710</v>
      </c>
      <c r="F51" s="567">
        <v>511</v>
      </c>
      <c r="G51" s="567">
        <v>17</v>
      </c>
      <c r="H51" s="567">
        <v>1679</v>
      </c>
    </row>
    <row r="52" spans="1:8" ht="13.5" thickBot="1">
      <c r="A52" s="568" t="s">
        <v>730</v>
      </c>
      <c r="B52" s="568" t="s">
        <v>731</v>
      </c>
      <c r="C52" s="567">
        <v>319238</v>
      </c>
      <c r="D52" s="1245">
        <f t="shared" si="0"/>
        <v>93033</v>
      </c>
      <c r="E52" s="567">
        <v>94315</v>
      </c>
      <c r="F52" s="567">
        <v>-511</v>
      </c>
      <c r="G52" s="567">
        <v>-17</v>
      </c>
      <c r="H52" s="567">
        <v>-754</v>
      </c>
    </row>
    <row r="53" spans="1:8" ht="13.5" thickBot="1">
      <c r="A53" s="568" t="s">
        <v>732</v>
      </c>
      <c r="B53" s="568" t="s">
        <v>733</v>
      </c>
      <c r="C53" s="567">
        <v>249308</v>
      </c>
      <c r="D53" s="1245">
        <f t="shared" si="0"/>
        <v>38378</v>
      </c>
      <c r="E53" s="567">
        <v>32657</v>
      </c>
      <c r="F53" s="567">
        <v>4123</v>
      </c>
      <c r="G53" s="567">
        <v>935</v>
      </c>
      <c r="H53" s="567">
        <v>663</v>
      </c>
    </row>
    <row r="54" spans="1:8">
      <c r="A54" s="582"/>
      <c r="B54" s="582"/>
      <c r="C54" s="582"/>
      <c r="D54" s="582"/>
      <c r="E54" s="582"/>
      <c r="F54" s="582"/>
      <c r="G54" s="582"/>
      <c r="H54" s="582"/>
    </row>
    <row r="55" spans="1:8">
      <c r="A55" s="582"/>
      <c r="B55" s="582"/>
      <c r="C55" s="582"/>
      <c r="D55" s="582"/>
      <c r="E55" s="582"/>
      <c r="F55" s="582"/>
      <c r="G55" s="582"/>
      <c r="H55" s="582"/>
    </row>
  </sheetData>
  <mergeCells count="8">
    <mergeCell ref="C7:D7"/>
    <mergeCell ref="F1:L1"/>
    <mergeCell ref="D2:J2"/>
    <mergeCell ref="D5:H5"/>
    <mergeCell ref="A1:C1"/>
    <mergeCell ref="A2:C2"/>
    <mergeCell ref="A3:C3"/>
    <mergeCell ref="C5:C6"/>
  </mergeCells>
  <pageMargins left="0.31496062992125984" right="0.31496062992125984" top="0.74803149606299213" bottom="0.74803149606299213" header="0.31496062992125984" footer="0.31496062992125984"/>
  <pageSetup paperSize="9" scale="67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H46"/>
  <sheetViews>
    <sheetView view="pageBreakPreview" zoomScale="60" zoomScaleNormal="100" workbookViewId="0">
      <selection activeCell="B1" sqref="B1:H1"/>
    </sheetView>
  </sheetViews>
  <sheetFormatPr defaultRowHeight="12.75"/>
  <cols>
    <col min="2" max="2" width="56.1640625" customWidth="1"/>
    <col min="3" max="5" width="16.33203125" customWidth="1"/>
    <col min="6" max="6" width="19" customWidth="1"/>
    <col min="7" max="7" width="16.33203125" customWidth="1"/>
    <col min="8" max="8" width="9.83203125" bestFit="1" customWidth="1"/>
  </cols>
  <sheetData>
    <row r="1" spans="1:8" ht="12.75" customHeight="1">
      <c r="A1" s="596"/>
      <c r="B1" s="1489" t="s">
        <v>1155</v>
      </c>
      <c r="C1" s="1489"/>
      <c r="D1" s="1489"/>
      <c r="E1" s="1489"/>
      <c r="F1" s="1489"/>
      <c r="G1" s="1489"/>
      <c r="H1" s="1489"/>
    </row>
    <row r="2" spans="1:8" ht="12.75" customHeight="1">
      <c r="A2" s="597"/>
      <c r="B2" s="1489"/>
      <c r="C2" s="1489"/>
      <c r="D2" s="1489"/>
      <c r="E2" s="1489"/>
      <c r="F2" s="1489"/>
      <c r="G2" s="1489"/>
      <c r="H2" s="1489"/>
    </row>
    <row r="3" spans="1:8">
      <c r="A3" s="597"/>
      <c r="B3" s="598"/>
    </row>
    <row r="4" spans="1:8">
      <c r="A4" s="1495" t="s">
        <v>520</v>
      </c>
      <c r="B4" s="1495"/>
      <c r="C4" s="1495"/>
      <c r="D4" s="1495"/>
      <c r="E4" s="1495"/>
      <c r="F4" s="1495"/>
      <c r="G4" s="1495"/>
    </row>
    <row r="5" spans="1:8">
      <c r="A5" s="1495" t="s">
        <v>1130</v>
      </c>
      <c r="B5" s="1495"/>
      <c r="C5" s="1495"/>
      <c r="D5" s="1495"/>
      <c r="E5" s="1495"/>
      <c r="F5" s="1495"/>
      <c r="G5" s="1495"/>
    </row>
    <row r="6" spans="1:8">
      <c r="A6" s="1496" t="s">
        <v>734</v>
      </c>
      <c r="B6" s="1496"/>
      <c r="C6" s="1496"/>
      <c r="D6" s="1496"/>
      <c r="E6" s="1496"/>
      <c r="F6" s="1496"/>
      <c r="G6" s="1496"/>
    </row>
    <row r="7" spans="1:8" ht="13.5" thickBot="1">
      <c r="A7" s="599"/>
      <c r="B7" s="599"/>
      <c r="C7" s="1211"/>
      <c r="D7" s="1211"/>
      <c r="E7" s="1211"/>
      <c r="F7" s="1211"/>
      <c r="G7" s="573" t="s">
        <v>658</v>
      </c>
    </row>
    <row r="8" spans="1:8" ht="26.25" customHeight="1" thickBot="1">
      <c r="A8" s="1246" t="s">
        <v>522</v>
      </c>
      <c r="B8" s="1249" t="s">
        <v>111</v>
      </c>
      <c r="C8" s="575" t="s">
        <v>190</v>
      </c>
      <c r="D8" s="575" t="s">
        <v>1072</v>
      </c>
      <c r="E8" s="575" t="s">
        <v>824</v>
      </c>
      <c r="F8" s="575" t="s">
        <v>445</v>
      </c>
      <c r="G8" s="1236" t="s">
        <v>1073</v>
      </c>
    </row>
    <row r="9" spans="1:8" ht="15" customHeight="1" thickBot="1">
      <c r="A9" s="1247" t="s">
        <v>68</v>
      </c>
      <c r="B9" s="1250" t="s">
        <v>735</v>
      </c>
      <c r="C9" s="577"/>
      <c r="D9" s="1231"/>
      <c r="E9" s="1231"/>
      <c r="F9" s="1231"/>
      <c r="G9" s="1241">
        <f>C9+D9+E9+F9</f>
        <v>0</v>
      </c>
    </row>
    <row r="10" spans="1:8" ht="18" customHeight="1" thickBot="1">
      <c r="A10" s="1247" t="s">
        <v>69</v>
      </c>
      <c r="B10" s="1250" t="s">
        <v>736</v>
      </c>
      <c r="C10" s="577"/>
      <c r="D10" s="1232"/>
      <c r="E10" s="1232"/>
      <c r="F10" s="1232"/>
      <c r="G10" s="1241">
        <f t="shared" ref="G10:G27" si="0">C10+D10+E10+F10</f>
        <v>0</v>
      </c>
    </row>
    <row r="11" spans="1:8" ht="14.25" customHeight="1" thickBot="1">
      <c r="A11" s="1247" t="s">
        <v>70</v>
      </c>
      <c r="B11" s="1250" t="s">
        <v>737</v>
      </c>
      <c r="C11" s="1345">
        <v>225611</v>
      </c>
      <c r="D11" s="1340"/>
      <c r="E11" s="1340"/>
      <c r="F11" s="1340"/>
      <c r="G11" s="1241">
        <f t="shared" si="0"/>
        <v>225611</v>
      </c>
    </row>
    <row r="12" spans="1:8" ht="15.75" customHeight="1" thickBot="1">
      <c r="A12" s="1248" t="s">
        <v>71</v>
      </c>
      <c r="B12" s="1251" t="s">
        <v>738</v>
      </c>
      <c r="C12" s="1345">
        <v>225611</v>
      </c>
      <c r="D12" s="1342"/>
      <c r="E12" s="1342"/>
      <c r="F12" s="1342"/>
      <c r="G12" s="1241">
        <f t="shared" si="0"/>
        <v>225611</v>
      </c>
    </row>
    <row r="13" spans="1:8" ht="13.5" customHeight="1" thickBot="1">
      <c r="A13" s="1247" t="s">
        <v>72</v>
      </c>
      <c r="B13" s="1252" t="s">
        <v>739</v>
      </c>
      <c r="C13" s="1343">
        <v>1104604</v>
      </c>
      <c r="D13" s="1344">
        <v>101623</v>
      </c>
      <c r="E13" s="1344">
        <v>27703</v>
      </c>
      <c r="F13" s="1344">
        <v>150143</v>
      </c>
      <c r="G13" s="1241">
        <f t="shared" si="0"/>
        <v>1384073</v>
      </c>
    </row>
    <row r="14" spans="1:8" ht="14.25" customHeight="1" thickBot="1">
      <c r="A14" s="1247" t="s">
        <v>73</v>
      </c>
      <c r="B14" s="1253" t="s">
        <v>740</v>
      </c>
      <c r="C14" s="1345">
        <v>240297</v>
      </c>
      <c r="D14" s="1345">
        <v>97</v>
      </c>
      <c r="E14" s="1345">
        <v>78</v>
      </c>
      <c r="F14" s="1345">
        <v>320</v>
      </c>
      <c r="G14" s="1241">
        <f t="shared" si="0"/>
        <v>240792</v>
      </c>
    </row>
    <row r="15" spans="1:8" ht="15" customHeight="1" thickBot="1">
      <c r="A15" s="1247" t="s">
        <v>74</v>
      </c>
      <c r="B15" s="1250" t="s">
        <v>741</v>
      </c>
      <c r="C15" s="1345">
        <v>917549</v>
      </c>
      <c r="D15" s="1346">
        <v>98793</v>
      </c>
      <c r="E15" s="1346">
        <v>27179</v>
      </c>
      <c r="F15" s="1346">
        <v>146540</v>
      </c>
      <c r="G15" s="1241">
        <f t="shared" si="0"/>
        <v>1190061</v>
      </c>
    </row>
    <row r="16" spans="1:8" ht="15" customHeight="1" thickBot="1">
      <c r="A16" s="1247" t="s">
        <v>75</v>
      </c>
      <c r="B16" s="1254" t="s">
        <v>742</v>
      </c>
      <c r="C16" s="1343">
        <v>-4805</v>
      </c>
      <c r="D16" s="1344">
        <v>-2733</v>
      </c>
      <c r="E16" s="1344">
        <v>-446</v>
      </c>
      <c r="F16" s="1344">
        <v>-3283</v>
      </c>
      <c r="G16" s="1241">
        <f t="shared" si="0"/>
        <v>-11267</v>
      </c>
    </row>
    <row r="17" spans="1:8" ht="15" customHeight="1" thickBot="1">
      <c r="A17" s="1247" t="s">
        <v>76</v>
      </c>
      <c r="B17" s="1254" t="s">
        <v>1078</v>
      </c>
      <c r="C17" s="1343">
        <v>28925</v>
      </c>
      <c r="D17" s="1344"/>
      <c r="E17" s="1344"/>
      <c r="F17" s="1344"/>
      <c r="G17" s="1241">
        <f t="shared" si="0"/>
        <v>28925</v>
      </c>
    </row>
    <row r="18" spans="1:8" ht="15" customHeight="1" thickBot="1">
      <c r="A18" s="1247" t="s">
        <v>77</v>
      </c>
      <c r="B18" s="1254" t="s">
        <v>743</v>
      </c>
      <c r="C18" s="1343"/>
      <c r="D18" s="1343"/>
      <c r="E18" s="1343"/>
      <c r="F18" s="1343"/>
      <c r="G18" s="1241">
        <f t="shared" si="0"/>
        <v>0</v>
      </c>
    </row>
    <row r="19" spans="1:8" ht="14.25" customHeight="1" thickBot="1">
      <c r="A19" s="1247" t="s">
        <v>78</v>
      </c>
      <c r="B19" s="1254" t="s">
        <v>744</v>
      </c>
      <c r="C19" s="1340"/>
      <c r="D19" s="1347"/>
      <c r="E19" s="1347"/>
      <c r="F19" s="1347"/>
      <c r="G19" s="1241">
        <f t="shared" si="0"/>
        <v>0</v>
      </c>
    </row>
    <row r="20" spans="1:8" ht="13.5" thickBot="1">
      <c r="A20" s="1247" t="s">
        <v>79</v>
      </c>
      <c r="B20" s="1254" t="s">
        <v>745</v>
      </c>
      <c r="C20" s="1343"/>
      <c r="D20" s="1344"/>
      <c r="E20" s="1344"/>
      <c r="F20" s="1344"/>
      <c r="G20" s="1241">
        <f t="shared" si="0"/>
        <v>0</v>
      </c>
    </row>
    <row r="21" spans="1:8" ht="13.5" thickBot="1">
      <c r="A21" s="1247" t="s">
        <v>80</v>
      </c>
      <c r="B21" s="1254" t="s">
        <v>746</v>
      </c>
      <c r="C21" s="1343">
        <v>-24234</v>
      </c>
      <c r="D21" s="1343"/>
      <c r="E21" s="1343"/>
      <c r="F21" s="1343"/>
      <c r="G21" s="1241">
        <f t="shared" si="0"/>
        <v>-24234</v>
      </c>
    </row>
    <row r="22" spans="1:8" ht="13.5" thickBot="1">
      <c r="A22" s="1248" t="s">
        <v>81</v>
      </c>
      <c r="B22" s="1251" t="s">
        <v>1121</v>
      </c>
      <c r="C22" s="1340">
        <f>C13-C14-C15+C16+C17+C21</f>
        <v>-53356</v>
      </c>
      <c r="D22" s="1347"/>
      <c r="E22" s="1347"/>
      <c r="F22" s="1347"/>
      <c r="G22" s="1241">
        <f t="shared" si="0"/>
        <v>-53356</v>
      </c>
      <c r="H22" s="1349"/>
    </row>
    <row r="23" spans="1:8" ht="13.5" customHeight="1" thickBot="1">
      <c r="A23" s="1247" t="s">
        <v>82</v>
      </c>
      <c r="B23" s="1250" t="s">
        <v>747</v>
      </c>
      <c r="C23" s="1341"/>
      <c r="D23" s="1348"/>
      <c r="E23" s="1348"/>
      <c r="F23" s="1348"/>
      <c r="G23" s="1241">
        <f t="shared" si="0"/>
        <v>0</v>
      </c>
    </row>
    <row r="24" spans="1:8" ht="13.5" customHeight="1" thickBot="1">
      <c r="A24" s="1247" t="s">
        <v>83</v>
      </c>
      <c r="B24" s="1250" t="s">
        <v>748</v>
      </c>
      <c r="C24" s="1340"/>
      <c r="D24" s="1340"/>
      <c r="E24" s="1340"/>
      <c r="F24" s="1340"/>
      <c r="G24" s="1241">
        <f t="shared" si="0"/>
        <v>0</v>
      </c>
    </row>
    <row r="25" spans="1:8" ht="13.5" customHeight="1" thickBot="1">
      <c r="A25" s="1247" t="s">
        <v>84</v>
      </c>
      <c r="B25" s="1250" t="s">
        <v>749</v>
      </c>
      <c r="C25" s="1340">
        <v>172254</v>
      </c>
      <c r="D25" s="1347"/>
      <c r="E25" s="1347"/>
      <c r="F25" s="1347"/>
      <c r="G25" s="1241">
        <f t="shared" si="0"/>
        <v>172254</v>
      </c>
    </row>
    <row r="26" spans="1:8" ht="13.5" thickBot="1">
      <c r="A26" s="1247" t="s">
        <v>85</v>
      </c>
      <c r="B26" s="1251" t="s">
        <v>1120</v>
      </c>
      <c r="C26" s="1340">
        <v>172254</v>
      </c>
      <c r="D26" s="1340"/>
      <c r="E26" s="1340"/>
      <c r="F26" s="1340"/>
      <c r="G26" s="1241">
        <f t="shared" si="0"/>
        <v>172254</v>
      </c>
    </row>
    <row r="27" spans="1:8" ht="13.5" thickBot="1">
      <c r="A27" s="1247" t="s">
        <v>86</v>
      </c>
      <c r="B27" s="1254" t="s">
        <v>750</v>
      </c>
      <c r="C27" s="1340">
        <v>172254</v>
      </c>
      <c r="D27" s="1340"/>
      <c r="E27" s="1340"/>
      <c r="F27" s="1340"/>
      <c r="G27" s="1241">
        <f t="shared" si="0"/>
        <v>172254</v>
      </c>
    </row>
    <row r="28" spans="1:8">
      <c r="C28" s="1255"/>
      <c r="D28" s="1255"/>
      <c r="E28" s="1255"/>
      <c r="F28" s="1255"/>
      <c r="G28" s="1256"/>
    </row>
    <row r="46" spans="4:4">
      <c r="D46" s="1212"/>
    </row>
  </sheetData>
  <mergeCells count="5">
    <mergeCell ref="A4:G4"/>
    <mergeCell ref="A5:G5"/>
    <mergeCell ref="A6:G6"/>
    <mergeCell ref="B1:H1"/>
    <mergeCell ref="B2:H2"/>
  </mergeCells>
  <pageMargins left="0.7" right="0.7" top="0.75" bottom="0.75" header="0.3" footer="0.3"/>
  <pageSetup paperSize="9" scale="6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Q44"/>
  <sheetViews>
    <sheetView view="pageBreakPreview" zoomScale="60" zoomScaleNormal="100" workbookViewId="0">
      <selection activeCell="K2" sqref="K2:Q2"/>
    </sheetView>
  </sheetViews>
  <sheetFormatPr defaultRowHeight="12.75"/>
  <cols>
    <col min="1" max="1" width="23.33203125" style="33" customWidth="1"/>
    <col min="2" max="2" width="14.33203125" style="33" customWidth="1"/>
    <col min="3" max="3" width="0" style="33" hidden="1" customWidth="1"/>
    <col min="4" max="4" width="11" style="33" hidden="1" customWidth="1"/>
    <col min="5" max="5" width="12.33203125" style="33" hidden="1" customWidth="1"/>
    <col min="6" max="6" width="8.5" style="33" hidden="1" customWidth="1"/>
    <col min="7" max="7" width="12.33203125" style="33" hidden="1" customWidth="1"/>
    <col min="8" max="8" width="11.1640625" style="33" customWidth="1"/>
    <col min="9" max="9" width="11.83203125" style="33" customWidth="1"/>
    <col min="10" max="10" width="13.33203125" style="33" customWidth="1"/>
    <col min="11" max="11" width="11.83203125" style="33" customWidth="1"/>
    <col min="12" max="12" width="11.83203125" style="33" bestFit="1" customWidth="1"/>
    <col min="13" max="13" width="9.6640625" style="33" bestFit="1" customWidth="1"/>
    <col min="14" max="14" width="9.5" style="33" bestFit="1" customWidth="1"/>
    <col min="15" max="15" width="10.1640625" style="33" bestFit="1" customWidth="1"/>
    <col min="16" max="17" width="9.5" style="33" bestFit="1" customWidth="1"/>
    <col min="18" max="16384" width="9.33203125" style="33"/>
  </cols>
  <sheetData>
    <row r="1" spans="1:17" ht="15.75">
      <c r="A1" s="1497" t="s">
        <v>1019</v>
      </c>
      <c r="B1" s="1497"/>
      <c r="C1" s="1497"/>
      <c r="D1" s="1497"/>
      <c r="E1" s="1497"/>
      <c r="F1" s="1497"/>
      <c r="G1" s="1497"/>
      <c r="H1" s="1497"/>
      <c r="I1" s="1497"/>
      <c r="J1" s="1497"/>
      <c r="K1" s="1498"/>
      <c r="L1" s="1498"/>
      <c r="M1" s="1498"/>
      <c r="N1" s="1498"/>
      <c r="O1" s="1498"/>
      <c r="P1" s="1498"/>
    </row>
    <row r="2" spans="1:17" ht="15.75">
      <c r="A2" s="728"/>
      <c r="B2" s="728"/>
      <c r="C2" s="728"/>
      <c r="D2" s="728"/>
      <c r="E2" s="728"/>
      <c r="F2" s="728"/>
      <c r="G2" s="728"/>
      <c r="H2" s="728"/>
      <c r="I2" s="1503"/>
      <c r="J2" s="1489"/>
      <c r="K2" s="1489" t="s">
        <v>1156</v>
      </c>
      <c r="L2" s="1489"/>
      <c r="M2" s="1489"/>
      <c r="N2" s="1489"/>
      <c r="O2" s="1489"/>
      <c r="P2" s="1489"/>
      <c r="Q2" s="1489"/>
    </row>
    <row r="3" spans="1:17" ht="18.75" customHeight="1">
      <c r="A3" s="1059" t="s">
        <v>31</v>
      </c>
      <c r="B3" s="653"/>
      <c r="C3" s="1060" t="s">
        <v>32</v>
      </c>
      <c r="D3" s="1061"/>
      <c r="E3" s="1062"/>
      <c r="F3" s="1504" t="s">
        <v>33</v>
      </c>
      <c r="G3" s="1505"/>
      <c r="H3" s="1063" t="s">
        <v>32</v>
      </c>
      <c r="I3" s="1061"/>
      <c r="J3" s="1062"/>
      <c r="K3" s="1266" t="s">
        <v>33</v>
      </c>
      <c r="M3" s="1062"/>
      <c r="N3" s="1267" t="s">
        <v>1079</v>
      </c>
    </row>
    <row r="4" spans="1:17" s="34" customFormat="1" ht="24" customHeight="1">
      <c r="A4" s="653"/>
      <c r="B4" s="653"/>
      <c r="C4" s="1064" t="s">
        <v>184</v>
      </c>
      <c r="D4" s="1065" t="s">
        <v>184</v>
      </c>
      <c r="E4" s="1065" t="s">
        <v>184</v>
      </c>
      <c r="F4" s="1060" t="s">
        <v>184</v>
      </c>
      <c r="G4" s="1066" t="s">
        <v>184</v>
      </c>
      <c r="H4" s="1067" t="s">
        <v>526</v>
      </c>
      <c r="I4" s="1065" t="s">
        <v>526</v>
      </c>
      <c r="J4" s="1065" t="s">
        <v>526</v>
      </c>
      <c r="K4" s="1257" t="s">
        <v>526</v>
      </c>
      <c r="L4" s="1065" t="s">
        <v>526</v>
      </c>
      <c r="M4" s="1258" t="s">
        <v>526</v>
      </c>
      <c r="N4" s="1065" t="s">
        <v>526</v>
      </c>
      <c r="O4" s="1065" t="s">
        <v>526</v>
      </c>
      <c r="P4" s="1065" t="s">
        <v>526</v>
      </c>
      <c r="Q4" s="1300"/>
    </row>
    <row r="5" spans="1:17" s="35" customFormat="1" ht="13.5">
      <c r="A5" s="1068"/>
      <c r="B5" s="1068"/>
      <c r="C5" s="1069" t="s">
        <v>34</v>
      </c>
      <c r="D5" s="1070" t="s">
        <v>1020</v>
      </c>
      <c r="E5" s="1070" t="s">
        <v>1021</v>
      </c>
      <c r="F5" s="1069" t="s">
        <v>34</v>
      </c>
      <c r="G5" s="1071" t="s">
        <v>1021</v>
      </c>
      <c r="H5" s="1072" t="s">
        <v>34</v>
      </c>
      <c r="I5" s="1070" t="s">
        <v>1020</v>
      </c>
      <c r="J5" s="1070" t="s">
        <v>1021</v>
      </c>
      <c r="K5" s="1259" t="s">
        <v>34</v>
      </c>
      <c r="L5" s="1070" t="s">
        <v>1020</v>
      </c>
      <c r="M5" s="1260" t="s">
        <v>1021</v>
      </c>
      <c r="N5" s="1072" t="s">
        <v>34</v>
      </c>
      <c r="O5" s="1070" t="s">
        <v>1020</v>
      </c>
      <c r="P5" s="1070" t="s">
        <v>1021</v>
      </c>
      <c r="Q5" s="1303" t="s">
        <v>756</v>
      </c>
    </row>
    <row r="6" spans="1:17">
      <c r="A6" s="532" t="s">
        <v>35</v>
      </c>
      <c r="B6" s="481"/>
      <c r="C6" s="691">
        <v>21.78</v>
      </c>
      <c r="D6" s="563">
        <v>4580000</v>
      </c>
      <c r="E6" s="563">
        <v>99752</v>
      </c>
      <c r="F6" s="691">
        <v>21.78</v>
      </c>
      <c r="G6" s="648">
        <v>99752</v>
      </c>
      <c r="H6" s="637">
        <v>21.79</v>
      </c>
      <c r="I6" s="563">
        <v>4580000</v>
      </c>
      <c r="J6" s="563">
        <v>99798</v>
      </c>
      <c r="K6" s="1284">
        <v>21.79</v>
      </c>
      <c r="L6" s="1073">
        <v>4580000</v>
      </c>
      <c r="M6" s="1277">
        <v>99798</v>
      </c>
      <c r="N6" s="1284">
        <v>21.79</v>
      </c>
      <c r="O6" s="1073">
        <v>4580000</v>
      </c>
      <c r="P6" s="1277">
        <v>99798</v>
      </c>
      <c r="Q6" s="1261"/>
    </row>
    <row r="7" spans="1:17" ht="12.75" customHeight="1">
      <c r="A7" s="481" t="s">
        <v>36</v>
      </c>
      <c r="B7" s="481"/>
      <c r="C7" s="639"/>
      <c r="D7" s="637"/>
      <c r="E7" s="563">
        <v>5959</v>
      </c>
      <c r="F7" s="639"/>
      <c r="G7" s="648">
        <v>5959</v>
      </c>
      <c r="H7" s="563"/>
      <c r="I7" s="637"/>
      <c r="J7" s="563">
        <v>5953</v>
      </c>
      <c r="K7" s="1285"/>
      <c r="L7" s="637"/>
      <c r="M7" s="533">
        <v>5953</v>
      </c>
      <c r="N7" s="1285"/>
      <c r="O7" s="637"/>
      <c r="P7" s="533">
        <v>5953</v>
      </c>
      <c r="Q7" s="1261"/>
    </row>
    <row r="8" spans="1:17">
      <c r="A8" s="481" t="s">
        <v>37</v>
      </c>
      <c r="B8" s="481"/>
      <c r="C8" s="639"/>
      <c r="D8" s="637" t="s">
        <v>38</v>
      </c>
      <c r="E8" s="563">
        <v>9091</v>
      </c>
      <c r="F8" s="639"/>
      <c r="G8" s="648">
        <v>9091</v>
      </c>
      <c r="H8" s="563"/>
      <c r="I8" s="637" t="s">
        <v>38</v>
      </c>
      <c r="J8" s="563">
        <v>10240</v>
      </c>
      <c r="K8" s="1285"/>
      <c r="L8" s="637" t="s">
        <v>38</v>
      </c>
      <c r="M8" s="533">
        <v>10240</v>
      </c>
      <c r="N8" s="1285"/>
      <c r="O8" s="637" t="s">
        <v>38</v>
      </c>
      <c r="P8" s="533">
        <v>10240</v>
      </c>
      <c r="Q8" s="1261"/>
    </row>
    <row r="9" spans="1:17">
      <c r="A9" s="481" t="s">
        <v>39</v>
      </c>
      <c r="B9" s="481"/>
      <c r="C9" s="639"/>
      <c r="D9" s="637" t="s">
        <v>40</v>
      </c>
      <c r="E9" s="563">
        <v>100</v>
      </c>
      <c r="F9" s="639"/>
      <c r="G9" s="648">
        <v>100</v>
      </c>
      <c r="H9" s="563"/>
      <c r="I9" s="637" t="s">
        <v>40</v>
      </c>
      <c r="J9" s="563">
        <v>100</v>
      </c>
      <c r="K9" s="1285"/>
      <c r="L9" s="637" t="s">
        <v>40</v>
      </c>
      <c r="M9" s="533">
        <v>100</v>
      </c>
      <c r="N9" s="1285"/>
      <c r="O9" s="637" t="s">
        <v>40</v>
      </c>
      <c r="P9" s="533">
        <v>100</v>
      </c>
      <c r="Q9" s="1261"/>
    </row>
    <row r="10" spans="1:17">
      <c r="A10" s="481" t="s">
        <v>41</v>
      </c>
      <c r="B10" s="481"/>
      <c r="C10" s="639"/>
      <c r="D10" s="637" t="s">
        <v>42</v>
      </c>
      <c r="E10" s="563">
        <v>5398</v>
      </c>
      <c r="F10" s="639"/>
      <c r="G10" s="648">
        <v>5398</v>
      </c>
      <c r="H10" s="563"/>
      <c r="I10" s="637" t="s">
        <v>42</v>
      </c>
      <c r="J10" s="563">
        <v>5398</v>
      </c>
      <c r="K10" s="1285"/>
      <c r="L10" s="637" t="s">
        <v>42</v>
      </c>
      <c r="M10" s="533">
        <v>5398</v>
      </c>
      <c r="N10" s="1285"/>
      <c r="O10" s="637" t="s">
        <v>42</v>
      </c>
      <c r="P10" s="533">
        <v>5398</v>
      </c>
      <c r="Q10" s="1261"/>
    </row>
    <row r="11" spans="1:17">
      <c r="A11" s="481" t="s">
        <v>43</v>
      </c>
      <c r="B11" s="481"/>
      <c r="C11" s="639"/>
      <c r="D11" s="637"/>
      <c r="E11" s="1074">
        <v>-9239</v>
      </c>
      <c r="F11" s="639"/>
      <c r="G11" s="1075">
        <v>-9239</v>
      </c>
      <c r="H11" s="563"/>
      <c r="I11" s="637"/>
      <c r="J11" s="638"/>
      <c r="K11" s="1285"/>
      <c r="L11" s="637"/>
      <c r="M11" s="1278"/>
      <c r="N11" s="1285"/>
      <c r="O11" s="637"/>
      <c r="P11" s="1278"/>
      <c r="Q11" s="1261"/>
    </row>
    <row r="12" spans="1:17">
      <c r="A12" s="481" t="s">
        <v>44</v>
      </c>
      <c r="B12" s="481"/>
      <c r="C12" s="639">
        <v>5507</v>
      </c>
      <c r="D12" s="563">
        <v>2700</v>
      </c>
      <c r="E12" s="1076">
        <v>14867</v>
      </c>
      <c r="F12" s="639">
        <v>5507</v>
      </c>
      <c r="G12" s="1077">
        <v>14867</v>
      </c>
      <c r="H12" s="563">
        <v>5525</v>
      </c>
      <c r="I12" s="563">
        <v>2700</v>
      </c>
      <c r="J12" s="1076">
        <v>14918</v>
      </c>
      <c r="K12" s="1262">
        <v>5525</v>
      </c>
      <c r="L12" s="563">
        <v>2700</v>
      </c>
      <c r="M12" s="1279">
        <v>14918</v>
      </c>
      <c r="N12" s="1262">
        <v>5525</v>
      </c>
      <c r="O12" s="563">
        <v>2700</v>
      </c>
      <c r="P12" s="1279">
        <v>14918</v>
      </c>
      <c r="Q12" s="1261"/>
    </row>
    <row r="13" spans="1:17">
      <c r="A13" s="636" t="s">
        <v>43</v>
      </c>
      <c r="B13" s="481"/>
      <c r="C13" s="639"/>
      <c r="D13" s="563"/>
      <c r="E13" s="563"/>
      <c r="F13" s="639"/>
      <c r="G13" s="648"/>
      <c r="H13" s="563"/>
      <c r="I13" s="563"/>
      <c r="J13" s="1078">
        <v>-8186</v>
      </c>
      <c r="K13" s="1285"/>
      <c r="L13" s="563"/>
      <c r="M13" s="1280">
        <v>-8186</v>
      </c>
      <c r="N13" s="1285"/>
      <c r="O13" s="563"/>
      <c r="P13" s="1280">
        <v>-8186</v>
      </c>
      <c r="Q13" s="1261"/>
    </row>
    <row r="14" spans="1:17">
      <c r="A14" s="481" t="s">
        <v>45</v>
      </c>
      <c r="B14" s="481"/>
      <c r="C14" s="639"/>
      <c r="D14" s="640"/>
      <c r="E14" s="646"/>
      <c r="F14" s="639"/>
      <c r="G14" s="1079">
        <v>472</v>
      </c>
      <c r="H14" s="563"/>
      <c r="I14" s="640"/>
      <c r="J14" s="646">
        <v>429</v>
      </c>
      <c r="K14" s="1285"/>
      <c r="L14" s="640"/>
      <c r="M14" s="1281">
        <v>429</v>
      </c>
      <c r="N14" s="1285"/>
      <c r="O14" s="640"/>
      <c r="P14" s="1281">
        <v>429</v>
      </c>
      <c r="Q14" s="1261"/>
    </row>
    <row r="15" spans="1:17" ht="13.5" thickBot="1">
      <c r="A15" s="481" t="s">
        <v>46</v>
      </c>
      <c r="B15" s="481"/>
      <c r="C15" s="639"/>
      <c r="D15" s="641"/>
      <c r="E15" s="1080"/>
      <c r="F15" s="639"/>
      <c r="G15" s="1081">
        <v>221</v>
      </c>
      <c r="H15" s="563"/>
      <c r="I15" s="641"/>
      <c r="J15" s="1082">
        <v>214</v>
      </c>
      <c r="K15" s="1285"/>
      <c r="L15" s="641"/>
      <c r="M15" s="1282">
        <v>214</v>
      </c>
      <c r="N15" s="1285"/>
      <c r="O15" s="641"/>
      <c r="P15" s="1282">
        <v>214</v>
      </c>
      <c r="Q15" s="1261"/>
    </row>
    <row r="16" spans="1:17" ht="40.5" customHeight="1" thickBot="1">
      <c r="A16" s="1268" t="s">
        <v>1080</v>
      </c>
      <c r="B16" s="1269"/>
      <c r="C16" s="1270"/>
      <c r="D16" s="1271"/>
      <c r="E16" s="1272"/>
      <c r="F16" s="1270"/>
      <c r="G16" s="1273"/>
      <c r="H16" s="1274"/>
      <c r="I16" s="1271"/>
      <c r="J16" s="1275">
        <f>J6+J7+J8+J9+J10+J12+J13+J14+J15</f>
        <v>128864</v>
      </c>
      <c r="K16" s="1286"/>
      <c r="L16" s="1275"/>
      <c r="M16" s="1283">
        <f t="shared" ref="M16" si="0">M6+M7+M8+M9+M10+M12+M13+M14+M15</f>
        <v>128864</v>
      </c>
      <c r="N16" s="1275"/>
      <c r="O16" s="1275"/>
      <c r="P16" s="1283">
        <f t="shared" ref="P16" si="1">P6+P7+P8+P9+P10+P12+P13+P14+P15</f>
        <v>128864</v>
      </c>
      <c r="Q16" s="1301">
        <f>P16-M16</f>
        <v>0</v>
      </c>
    </row>
    <row r="17" spans="1:17">
      <c r="A17" s="729" t="s">
        <v>54</v>
      </c>
      <c r="B17" s="729"/>
      <c r="C17" s="643">
        <v>15.7</v>
      </c>
      <c r="D17" s="563">
        <v>4012000</v>
      </c>
      <c r="E17" s="563">
        <v>41993</v>
      </c>
      <c r="F17" s="643">
        <v>15.4</v>
      </c>
      <c r="G17" s="648">
        <v>41191</v>
      </c>
      <c r="H17" s="644">
        <v>15.7</v>
      </c>
      <c r="I17" s="563">
        <v>4152000</v>
      </c>
      <c r="J17" s="563">
        <v>43458</v>
      </c>
      <c r="K17" s="1290">
        <v>15.7</v>
      </c>
      <c r="L17" s="480">
        <v>4152000</v>
      </c>
      <c r="M17" s="1291">
        <v>43458</v>
      </c>
      <c r="N17" s="1290">
        <v>15.7</v>
      </c>
      <c r="O17" s="480">
        <v>4152000</v>
      </c>
      <c r="P17" s="1291">
        <v>43458</v>
      </c>
      <c r="Q17" s="1261"/>
    </row>
    <row r="18" spans="1:17">
      <c r="A18" s="481" t="s">
        <v>55</v>
      </c>
      <c r="B18" s="481"/>
      <c r="C18" s="643">
        <v>15.3</v>
      </c>
      <c r="D18" s="563">
        <v>4012000</v>
      </c>
      <c r="E18" s="563">
        <v>20461</v>
      </c>
      <c r="F18" s="643">
        <v>15.6</v>
      </c>
      <c r="G18" s="648">
        <v>20862</v>
      </c>
      <c r="H18" s="644">
        <v>15.6</v>
      </c>
      <c r="I18" s="563">
        <v>4152000</v>
      </c>
      <c r="J18" s="563">
        <v>21590</v>
      </c>
      <c r="K18" s="1290">
        <v>16.5</v>
      </c>
      <c r="L18" s="480">
        <v>4152000</v>
      </c>
      <c r="M18" s="1291">
        <v>22836</v>
      </c>
      <c r="N18" s="1290">
        <v>16.5</v>
      </c>
      <c r="O18" s="480">
        <v>4152000</v>
      </c>
      <c r="P18" s="1291">
        <v>22836</v>
      </c>
      <c r="Q18" s="1261"/>
    </row>
    <row r="19" spans="1:17">
      <c r="A19" s="481" t="s">
        <v>56</v>
      </c>
      <c r="B19" s="481"/>
      <c r="C19" s="643">
        <v>15.3</v>
      </c>
      <c r="D19" s="563">
        <v>34400</v>
      </c>
      <c r="E19" s="563">
        <v>526</v>
      </c>
      <c r="F19" s="643">
        <v>15.6</v>
      </c>
      <c r="G19" s="648">
        <v>536</v>
      </c>
      <c r="H19" s="644">
        <v>15.6</v>
      </c>
      <c r="I19" s="563">
        <v>35000</v>
      </c>
      <c r="J19" s="563">
        <v>546</v>
      </c>
      <c r="K19" s="1290">
        <v>17.5</v>
      </c>
      <c r="L19" s="480">
        <v>35000</v>
      </c>
      <c r="M19" s="1291">
        <v>612</v>
      </c>
      <c r="N19" s="1290">
        <v>17.5</v>
      </c>
      <c r="O19" s="480">
        <v>35000</v>
      </c>
      <c r="P19" s="1291">
        <v>612</v>
      </c>
      <c r="Q19" s="1261"/>
    </row>
    <row r="20" spans="1:17">
      <c r="A20" s="481" t="s">
        <v>793</v>
      </c>
      <c r="B20" s="481"/>
      <c r="C20" s="639">
        <v>9</v>
      </c>
      <c r="D20" s="563">
        <v>1800000</v>
      </c>
      <c r="E20" s="563">
        <v>10800</v>
      </c>
      <c r="F20" s="639">
        <v>9</v>
      </c>
      <c r="G20" s="648">
        <v>10800</v>
      </c>
      <c r="H20" s="563">
        <v>10</v>
      </c>
      <c r="I20" s="563">
        <v>1800000</v>
      </c>
      <c r="J20" s="563">
        <v>12000</v>
      </c>
      <c r="K20" s="1290">
        <v>10</v>
      </c>
      <c r="L20" s="480">
        <v>1800000</v>
      </c>
      <c r="M20" s="1291">
        <v>12000</v>
      </c>
      <c r="N20" s="1290">
        <v>10</v>
      </c>
      <c r="O20" s="480">
        <v>1800000</v>
      </c>
      <c r="P20" s="1291">
        <v>12000</v>
      </c>
      <c r="Q20" s="1261"/>
    </row>
    <row r="21" spans="1:17">
      <c r="A21" s="481" t="s">
        <v>794</v>
      </c>
      <c r="B21" s="481"/>
      <c r="C21" s="639">
        <v>9</v>
      </c>
      <c r="D21" s="563">
        <v>1800000</v>
      </c>
      <c r="E21" s="563">
        <v>5400</v>
      </c>
      <c r="F21" s="639">
        <v>9</v>
      </c>
      <c r="G21" s="648">
        <v>5400</v>
      </c>
      <c r="H21" s="563">
        <v>10</v>
      </c>
      <c r="I21" s="563">
        <v>1800000</v>
      </c>
      <c r="J21" s="563">
        <v>6000</v>
      </c>
      <c r="K21" s="1290">
        <v>9</v>
      </c>
      <c r="L21" s="480">
        <v>1800000</v>
      </c>
      <c r="M21" s="1291">
        <v>5400</v>
      </c>
      <c r="N21" s="1290">
        <v>9</v>
      </c>
      <c r="O21" s="480">
        <v>1800000</v>
      </c>
      <c r="P21" s="1291">
        <v>5400</v>
      </c>
      <c r="Q21" s="1261"/>
    </row>
    <row r="22" spans="1:17">
      <c r="A22" s="481" t="s">
        <v>1084</v>
      </c>
      <c r="B22" s="481"/>
      <c r="C22" s="639"/>
      <c r="D22" s="563"/>
      <c r="E22" s="563"/>
      <c r="F22" s="639"/>
      <c r="G22" s="648"/>
      <c r="H22" s="563"/>
      <c r="I22" s="563"/>
      <c r="J22" s="563"/>
      <c r="K22" s="551">
        <v>1</v>
      </c>
      <c r="L22" s="563">
        <v>4152000</v>
      </c>
      <c r="M22" s="533">
        <v>1384</v>
      </c>
      <c r="N22" s="551">
        <v>1</v>
      </c>
      <c r="O22" s="563">
        <v>4152000</v>
      </c>
      <c r="P22" s="533">
        <v>1384</v>
      </c>
      <c r="Q22" s="1261"/>
    </row>
    <row r="23" spans="1:17">
      <c r="A23" s="481" t="s">
        <v>57</v>
      </c>
      <c r="B23" s="481"/>
      <c r="C23" s="639">
        <v>192</v>
      </c>
      <c r="D23" s="563">
        <v>56000</v>
      </c>
      <c r="E23" s="563">
        <v>7168</v>
      </c>
      <c r="F23" s="639">
        <v>191</v>
      </c>
      <c r="G23" s="648">
        <v>7168</v>
      </c>
      <c r="H23" s="563">
        <v>196</v>
      </c>
      <c r="I23" s="563">
        <v>70000</v>
      </c>
      <c r="J23" s="563">
        <v>9147</v>
      </c>
      <c r="K23" s="1290">
        <v>196</v>
      </c>
      <c r="L23" s="480">
        <v>70000</v>
      </c>
      <c r="M23" s="1291">
        <v>9147</v>
      </c>
      <c r="N23" s="1299">
        <v>196</v>
      </c>
      <c r="O23" s="480">
        <v>70000</v>
      </c>
      <c r="P23" s="1291">
        <v>9147</v>
      </c>
      <c r="Q23" s="1261"/>
    </row>
    <row r="24" spans="1:17" ht="13.5" thickBot="1">
      <c r="A24" s="481" t="s">
        <v>57</v>
      </c>
      <c r="B24" s="481"/>
      <c r="C24" s="639">
        <v>190</v>
      </c>
      <c r="D24" s="563">
        <v>56000</v>
      </c>
      <c r="E24" s="563">
        <v>3547</v>
      </c>
      <c r="F24" s="639">
        <v>191</v>
      </c>
      <c r="G24" s="648">
        <v>3547</v>
      </c>
      <c r="H24" s="563">
        <v>196</v>
      </c>
      <c r="I24" s="563">
        <v>70000</v>
      </c>
      <c r="J24" s="563">
        <v>4573</v>
      </c>
      <c r="K24" s="1290">
        <v>206</v>
      </c>
      <c r="L24" s="480">
        <v>70000</v>
      </c>
      <c r="M24" s="1291">
        <v>4807</v>
      </c>
      <c r="N24" s="1299">
        <v>198</v>
      </c>
      <c r="O24" s="480">
        <v>70000</v>
      </c>
      <c r="P24" s="1291">
        <v>4621</v>
      </c>
      <c r="Q24" s="1261"/>
    </row>
    <row r="25" spans="1:17" ht="40.5" customHeight="1" thickBot="1">
      <c r="A25" s="1268" t="s">
        <v>1083</v>
      </c>
      <c r="B25" s="1269"/>
      <c r="C25" s="1270"/>
      <c r="D25" s="1271"/>
      <c r="E25" s="1272"/>
      <c r="F25" s="1270"/>
      <c r="G25" s="1273"/>
      <c r="H25" s="1274"/>
      <c r="I25" s="1271"/>
      <c r="J25" s="1275">
        <f>J17+J18+J19+J20+J21+J23+J24</f>
        <v>97314</v>
      </c>
      <c r="K25" s="1276"/>
      <c r="L25" s="1275"/>
      <c r="M25" s="1283">
        <f>M17+M18+M19+M20+M21+M23+M24+M22</f>
        <v>99644</v>
      </c>
      <c r="N25" s="1275"/>
      <c r="O25" s="1275"/>
      <c r="P25" s="1283">
        <f t="shared" ref="P25" si="2">P17+P18+P19+P20+P21+P23+P24+P22</f>
        <v>99458</v>
      </c>
      <c r="Q25" s="1301">
        <f>P25-M25</f>
        <v>-186</v>
      </c>
    </row>
    <row r="26" spans="1:17">
      <c r="A26" s="481" t="s">
        <v>47</v>
      </c>
      <c r="B26" s="481"/>
      <c r="C26" s="639">
        <v>5507</v>
      </c>
      <c r="D26" s="480">
        <v>1.56</v>
      </c>
      <c r="E26" s="1076">
        <v>9534</v>
      </c>
      <c r="F26" s="639">
        <v>5507</v>
      </c>
      <c r="G26" s="1077">
        <v>9534</v>
      </c>
      <c r="H26" s="563">
        <v>5525</v>
      </c>
      <c r="I26" s="480">
        <v>1.56</v>
      </c>
      <c r="J26" s="563">
        <v>17253</v>
      </c>
      <c r="K26" s="1285" t="s">
        <v>1085</v>
      </c>
      <c r="L26" s="480"/>
      <c r="M26" s="1261"/>
      <c r="N26" s="1285"/>
      <c r="O26" s="480"/>
      <c r="P26" s="1261"/>
      <c r="Q26" s="1261"/>
    </row>
    <row r="27" spans="1:17">
      <c r="A27" s="481" t="s">
        <v>468</v>
      </c>
      <c r="B27" s="481"/>
      <c r="C27" s="639">
        <v>6385</v>
      </c>
      <c r="D27" s="563">
        <v>395</v>
      </c>
      <c r="E27" s="563">
        <v>2522</v>
      </c>
      <c r="F27" s="639">
        <v>6385</v>
      </c>
      <c r="G27" s="648">
        <v>2522</v>
      </c>
      <c r="H27" s="637">
        <v>1.28</v>
      </c>
      <c r="I27" s="563">
        <v>1975000</v>
      </c>
      <c r="J27" s="563">
        <v>2525</v>
      </c>
      <c r="K27" s="1285">
        <v>1.2786</v>
      </c>
      <c r="L27" s="480">
        <v>1975000</v>
      </c>
      <c r="M27" s="1291">
        <v>2525</v>
      </c>
      <c r="N27" s="1285">
        <v>1.2786</v>
      </c>
      <c r="O27" s="480">
        <v>1975000</v>
      </c>
      <c r="P27" s="1291">
        <v>2525</v>
      </c>
      <c r="Q27" s="1261"/>
    </row>
    <row r="28" spans="1:17">
      <c r="A28" s="481" t="s">
        <v>48</v>
      </c>
      <c r="B28" s="481"/>
      <c r="C28" s="639">
        <v>6385</v>
      </c>
      <c r="D28" s="563">
        <v>300</v>
      </c>
      <c r="E28" s="563">
        <v>1916</v>
      </c>
      <c r="F28" s="639">
        <v>6385</v>
      </c>
      <c r="G28" s="648">
        <v>1916</v>
      </c>
      <c r="H28" s="637">
        <v>6393</v>
      </c>
      <c r="I28" s="563">
        <v>300</v>
      </c>
      <c r="J28" s="563">
        <v>1918</v>
      </c>
      <c r="K28" s="1285">
        <v>6393</v>
      </c>
      <c r="L28" s="480">
        <v>300</v>
      </c>
      <c r="M28" s="1291">
        <v>1918</v>
      </c>
      <c r="N28" s="1285">
        <v>6393</v>
      </c>
      <c r="O28" s="480">
        <v>300</v>
      </c>
      <c r="P28" s="1291">
        <v>1918</v>
      </c>
      <c r="Q28" s="1261"/>
    </row>
    <row r="29" spans="1:17">
      <c r="A29" s="481" t="s">
        <v>467</v>
      </c>
      <c r="B29" s="481"/>
      <c r="C29" s="639">
        <v>6385</v>
      </c>
      <c r="D29" s="563">
        <v>395</v>
      </c>
      <c r="E29" s="563">
        <v>2522</v>
      </c>
      <c r="F29" s="639">
        <v>6385</v>
      </c>
      <c r="G29" s="648">
        <v>2522</v>
      </c>
      <c r="H29" s="637">
        <v>1.28</v>
      </c>
      <c r="I29" s="563">
        <v>1975000</v>
      </c>
      <c r="J29" s="563">
        <v>2525</v>
      </c>
      <c r="K29" s="1285">
        <v>1.28</v>
      </c>
      <c r="L29" s="480">
        <v>1975000</v>
      </c>
      <c r="M29" s="1291">
        <v>2525</v>
      </c>
      <c r="N29" s="1285">
        <v>1.28</v>
      </c>
      <c r="O29" s="480">
        <v>1975000</v>
      </c>
      <c r="P29" s="1291">
        <v>2525</v>
      </c>
      <c r="Q29" s="1261"/>
    </row>
    <row r="30" spans="1:17">
      <c r="A30" s="481" t="s">
        <v>49</v>
      </c>
      <c r="B30" s="481"/>
      <c r="C30" s="639">
        <v>6385</v>
      </c>
      <c r="D30" s="563">
        <v>300</v>
      </c>
      <c r="E30" s="563">
        <v>1326</v>
      </c>
      <c r="F30" s="639">
        <v>6385</v>
      </c>
      <c r="G30" s="648">
        <v>1326</v>
      </c>
      <c r="H30" s="637">
        <v>1076</v>
      </c>
      <c r="I30" s="563">
        <v>1200</v>
      </c>
      <c r="J30" s="563">
        <v>1291</v>
      </c>
      <c r="K30" s="1285">
        <v>1076</v>
      </c>
      <c r="L30" s="480">
        <v>1200</v>
      </c>
      <c r="M30" s="1291">
        <v>1291</v>
      </c>
      <c r="N30" s="1285">
        <v>1076</v>
      </c>
      <c r="O30" s="480">
        <v>1200</v>
      </c>
      <c r="P30" s="1291">
        <v>1291</v>
      </c>
      <c r="Q30" s="1261"/>
    </row>
    <row r="31" spans="1:17">
      <c r="A31" s="1499" t="s">
        <v>50</v>
      </c>
      <c r="B31" s="1499"/>
      <c r="C31" s="642">
        <v>12</v>
      </c>
      <c r="D31" s="735">
        <v>55360</v>
      </c>
      <c r="E31" s="736">
        <v>664</v>
      </c>
      <c r="F31" s="642">
        <v>12</v>
      </c>
      <c r="G31" s="733">
        <v>664</v>
      </c>
      <c r="H31" s="736">
        <v>13</v>
      </c>
      <c r="I31" s="735">
        <v>55360</v>
      </c>
      <c r="J31" s="736">
        <v>720</v>
      </c>
      <c r="K31" s="1287">
        <v>13</v>
      </c>
      <c r="L31" s="480">
        <v>55360</v>
      </c>
      <c r="M31" s="1291">
        <v>720</v>
      </c>
      <c r="N31" s="1287">
        <v>13</v>
      </c>
      <c r="O31" s="480">
        <v>55360</v>
      </c>
      <c r="P31" s="1291">
        <v>720</v>
      </c>
      <c r="Q31" s="1261"/>
    </row>
    <row r="32" spans="1:17">
      <c r="A32" s="1238" t="s">
        <v>447</v>
      </c>
      <c r="B32" s="1238"/>
      <c r="C32" s="642">
        <v>1</v>
      </c>
      <c r="D32" s="735">
        <v>145000</v>
      </c>
      <c r="E32" s="736">
        <v>145</v>
      </c>
      <c r="F32" s="642">
        <v>0</v>
      </c>
      <c r="G32" s="733">
        <v>0</v>
      </c>
      <c r="H32" s="736">
        <v>0</v>
      </c>
      <c r="I32" s="735">
        <v>145000</v>
      </c>
      <c r="J32" s="736">
        <v>0</v>
      </c>
      <c r="K32" s="1287"/>
      <c r="L32" s="455"/>
      <c r="M32" s="1291"/>
      <c r="N32" s="1287"/>
      <c r="O32" s="455"/>
      <c r="P32" s="1291"/>
      <c r="Q32" s="1261"/>
    </row>
    <row r="33" spans="1:17">
      <c r="A33" s="481" t="s">
        <v>51</v>
      </c>
      <c r="B33" s="481"/>
      <c r="C33" s="639">
        <v>25</v>
      </c>
      <c r="D33" s="563">
        <v>109000</v>
      </c>
      <c r="E33" s="563">
        <v>2725</v>
      </c>
      <c r="F33" s="639">
        <v>25</v>
      </c>
      <c r="G33" s="648">
        <v>2725</v>
      </c>
      <c r="H33" s="563">
        <v>25</v>
      </c>
      <c r="I33" s="563">
        <v>109000</v>
      </c>
      <c r="J33" s="563">
        <v>2725</v>
      </c>
      <c r="K33" s="1285">
        <v>25</v>
      </c>
      <c r="L33" s="480">
        <v>109000</v>
      </c>
      <c r="M33" s="1291">
        <v>2725</v>
      </c>
      <c r="N33" s="1285">
        <v>25</v>
      </c>
      <c r="O33" s="480">
        <v>109000</v>
      </c>
      <c r="P33" s="1291">
        <v>2725</v>
      </c>
      <c r="Q33" s="1261"/>
    </row>
    <row r="34" spans="1:17">
      <c r="A34" s="481" t="s">
        <v>52</v>
      </c>
      <c r="B34" s="481"/>
      <c r="C34" s="639">
        <v>19</v>
      </c>
      <c r="D34" s="563">
        <v>2606040</v>
      </c>
      <c r="E34" s="563">
        <v>49515</v>
      </c>
      <c r="F34" s="639">
        <v>19</v>
      </c>
      <c r="G34" s="648">
        <v>49515</v>
      </c>
      <c r="H34" s="563">
        <v>19</v>
      </c>
      <c r="I34" s="563">
        <v>2606040</v>
      </c>
      <c r="J34" s="563">
        <v>49515</v>
      </c>
      <c r="K34" s="1285">
        <v>19</v>
      </c>
      <c r="L34" s="480">
        <v>2606040</v>
      </c>
      <c r="M34" s="1291">
        <v>49515</v>
      </c>
      <c r="N34" s="1285">
        <v>19</v>
      </c>
      <c r="O34" s="480">
        <v>2606040</v>
      </c>
      <c r="P34" s="1291">
        <v>49515</v>
      </c>
      <c r="Q34" s="1261"/>
    </row>
    <row r="35" spans="1:17">
      <c r="A35" s="481" t="s">
        <v>53</v>
      </c>
      <c r="B35" s="481"/>
      <c r="C35" s="639"/>
      <c r="D35" s="563"/>
      <c r="E35" s="563">
        <v>8529</v>
      </c>
      <c r="F35" s="639"/>
      <c r="G35" s="648">
        <v>8529</v>
      </c>
      <c r="H35" s="563"/>
      <c r="I35" s="563"/>
      <c r="J35" s="563">
        <v>7125</v>
      </c>
      <c r="K35" s="1285"/>
      <c r="L35" s="1292"/>
      <c r="M35" s="1291">
        <v>7209</v>
      </c>
      <c r="N35" s="1285"/>
      <c r="O35" s="1292"/>
      <c r="P35" s="1291">
        <v>7209</v>
      </c>
      <c r="Q35" s="1261"/>
    </row>
    <row r="36" spans="1:17" s="36" customFormat="1" ht="12" customHeight="1">
      <c r="A36" s="481" t="s">
        <v>466</v>
      </c>
      <c r="B36" s="481"/>
      <c r="C36" s="639">
        <v>10</v>
      </c>
      <c r="D36" s="563">
        <v>494100</v>
      </c>
      <c r="E36" s="563">
        <v>4941</v>
      </c>
      <c r="F36" s="639">
        <v>9</v>
      </c>
      <c r="G36" s="648">
        <v>4447</v>
      </c>
      <c r="H36" s="563">
        <v>10</v>
      </c>
      <c r="I36" s="563">
        <v>494100</v>
      </c>
      <c r="J36" s="563">
        <v>4941</v>
      </c>
      <c r="K36" s="1285">
        <v>10</v>
      </c>
      <c r="L36" s="1294">
        <v>494100</v>
      </c>
      <c r="M36" s="1293">
        <v>4941</v>
      </c>
      <c r="N36" s="1285">
        <v>10</v>
      </c>
      <c r="O36" s="1294">
        <v>494100</v>
      </c>
      <c r="P36" s="1293">
        <v>4941</v>
      </c>
      <c r="Q36" s="1263"/>
    </row>
    <row r="37" spans="1:17">
      <c r="A37" s="1499" t="s">
        <v>1023</v>
      </c>
      <c r="B37" s="1499"/>
      <c r="C37" s="734">
        <v>7.95</v>
      </c>
      <c r="D37" s="563"/>
      <c r="E37" s="735">
        <v>12974</v>
      </c>
      <c r="F37" s="734">
        <v>7.84</v>
      </c>
      <c r="G37" s="732">
        <v>12795</v>
      </c>
      <c r="H37" s="731">
        <v>9.1</v>
      </c>
      <c r="I37" s="563"/>
      <c r="J37" s="735">
        <v>14851</v>
      </c>
      <c r="K37" s="1287">
        <v>9.3000000000000007</v>
      </c>
      <c r="L37" s="1295">
        <v>1632000</v>
      </c>
      <c r="M37" s="1291">
        <v>15178</v>
      </c>
      <c r="N37" s="1287">
        <v>8.76</v>
      </c>
      <c r="O37" s="1295">
        <v>1632000</v>
      </c>
      <c r="P37" s="1291">
        <v>14296</v>
      </c>
      <c r="Q37" s="1261"/>
    </row>
    <row r="38" spans="1:17" ht="13.5" thickBot="1">
      <c r="A38" s="651" t="s">
        <v>1024</v>
      </c>
      <c r="B38" s="729"/>
      <c r="C38" s="645"/>
      <c r="D38" s="563"/>
      <c r="E38" s="1083">
        <v>0</v>
      </c>
      <c r="F38" s="645"/>
      <c r="G38" s="1084">
        <v>0</v>
      </c>
      <c r="H38" s="646"/>
      <c r="I38" s="563"/>
      <c r="J38" s="1083">
        <v>5235</v>
      </c>
      <c r="K38" s="1288"/>
      <c r="L38" s="1292"/>
      <c r="M38" s="1291">
        <v>11809</v>
      </c>
      <c r="N38" s="1288"/>
      <c r="O38" s="1292"/>
      <c r="P38" s="1291">
        <v>11809</v>
      </c>
      <c r="Q38" s="1261"/>
    </row>
    <row r="39" spans="1:17" ht="40.5" customHeight="1" thickBot="1">
      <c r="A39" s="1268" t="s">
        <v>1081</v>
      </c>
      <c r="B39" s="1269"/>
      <c r="C39" s="1270"/>
      <c r="D39" s="1271"/>
      <c r="E39" s="1272"/>
      <c r="F39" s="1270"/>
      <c r="G39" s="1273"/>
      <c r="H39" s="1274"/>
      <c r="I39" s="1271"/>
      <c r="J39" s="1275">
        <f>J26+J27+J28+J29+J30+J31+J32+J33+J34+J35+J36+J38+J37</f>
        <v>110624</v>
      </c>
      <c r="K39" s="1276"/>
      <c r="L39" s="1275"/>
      <c r="M39" s="1283">
        <f t="shared" ref="M39" si="3">M26+M27+M28+M29+M30+M31+M32+M33+M34+M35+M36+M38+M37</f>
        <v>100356</v>
      </c>
      <c r="N39" s="1275"/>
      <c r="O39" s="1275"/>
      <c r="P39" s="1283">
        <f t="shared" ref="P39" si="4">P26+P27+P28+P29+P30+P31+P32+P33+P34+P35+P36+P38+P37</f>
        <v>99474</v>
      </c>
      <c r="Q39" s="1301">
        <f>P39-M39</f>
        <v>-882</v>
      </c>
    </row>
    <row r="40" spans="1:17">
      <c r="A40" s="1502" t="s">
        <v>58</v>
      </c>
      <c r="B40" s="1502"/>
      <c r="C40" s="479">
        <v>5507</v>
      </c>
      <c r="D40" s="480">
        <v>1140</v>
      </c>
      <c r="E40" s="480">
        <v>6278</v>
      </c>
      <c r="F40" s="479">
        <v>5507</v>
      </c>
      <c r="G40" s="649">
        <v>6278</v>
      </c>
      <c r="H40" s="636">
        <v>5525</v>
      </c>
      <c r="I40" s="480">
        <v>1140</v>
      </c>
      <c r="J40" s="1080">
        <v>6299</v>
      </c>
      <c r="K40" s="1285" t="s">
        <v>1085</v>
      </c>
      <c r="L40" s="480"/>
      <c r="M40" s="1261"/>
      <c r="N40" s="1285"/>
      <c r="O40" s="455"/>
      <c r="P40" s="1261"/>
      <c r="Q40" s="1261"/>
    </row>
    <row r="41" spans="1:17" ht="13.5" thickBot="1">
      <c r="A41" s="730" t="s">
        <v>1025</v>
      </c>
      <c r="B41" s="730"/>
      <c r="C41" s="479"/>
      <c r="D41" s="480"/>
      <c r="E41" s="480"/>
      <c r="F41" s="479"/>
      <c r="G41" s="649">
        <v>2240</v>
      </c>
      <c r="H41" s="636"/>
      <c r="I41" s="480"/>
      <c r="J41" s="1080"/>
      <c r="K41" s="1289"/>
      <c r="L41" s="1264"/>
      <c r="M41" s="1265"/>
      <c r="P41" s="1265"/>
      <c r="Q41" s="1302"/>
    </row>
    <row r="42" spans="1:17" ht="40.5" customHeight="1" thickBot="1">
      <c r="A42" s="1268" t="s">
        <v>1082</v>
      </c>
      <c r="B42" s="1269"/>
      <c r="C42" s="1270"/>
      <c r="D42" s="1271"/>
      <c r="E42" s="1272"/>
      <c r="F42" s="1270"/>
      <c r="G42" s="1273"/>
      <c r="H42" s="1274"/>
      <c r="I42" s="1271"/>
      <c r="J42" s="1275">
        <f>J40+J41</f>
        <v>6299</v>
      </c>
      <c r="K42" s="1276"/>
      <c r="L42" s="1275"/>
      <c r="M42" s="1283">
        <f t="shared" ref="M42" si="5">M40+M41</f>
        <v>0</v>
      </c>
      <c r="N42" s="1275"/>
      <c r="O42" s="1275"/>
      <c r="P42" s="1283">
        <f t="shared" ref="P42" si="6">P40+P41</f>
        <v>0</v>
      </c>
      <c r="Q42" s="1291">
        <f>P42-M42</f>
        <v>0</v>
      </c>
    </row>
    <row r="43" spans="1:17" ht="13.5" thickBot="1">
      <c r="A43" s="1500" t="s">
        <v>496</v>
      </c>
      <c r="B43" s="1501"/>
      <c r="C43" s="692"/>
      <c r="D43" s="647"/>
      <c r="E43" s="647">
        <f>SUM(E6:E41)</f>
        <v>319414</v>
      </c>
      <c r="F43" s="692"/>
      <c r="G43" s="650">
        <f>SUM(G6:G41)</f>
        <v>321138</v>
      </c>
      <c r="H43" s="647"/>
      <c r="I43" s="647"/>
      <c r="J43" s="647">
        <f>J16+J25+J39+J42</f>
        <v>343101</v>
      </c>
      <c r="K43" s="1296"/>
      <c r="L43" s="1297"/>
      <c r="M43" s="1298">
        <f t="shared" ref="M43" si="7">M16+M25+M39+M42</f>
        <v>328864</v>
      </c>
      <c r="N43" s="1297"/>
      <c r="O43" s="1297"/>
      <c r="P43" s="1298">
        <f t="shared" ref="P43" si="8">P16+P25+P39+P42</f>
        <v>327796</v>
      </c>
      <c r="Q43" s="1301">
        <f>P43-M43</f>
        <v>-1068</v>
      </c>
    </row>
    <row r="44" spans="1:17">
      <c r="A44"/>
      <c r="B44"/>
      <c r="C44"/>
      <c r="D44"/>
      <c r="E44"/>
      <c r="F44"/>
      <c r="G44"/>
      <c r="H44"/>
      <c r="I44"/>
      <c r="J44"/>
      <c r="K44"/>
    </row>
  </sheetData>
  <mergeCells count="8">
    <mergeCell ref="A1:P1"/>
    <mergeCell ref="A31:B31"/>
    <mergeCell ref="A43:B43"/>
    <mergeCell ref="A40:B40"/>
    <mergeCell ref="I2:J2"/>
    <mergeCell ref="F3:G3"/>
    <mergeCell ref="A37:B37"/>
    <mergeCell ref="K2:Q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6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dimension ref="A1:P63"/>
  <sheetViews>
    <sheetView view="pageBreakPreview" topLeftCell="A10" zoomScale="60" zoomScaleNormal="100" workbookViewId="0">
      <selection activeCell="P61" sqref="P61"/>
    </sheetView>
  </sheetViews>
  <sheetFormatPr defaultRowHeight="12.75"/>
  <cols>
    <col min="6" max="6" width="27.83203125" customWidth="1"/>
    <col min="8" max="8" width="9.33203125" customWidth="1"/>
    <col min="10" max="10" width="9.33203125" customWidth="1"/>
    <col min="12" max="12" width="9.33203125" customWidth="1"/>
    <col min="13" max="13" width="17.83203125" customWidth="1"/>
    <col min="14" max="14" width="9.33203125" customWidth="1"/>
    <col min="16" max="16" width="17.83203125" customWidth="1"/>
  </cols>
  <sheetData>
    <row r="1" spans="1:16">
      <c r="A1" s="600" t="s">
        <v>753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</row>
    <row r="2" spans="1:16">
      <c r="A2" s="600"/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</row>
    <row r="3" spans="1:16">
      <c r="A3" s="601"/>
      <c r="B3" s="601"/>
      <c r="C3" s="601"/>
      <c r="D3" s="601"/>
      <c r="E3" s="1506" t="s">
        <v>1157</v>
      </c>
      <c r="F3" s="1506"/>
      <c r="G3" s="1506"/>
      <c r="H3" s="1506"/>
      <c r="I3" s="1506"/>
      <c r="J3" s="1506"/>
      <c r="K3" s="1506"/>
      <c r="L3" s="1506"/>
      <c r="M3" s="1506"/>
      <c r="N3" s="1506"/>
      <c r="O3" s="1506"/>
      <c r="P3" s="1506"/>
    </row>
    <row r="4" spans="1:16">
      <c r="A4" s="1507" t="s">
        <v>460</v>
      </c>
      <c r="B4" s="1509" t="s">
        <v>754</v>
      </c>
      <c r="C4" s="1510"/>
      <c r="D4" s="1510"/>
      <c r="E4" s="1510"/>
      <c r="F4" s="1511"/>
      <c r="G4" s="1515" t="s">
        <v>1106</v>
      </c>
      <c r="H4" s="1516"/>
      <c r="I4" s="1515" t="s">
        <v>1107</v>
      </c>
      <c r="J4" s="1516"/>
      <c r="K4" s="1515" t="s">
        <v>1108</v>
      </c>
      <c r="L4" s="1519"/>
      <c r="M4" s="1522" t="s">
        <v>1109</v>
      </c>
      <c r="N4" s="1515" t="s">
        <v>755</v>
      </c>
      <c r="O4" s="1519"/>
      <c r="P4" s="1522" t="s">
        <v>756</v>
      </c>
    </row>
    <row r="5" spans="1:16" ht="55.5" customHeight="1">
      <c r="A5" s="1508"/>
      <c r="B5" s="1512"/>
      <c r="C5" s="1513"/>
      <c r="D5" s="1513"/>
      <c r="E5" s="1513"/>
      <c r="F5" s="1514"/>
      <c r="G5" s="1517"/>
      <c r="H5" s="1518"/>
      <c r="I5" s="1517"/>
      <c r="J5" s="1518"/>
      <c r="K5" s="1520"/>
      <c r="L5" s="1521"/>
      <c r="M5" s="1529"/>
      <c r="N5" s="1520"/>
      <c r="O5" s="1521"/>
      <c r="P5" s="1523"/>
    </row>
    <row r="6" spans="1:16" ht="19.5" customHeight="1">
      <c r="A6" s="602">
        <v>1</v>
      </c>
      <c r="B6" s="1533" t="s">
        <v>757</v>
      </c>
      <c r="C6" s="1533"/>
      <c r="D6" s="1533"/>
      <c r="E6" s="1533"/>
      <c r="F6" s="1533"/>
      <c r="G6" s="1527"/>
      <c r="H6" s="1528"/>
      <c r="I6" s="1527"/>
      <c r="J6" s="1528"/>
      <c r="K6" s="1527"/>
      <c r="L6" s="1528"/>
      <c r="M6" s="1314"/>
      <c r="N6" s="1527"/>
      <c r="O6" s="1528"/>
      <c r="P6" s="603"/>
    </row>
    <row r="7" spans="1:16" ht="29.25" customHeight="1">
      <c r="A7" s="602">
        <v>2</v>
      </c>
      <c r="B7" s="1534" t="s">
        <v>1090</v>
      </c>
      <c r="C7" s="1525"/>
      <c r="D7" s="1525"/>
      <c r="E7" s="1525"/>
      <c r="F7" s="1526"/>
      <c r="G7" s="1527"/>
      <c r="H7" s="1528"/>
      <c r="I7" s="1527"/>
      <c r="J7" s="1528"/>
      <c r="K7" s="1527"/>
      <c r="L7" s="1528"/>
      <c r="M7" s="1314"/>
      <c r="N7" s="1527"/>
      <c r="O7" s="1528"/>
      <c r="P7" s="603"/>
    </row>
    <row r="8" spans="1:16" ht="23.25" customHeight="1">
      <c r="A8" s="602">
        <v>3</v>
      </c>
      <c r="B8" s="1524" t="s">
        <v>1086</v>
      </c>
      <c r="C8" s="1525"/>
      <c r="D8" s="1525"/>
      <c r="E8" s="1525"/>
      <c r="F8" s="1526"/>
      <c r="G8" s="1527"/>
      <c r="H8" s="1528"/>
      <c r="I8" s="1527"/>
      <c r="J8" s="1528"/>
      <c r="K8" s="1527"/>
      <c r="L8" s="1528"/>
      <c r="M8" s="1314"/>
      <c r="N8" s="1527"/>
      <c r="O8" s="1528"/>
      <c r="P8" s="603"/>
    </row>
    <row r="9" spans="1:16" ht="25.5" customHeight="1">
      <c r="A9" s="602">
        <v>4</v>
      </c>
      <c r="B9" s="1530" t="s">
        <v>1087</v>
      </c>
      <c r="C9" s="1531"/>
      <c r="D9" s="1531"/>
      <c r="E9" s="1531"/>
      <c r="F9" s="1532"/>
      <c r="G9" s="1527"/>
      <c r="H9" s="1528"/>
      <c r="I9" s="1527"/>
      <c r="J9" s="1528"/>
      <c r="K9" s="1527"/>
      <c r="L9" s="1528"/>
      <c r="M9" s="1314"/>
      <c r="N9" s="1527"/>
      <c r="O9" s="1528"/>
      <c r="P9" s="603"/>
    </row>
    <row r="10" spans="1:16" ht="32.25" customHeight="1">
      <c r="A10" s="602">
        <v>5</v>
      </c>
      <c r="B10" s="1530" t="s">
        <v>1088</v>
      </c>
      <c r="C10" s="1531"/>
      <c r="D10" s="1531"/>
      <c r="E10" s="1531"/>
      <c r="F10" s="1532"/>
      <c r="G10" s="1527"/>
      <c r="H10" s="1528"/>
      <c r="I10" s="1527"/>
      <c r="J10" s="1528"/>
      <c r="K10" s="1527"/>
      <c r="L10" s="1528"/>
      <c r="M10" s="1314"/>
      <c r="N10" s="1527"/>
      <c r="O10" s="1528"/>
      <c r="P10" s="603"/>
    </row>
    <row r="11" spans="1:16" ht="30.75" customHeight="1">
      <c r="A11" s="1305">
        <v>10</v>
      </c>
      <c r="B11" s="1538" t="s">
        <v>1089</v>
      </c>
      <c r="C11" s="1539"/>
      <c r="D11" s="1539"/>
      <c r="E11" s="1539"/>
      <c r="F11" s="1540"/>
      <c r="G11" s="1536"/>
      <c r="H11" s="1537"/>
      <c r="I11" s="1536"/>
      <c r="J11" s="1537"/>
      <c r="K11" s="1536"/>
      <c r="L11" s="1537"/>
      <c r="M11" s="1315"/>
      <c r="N11" s="1536"/>
      <c r="O11" s="1537"/>
      <c r="P11" s="1306"/>
    </row>
    <row r="12" spans="1:16" s="1304" customFormat="1" ht="18" customHeight="1">
      <c r="A12" s="1305">
        <v>20</v>
      </c>
      <c r="B12" s="1535" t="s">
        <v>1091</v>
      </c>
      <c r="C12" s="1535"/>
      <c r="D12" s="1535"/>
      <c r="E12" s="1535"/>
      <c r="F12" s="1535"/>
      <c r="G12" s="1536"/>
      <c r="H12" s="1537"/>
      <c r="I12" s="1536"/>
      <c r="J12" s="1537"/>
      <c r="K12" s="1536"/>
      <c r="L12" s="1537"/>
      <c r="M12" s="1315"/>
      <c r="N12" s="1536"/>
      <c r="O12" s="1537"/>
      <c r="P12" s="1306"/>
    </row>
    <row r="13" spans="1:16" ht="27.75" customHeight="1">
      <c r="A13" s="602">
        <v>29</v>
      </c>
      <c r="B13" s="1530" t="s">
        <v>1092</v>
      </c>
      <c r="C13" s="1531"/>
      <c r="D13" s="1531"/>
      <c r="E13" s="1531"/>
      <c r="F13" s="1532"/>
      <c r="G13" s="1527">
        <v>181000</v>
      </c>
      <c r="H13" s="1528"/>
      <c r="I13" s="1527"/>
      <c r="J13" s="1528"/>
      <c r="K13" s="1527"/>
      <c r="L13" s="1528"/>
      <c r="M13" s="1314">
        <v>181000</v>
      </c>
      <c r="N13" s="1527"/>
      <c r="O13" s="1528"/>
      <c r="P13" s="603"/>
    </row>
    <row r="14" spans="1:16" s="1307" customFormat="1" ht="30.75" customHeight="1">
      <c r="A14" s="1305">
        <v>30</v>
      </c>
      <c r="B14" s="1538" t="s">
        <v>1093</v>
      </c>
      <c r="C14" s="1539"/>
      <c r="D14" s="1539"/>
      <c r="E14" s="1539"/>
      <c r="F14" s="1540"/>
      <c r="G14" s="1545"/>
      <c r="H14" s="1546"/>
      <c r="I14" s="1545"/>
      <c r="J14" s="1546"/>
      <c r="K14" s="1545"/>
      <c r="L14" s="1547"/>
      <c r="M14" s="1315"/>
      <c r="N14" s="1536"/>
      <c r="O14" s="1537"/>
      <c r="P14" s="1306"/>
    </row>
    <row r="15" spans="1:16" ht="21.75" customHeight="1">
      <c r="A15" s="602">
        <v>40</v>
      </c>
      <c r="B15" s="1530" t="s">
        <v>1094</v>
      </c>
      <c r="C15" s="1531"/>
      <c r="D15" s="1531"/>
      <c r="E15" s="1531"/>
      <c r="F15" s="1532"/>
      <c r="G15" s="1527"/>
      <c r="H15" s="1528"/>
      <c r="I15" s="1527"/>
      <c r="J15" s="1528"/>
      <c r="K15" s="1527"/>
      <c r="L15" s="1528"/>
      <c r="M15" s="1314"/>
      <c r="N15" s="1527"/>
      <c r="O15" s="1528"/>
      <c r="P15" s="603"/>
    </row>
    <row r="16" spans="1:16" s="1307" customFormat="1" ht="24.75" customHeight="1">
      <c r="A16" s="1305">
        <v>42</v>
      </c>
      <c r="B16" s="1538" t="s">
        <v>1095</v>
      </c>
      <c r="C16" s="1539"/>
      <c r="D16" s="1539"/>
      <c r="E16" s="1539"/>
      <c r="F16" s="1540"/>
      <c r="G16" s="1536"/>
      <c r="H16" s="1537"/>
      <c r="I16" s="1536"/>
      <c r="J16" s="1537"/>
      <c r="K16" s="1536"/>
      <c r="L16" s="1537"/>
      <c r="M16" s="1315"/>
      <c r="N16" s="1536"/>
      <c r="O16" s="1537"/>
      <c r="P16" s="1306"/>
    </row>
    <row r="17" spans="1:16" ht="20.25" customHeight="1">
      <c r="A17" s="602">
        <v>43</v>
      </c>
      <c r="B17" s="1541" t="s">
        <v>1096</v>
      </c>
      <c r="C17" s="1542"/>
      <c r="D17" s="1542"/>
      <c r="E17" s="1542"/>
      <c r="F17" s="1542"/>
      <c r="G17" s="1543"/>
      <c r="H17" s="1543"/>
      <c r="I17" s="1543">
        <v>536</v>
      </c>
      <c r="J17" s="1543"/>
      <c r="K17" s="1543"/>
      <c r="L17" s="1544"/>
      <c r="M17" s="1314">
        <v>536</v>
      </c>
      <c r="N17" s="1527"/>
      <c r="O17" s="1528"/>
      <c r="P17" s="603"/>
    </row>
    <row r="18" spans="1:16" ht="26.25" customHeight="1">
      <c r="A18" s="602">
        <v>44</v>
      </c>
      <c r="B18" s="1530" t="s">
        <v>1097</v>
      </c>
      <c r="C18" s="1531"/>
      <c r="D18" s="1531"/>
      <c r="E18" s="1531"/>
      <c r="F18" s="1532"/>
      <c r="G18" s="1544"/>
      <c r="H18" s="1548"/>
      <c r="I18" s="1544">
        <v>2671</v>
      </c>
      <c r="J18" s="1548"/>
      <c r="K18" s="1544"/>
      <c r="L18" s="1549"/>
      <c r="M18" s="1314">
        <v>2671</v>
      </c>
      <c r="N18" s="1527"/>
      <c r="O18" s="1528"/>
      <c r="P18" s="603"/>
    </row>
    <row r="19" spans="1:16" ht="17.25" customHeight="1">
      <c r="A19" s="602">
        <v>45</v>
      </c>
      <c r="B19" s="1550" t="s">
        <v>1098</v>
      </c>
      <c r="C19" s="1551"/>
      <c r="D19" s="1551"/>
      <c r="E19" s="1551"/>
      <c r="F19" s="1552"/>
      <c r="G19" s="1544"/>
      <c r="H19" s="1548"/>
      <c r="I19" s="1544">
        <v>1965</v>
      </c>
      <c r="J19" s="1548"/>
      <c r="K19" s="1544"/>
      <c r="L19" s="1549"/>
      <c r="M19" s="1314">
        <v>1965</v>
      </c>
      <c r="N19" s="1527"/>
      <c r="O19" s="1528"/>
      <c r="P19" s="603"/>
    </row>
    <row r="20" spans="1:16" ht="24" customHeight="1">
      <c r="A20" s="602">
        <v>46</v>
      </c>
      <c r="B20" s="1530" t="s">
        <v>1099</v>
      </c>
      <c r="C20" s="1525"/>
      <c r="D20" s="1525"/>
      <c r="E20" s="1525"/>
      <c r="F20" s="1526"/>
      <c r="G20" s="1544"/>
      <c r="H20" s="1548"/>
      <c r="I20" s="1544">
        <v>17253</v>
      </c>
      <c r="J20" s="1548"/>
      <c r="K20" s="1544"/>
      <c r="L20" s="1549"/>
      <c r="M20" s="1314">
        <v>17253</v>
      </c>
      <c r="N20" s="1527"/>
      <c r="O20" s="1528"/>
      <c r="P20" s="603"/>
    </row>
    <row r="21" spans="1:16" ht="20.25" customHeight="1">
      <c r="A21" s="602">
        <v>47</v>
      </c>
      <c r="B21" s="1550" t="s">
        <v>870</v>
      </c>
      <c r="C21" s="1551"/>
      <c r="D21" s="1551"/>
      <c r="E21" s="1551"/>
      <c r="F21" s="1552"/>
      <c r="G21" s="1544"/>
      <c r="H21" s="1548"/>
      <c r="I21" s="1544">
        <v>5263</v>
      </c>
      <c r="J21" s="1548"/>
      <c r="K21" s="1544"/>
      <c r="L21" s="1549"/>
      <c r="M21" s="1314">
        <v>5137</v>
      </c>
      <c r="N21" s="1527"/>
      <c r="O21" s="1528"/>
      <c r="P21" s="603">
        <f>M21-I21</f>
        <v>-126</v>
      </c>
    </row>
    <row r="22" spans="1:16" s="1307" customFormat="1" ht="18" customHeight="1">
      <c r="A22" s="1305"/>
      <c r="B22" s="1553" t="s">
        <v>1105</v>
      </c>
      <c r="C22" s="1554"/>
      <c r="D22" s="1554"/>
      <c r="E22" s="1554"/>
      <c r="F22" s="1555"/>
      <c r="G22" s="1545"/>
      <c r="H22" s="1546"/>
      <c r="I22" s="1545"/>
      <c r="J22" s="1546"/>
      <c r="K22" s="1545"/>
      <c r="L22" s="1547"/>
      <c r="M22" s="1306"/>
      <c r="N22" s="1545"/>
      <c r="O22" s="1546"/>
      <c r="P22" s="1306"/>
    </row>
    <row r="23" spans="1:16" ht="24" customHeight="1">
      <c r="A23" s="602">
        <v>51</v>
      </c>
      <c r="B23" s="1530" t="s">
        <v>1100</v>
      </c>
      <c r="C23" s="1525"/>
      <c r="D23" s="1525"/>
      <c r="E23" s="1525"/>
      <c r="F23" s="1526"/>
      <c r="G23" s="1544"/>
      <c r="H23" s="1548"/>
      <c r="I23" s="1544">
        <v>6299</v>
      </c>
      <c r="J23" s="1548"/>
      <c r="K23" s="1544"/>
      <c r="L23" s="1549"/>
      <c r="M23" s="1239">
        <v>5299</v>
      </c>
      <c r="N23" s="1544"/>
      <c r="O23" s="1548"/>
      <c r="P23" s="603"/>
    </row>
    <row r="24" spans="1:16" ht="25.5" customHeight="1">
      <c r="A24" s="602">
        <v>56</v>
      </c>
      <c r="B24" s="1530" t="s">
        <v>1101</v>
      </c>
      <c r="C24" s="1525"/>
      <c r="D24" s="1525"/>
      <c r="E24" s="1525"/>
      <c r="F24" s="1526"/>
      <c r="G24" s="1544"/>
      <c r="H24" s="1548"/>
      <c r="I24" s="1544">
        <v>248</v>
      </c>
      <c r="J24" s="1548"/>
      <c r="K24" s="1544"/>
      <c r="L24" s="1549"/>
      <c r="M24" s="1239">
        <v>248</v>
      </c>
      <c r="N24" s="1544"/>
      <c r="O24" s="1548"/>
      <c r="P24" s="603"/>
    </row>
    <row r="25" spans="1:16" s="1307" customFormat="1" ht="20.25" customHeight="1">
      <c r="A25" s="1305">
        <v>57</v>
      </c>
      <c r="B25" s="1553" t="s">
        <v>1102</v>
      </c>
      <c r="C25" s="1554"/>
      <c r="D25" s="1554"/>
      <c r="E25" s="1554"/>
      <c r="F25" s="1555"/>
      <c r="G25" s="1545"/>
      <c r="H25" s="1546"/>
      <c r="I25" s="1545"/>
      <c r="J25" s="1546"/>
      <c r="K25" s="1545"/>
      <c r="L25" s="1547"/>
      <c r="M25" s="1306"/>
      <c r="N25" s="1545"/>
      <c r="O25" s="1546"/>
      <c r="P25" s="1306"/>
    </row>
    <row r="26" spans="1:16" ht="24.75" customHeight="1">
      <c r="A26" s="602">
        <v>68</v>
      </c>
      <c r="B26" s="1530" t="s">
        <v>1103</v>
      </c>
      <c r="C26" s="1525"/>
      <c r="D26" s="1525"/>
      <c r="E26" s="1525"/>
      <c r="F26" s="1526"/>
      <c r="G26" s="1544"/>
      <c r="H26" s="1548"/>
      <c r="I26" s="1544">
        <v>6415</v>
      </c>
      <c r="J26" s="1548"/>
      <c r="K26" s="1544"/>
      <c r="L26" s="1549"/>
      <c r="M26" s="1239">
        <v>6415</v>
      </c>
      <c r="N26" s="1544"/>
      <c r="O26" s="1548"/>
      <c r="P26" s="603"/>
    </row>
    <row r="27" spans="1:16" s="1237" customFormat="1" ht="31.5" customHeight="1">
      <c r="A27" s="1308">
        <v>80</v>
      </c>
      <c r="B27" s="1560" t="s">
        <v>1104</v>
      </c>
      <c r="C27" s="1561"/>
      <c r="D27" s="1561"/>
      <c r="E27" s="1561"/>
      <c r="F27" s="1562"/>
      <c r="G27" s="1563"/>
      <c r="H27" s="1564"/>
      <c r="I27" s="1563">
        <v>1937</v>
      </c>
      <c r="J27" s="1564"/>
      <c r="K27" s="1563"/>
      <c r="L27" s="1565"/>
      <c r="M27" s="1316">
        <v>1937</v>
      </c>
      <c r="N27" s="1563"/>
      <c r="O27" s="1564"/>
      <c r="P27" s="1309"/>
    </row>
    <row r="28" spans="1:16">
      <c r="A28" s="604"/>
      <c r="B28" s="1556"/>
      <c r="C28" s="1557"/>
      <c r="D28" s="1557"/>
      <c r="E28" s="1557"/>
      <c r="F28" s="1557"/>
      <c r="G28" s="1558"/>
      <c r="H28" s="1559"/>
      <c r="I28" s="1558"/>
      <c r="J28" s="1559"/>
      <c r="K28" s="1558"/>
      <c r="L28" s="1559"/>
      <c r="M28" s="1312"/>
      <c r="N28" s="1558"/>
      <c r="O28" s="1559"/>
      <c r="P28" s="1240"/>
    </row>
    <row r="29" spans="1:16">
      <c r="A29" s="604"/>
      <c r="B29" s="1556"/>
      <c r="C29" s="1557"/>
      <c r="D29" s="1557"/>
      <c r="E29" s="1557"/>
      <c r="F29" s="1557"/>
      <c r="G29" s="1558"/>
      <c r="H29" s="1559"/>
      <c r="I29" s="1558"/>
      <c r="J29" s="1559"/>
      <c r="K29" s="1558"/>
      <c r="L29" s="1559"/>
      <c r="M29" s="1312"/>
      <c r="N29" s="1558"/>
      <c r="O29" s="1559"/>
      <c r="P29" s="1240"/>
    </row>
    <row r="30" spans="1:16">
      <c r="A30" s="604"/>
      <c r="B30" s="1556"/>
      <c r="C30" s="1557"/>
      <c r="D30" s="1557"/>
      <c r="E30" s="1557"/>
      <c r="F30" s="1557"/>
      <c r="G30" s="1558"/>
      <c r="H30" s="1559"/>
      <c r="I30" s="1558"/>
      <c r="J30" s="1559"/>
      <c r="K30" s="1558"/>
      <c r="L30" s="1559"/>
      <c r="M30" s="1312"/>
      <c r="N30" s="1558"/>
      <c r="O30" s="1559"/>
      <c r="P30" s="1240"/>
    </row>
    <row r="31" spans="1:16">
      <c r="A31" s="604"/>
      <c r="B31" s="1556"/>
      <c r="C31" s="1557"/>
      <c r="D31" s="1557"/>
      <c r="E31" s="1557"/>
      <c r="F31" s="1557"/>
      <c r="G31" s="1558"/>
      <c r="H31" s="1559"/>
      <c r="I31" s="1558"/>
      <c r="J31" s="1559"/>
      <c r="K31" s="1558"/>
      <c r="L31" s="1559"/>
      <c r="M31" s="1312"/>
      <c r="N31" s="1558"/>
      <c r="O31" s="1559"/>
      <c r="P31" s="1240"/>
    </row>
    <row r="32" spans="1:16">
      <c r="A32" s="604"/>
      <c r="B32" s="1556"/>
      <c r="C32" s="1557"/>
      <c r="D32" s="1557"/>
      <c r="E32" s="1557"/>
      <c r="F32" s="1557"/>
      <c r="G32" s="1558"/>
      <c r="H32" s="1559"/>
      <c r="I32" s="1558"/>
      <c r="J32" s="1559"/>
      <c r="K32" s="1558"/>
      <c r="L32" s="1559"/>
      <c r="M32" s="1312"/>
      <c r="N32" s="1558"/>
      <c r="O32" s="1559"/>
      <c r="P32" s="1240"/>
    </row>
    <row r="33" spans="1:16">
      <c r="A33" s="604"/>
      <c r="B33" s="1556"/>
      <c r="C33" s="1557"/>
      <c r="D33" s="1557"/>
      <c r="E33" s="1557"/>
      <c r="F33" s="1557"/>
      <c r="G33" s="1558"/>
      <c r="H33" s="1559"/>
      <c r="I33" s="1558"/>
      <c r="J33" s="1559"/>
      <c r="K33" s="1558"/>
      <c r="L33" s="1559"/>
      <c r="M33" s="1312"/>
      <c r="N33" s="1558"/>
      <c r="O33" s="1559"/>
      <c r="P33" s="1240"/>
    </row>
    <row r="34" spans="1:16">
      <c r="A34" s="604"/>
      <c r="B34" s="1556"/>
      <c r="C34" s="1557"/>
      <c r="D34" s="1557"/>
      <c r="E34" s="1557"/>
      <c r="F34" s="1557"/>
      <c r="G34" s="1558"/>
      <c r="H34" s="1559"/>
      <c r="I34" s="1558"/>
      <c r="J34" s="1559"/>
      <c r="K34" s="1558"/>
      <c r="L34" s="1559"/>
      <c r="M34" s="1312"/>
      <c r="N34" s="1558"/>
      <c r="O34" s="1559"/>
      <c r="P34" s="1240"/>
    </row>
    <row r="35" spans="1:16">
      <c r="A35" s="604"/>
      <c r="B35" s="1556"/>
      <c r="C35" s="1557"/>
      <c r="D35" s="1557"/>
      <c r="E35" s="1557"/>
      <c r="F35" s="1557"/>
      <c r="G35" s="1558"/>
      <c r="H35" s="1559"/>
      <c r="I35" s="1558"/>
      <c r="J35" s="1559"/>
      <c r="K35" s="1558"/>
      <c r="L35" s="1559"/>
      <c r="M35" s="1312"/>
      <c r="N35" s="1558"/>
      <c r="O35" s="1559"/>
      <c r="P35" s="1240"/>
    </row>
    <row r="36" spans="1:16">
      <c r="A36" s="604"/>
      <c r="B36" s="1556"/>
      <c r="C36" s="1557"/>
      <c r="D36" s="1557"/>
      <c r="E36" s="1557"/>
      <c r="F36" s="1557"/>
      <c r="G36" s="1558"/>
      <c r="H36" s="1559"/>
      <c r="I36" s="1558"/>
      <c r="J36" s="1559"/>
      <c r="K36" s="1558"/>
      <c r="L36" s="1559"/>
      <c r="M36" s="1312"/>
      <c r="N36" s="1558"/>
      <c r="O36" s="1559"/>
      <c r="P36" s="1240"/>
    </row>
    <row r="37" spans="1:16">
      <c r="A37" s="1310"/>
      <c r="B37" s="1566"/>
      <c r="C37" s="1567"/>
      <c r="D37" s="1567"/>
      <c r="E37" s="1567"/>
      <c r="F37" s="1567"/>
      <c r="G37" s="1568"/>
      <c r="H37" s="1569"/>
      <c r="I37" s="1568"/>
      <c r="J37" s="1569"/>
      <c r="K37" s="1568"/>
      <c r="L37" s="1569"/>
      <c r="M37" s="1313"/>
      <c r="N37" s="1558"/>
      <c r="O37" s="1559"/>
      <c r="P37" s="1240"/>
    </row>
    <row r="38" spans="1:16">
      <c r="A38" s="604"/>
      <c r="B38" s="1556"/>
      <c r="C38" s="1556"/>
      <c r="D38" s="1556"/>
      <c r="E38" s="1556"/>
      <c r="F38" s="1556"/>
      <c r="G38" s="1558"/>
      <c r="H38" s="1559"/>
      <c r="I38" s="1558"/>
      <c r="J38" s="1559"/>
      <c r="K38" s="1558"/>
      <c r="L38" s="1559"/>
      <c r="M38" s="1312"/>
      <c r="N38" s="1558"/>
      <c r="O38" s="1559"/>
      <c r="P38" s="1240"/>
    </row>
    <row r="39" spans="1:16">
      <c r="A39" s="604"/>
      <c r="B39" s="1556"/>
      <c r="C39" s="1556"/>
      <c r="D39" s="1556"/>
      <c r="E39" s="1556"/>
      <c r="F39" s="1556"/>
      <c r="G39" s="1558"/>
      <c r="H39" s="1559"/>
      <c r="I39" s="1558"/>
      <c r="J39" s="1559"/>
      <c r="K39" s="1558"/>
      <c r="L39" s="1559"/>
      <c r="M39" s="1312"/>
      <c r="N39" s="1558"/>
      <c r="O39" s="1559"/>
      <c r="P39" s="1240"/>
    </row>
    <row r="40" spans="1:16">
      <c r="A40" s="604"/>
      <c r="B40" s="1556"/>
      <c r="C40" s="1570"/>
      <c r="D40" s="1570"/>
      <c r="E40" s="1570"/>
      <c r="F40" s="1570"/>
      <c r="G40" s="1558"/>
      <c r="H40" s="1559"/>
      <c r="I40" s="1558"/>
      <c r="J40" s="1559"/>
      <c r="K40" s="1558"/>
      <c r="L40" s="1559"/>
      <c r="M40" s="1312"/>
      <c r="N40" s="1558"/>
      <c r="O40" s="1559"/>
      <c r="P40" s="1240"/>
    </row>
    <row r="41" spans="1:16">
      <c r="A41" s="604"/>
      <c r="B41" s="1556"/>
      <c r="C41" s="1570"/>
      <c r="D41" s="1570"/>
      <c r="E41" s="1570"/>
      <c r="F41" s="1570"/>
      <c r="G41" s="1558"/>
      <c r="H41" s="1559"/>
      <c r="I41" s="1558"/>
      <c r="J41" s="1559"/>
      <c r="K41" s="1558"/>
      <c r="L41" s="1559"/>
      <c r="M41" s="1312"/>
      <c r="N41" s="1558"/>
      <c r="O41" s="1559"/>
      <c r="P41" s="1240"/>
    </row>
    <row r="42" spans="1:16">
      <c r="A42" s="604"/>
      <c r="B42" s="1556"/>
      <c r="C42" s="1570"/>
      <c r="D42" s="1570"/>
      <c r="E42" s="1570"/>
      <c r="F42" s="1570"/>
      <c r="G42" s="1558"/>
      <c r="H42" s="1559"/>
      <c r="I42" s="1558"/>
      <c r="J42" s="1559"/>
      <c r="K42" s="1558"/>
      <c r="L42" s="1559"/>
      <c r="M42" s="1312"/>
      <c r="N42" s="1558"/>
      <c r="O42" s="1559"/>
      <c r="P42" s="1240"/>
    </row>
    <row r="43" spans="1:16">
      <c r="A43" s="604"/>
      <c r="B43" s="1556"/>
      <c r="C43" s="1570"/>
      <c r="D43" s="1570"/>
      <c r="E43" s="1570"/>
      <c r="F43" s="1570"/>
      <c r="G43" s="1558"/>
      <c r="H43" s="1559"/>
      <c r="I43" s="1558"/>
      <c r="J43" s="1559"/>
      <c r="K43" s="1558"/>
      <c r="L43" s="1559"/>
      <c r="M43" s="1312"/>
      <c r="N43" s="1558"/>
      <c r="O43" s="1559"/>
      <c r="P43" s="1240"/>
    </row>
    <row r="44" spans="1:16">
      <c r="A44" s="604"/>
      <c r="B44" s="1556"/>
      <c r="C44" s="1570"/>
      <c r="D44" s="1570"/>
      <c r="E44" s="1570"/>
      <c r="F44" s="1570"/>
      <c r="G44" s="1558"/>
      <c r="H44" s="1559"/>
      <c r="I44" s="1558"/>
      <c r="J44" s="1559"/>
      <c r="K44" s="1558"/>
      <c r="L44" s="1559"/>
      <c r="M44" s="1312"/>
      <c r="N44" s="1558"/>
      <c r="O44" s="1559"/>
      <c r="P44" s="1240"/>
    </row>
    <row r="45" spans="1:16">
      <c r="A45" s="604"/>
      <c r="B45" s="1556"/>
      <c r="C45" s="1570"/>
      <c r="D45" s="1570"/>
      <c r="E45" s="1570"/>
      <c r="F45" s="1570"/>
      <c r="G45" s="1558"/>
      <c r="H45" s="1559"/>
      <c r="I45" s="1558"/>
      <c r="J45" s="1559"/>
      <c r="K45" s="1558"/>
      <c r="L45" s="1559"/>
      <c r="M45" s="1312"/>
      <c r="N45" s="1558"/>
      <c r="O45" s="1559"/>
      <c r="P45" s="1240"/>
    </row>
    <row r="46" spans="1:16">
      <c r="A46" s="604"/>
      <c r="B46" s="1556"/>
      <c r="C46" s="1570"/>
      <c r="D46" s="1570"/>
      <c r="E46" s="1570"/>
      <c r="F46" s="1570"/>
      <c r="G46" s="1558"/>
      <c r="H46" s="1559"/>
      <c r="I46" s="1558"/>
      <c r="J46" s="1559"/>
      <c r="K46" s="1558"/>
      <c r="L46" s="1559"/>
      <c r="M46" s="1312"/>
      <c r="N46" s="1558"/>
      <c r="O46" s="1559"/>
      <c r="P46" s="1240"/>
    </row>
    <row r="47" spans="1:16">
      <c r="A47" s="604"/>
      <c r="B47" s="1556"/>
      <c r="C47" s="1570"/>
      <c r="D47" s="1570"/>
      <c r="E47" s="1570"/>
      <c r="F47" s="1570"/>
      <c r="G47" s="1558"/>
      <c r="H47" s="1559"/>
      <c r="I47" s="1558"/>
      <c r="J47" s="1559"/>
      <c r="K47" s="1558"/>
      <c r="L47" s="1559"/>
      <c r="M47" s="1312"/>
      <c r="N47" s="1558"/>
      <c r="O47" s="1559"/>
      <c r="P47" s="1240"/>
    </row>
    <row r="48" spans="1:16">
      <c r="A48" s="1310"/>
      <c r="B48" s="1566"/>
      <c r="C48" s="1566"/>
      <c r="D48" s="1566"/>
      <c r="E48" s="1566"/>
      <c r="F48" s="1566"/>
      <c r="G48" s="1568"/>
      <c r="H48" s="1569"/>
      <c r="I48" s="1568"/>
      <c r="J48" s="1569"/>
      <c r="K48" s="1568"/>
      <c r="L48" s="1569"/>
      <c r="M48" s="1313"/>
      <c r="N48" s="1568"/>
      <c r="O48" s="1569"/>
      <c r="P48" s="1311"/>
    </row>
    <row r="49" spans="1:16">
      <c r="A49" s="604"/>
      <c r="B49" s="1556"/>
      <c r="C49" s="1556"/>
      <c r="D49" s="1556"/>
      <c r="E49" s="1556"/>
      <c r="F49" s="1556"/>
      <c r="G49" s="1558"/>
      <c r="H49" s="1558"/>
      <c r="I49" s="1558"/>
      <c r="J49" s="1558"/>
      <c r="K49" s="1558"/>
      <c r="L49" s="1558"/>
      <c r="M49" s="1240"/>
      <c r="N49" s="1558"/>
      <c r="O49" s="1559"/>
      <c r="P49" s="1240"/>
    </row>
    <row r="50" spans="1:16">
      <c r="A50" s="604"/>
      <c r="B50" s="1556"/>
      <c r="C50" s="1570"/>
      <c r="D50" s="1570"/>
      <c r="E50" s="1570"/>
      <c r="F50" s="1570"/>
      <c r="G50" s="1558"/>
      <c r="H50" s="1559"/>
      <c r="I50" s="1558"/>
      <c r="J50" s="1559"/>
      <c r="K50" s="1558"/>
      <c r="L50" s="1559"/>
      <c r="M50" s="1312"/>
      <c r="N50" s="1558"/>
      <c r="O50" s="1559"/>
      <c r="P50" s="1240"/>
    </row>
    <row r="51" spans="1:16">
      <c r="A51" s="604"/>
      <c r="B51" s="1556"/>
      <c r="C51" s="1570"/>
      <c r="D51" s="1570"/>
      <c r="E51" s="1570"/>
      <c r="F51" s="1570"/>
      <c r="G51" s="1558"/>
      <c r="H51" s="1559"/>
      <c r="I51" s="1558"/>
      <c r="J51" s="1559"/>
      <c r="K51" s="1558"/>
      <c r="L51" s="1559"/>
      <c r="M51" s="1312"/>
      <c r="N51" s="1558"/>
      <c r="O51" s="1559"/>
      <c r="P51" s="1240"/>
    </row>
    <row r="52" spans="1:16">
      <c r="A52" s="604"/>
      <c r="B52" s="1556"/>
      <c r="C52" s="1570"/>
      <c r="D52" s="1570"/>
      <c r="E52" s="1570"/>
      <c r="F52" s="1570"/>
      <c r="G52" s="1558"/>
      <c r="H52" s="1559"/>
      <c r="I52" s="1558"/>
      <c r="J52" s="1559"/>
      <c r="K52" s="1558"/>
      <c r="L52" s="1559"/>
      <c r="M52" s="1312"/>
      <c r="N52" s="1558"/>
      <c r="O52" s="1559"/>
      <c r="P52" s="1240"/>
    </row>
    <row r="53" spans="1:16">
      <c r="A53" s="604"/>
      <c r="B53" s="1556"/>
      <c r="C53" s="1570"/>
      <c r="D53" s="1570"/>
      <c r="E53" s="1570"/>
      <c r="F53" s="1570"/>
      <c r="G53" s="1558"/>
      <c r="H53" s="1559"/>
      <c r="I53" s="1558"/>
      <c r="J53" s="1559"/>
      <c r="K53" s="1558"/>
      <c r="L53" s="1559"/>
      <c r="M53" s="1312"/>
      <c r="N53" s="1558"/>
      <c r="O53" s="1559"/>
      <c r="P53" s="1240"/>
    </row>
    <row r="54" spans="1:16">
      <c r="A54" s="604"/>
      <c r="B54" s="1556"/>
      <c r="C54" s="1570"/>
      <c r="D54" s="1570"/>
      <c r="E54" s="1570"/>
      <c r="F54" s="1570"/>
      <c r="G54" s="1558"/>
      <c r="H54" s="1559"/>
      <c r="I54" s="1558"/>
      <c r="J54" s="1559"/>
      <c r="K54" s="1558"/>
      <c r="L54" s="1559"/>
      <c r="M54" s="1312"/>
      <c r="N54" s="1558"/>
      <c r="O54" s="1559"/>
      <c r="P54" s="1240"/>
    </row>
    <row r="55" spans="1:16">
      <c r="A55" s="604"/>
      <c r="B55" s="1556"/>
      <c r="C55" s="1570"/>
      <c r="D55" s="1570"/>
      <c r="E55" s="1570"/>
      <c r="F55" s="1570"/>
      <c r="G55" s="1558"/>
      <c r="H55" s="1559"/>
      <c r="I55" s="1558"/>
      <c r="J55" s="1559"/>
      <c r="K55" s="1558"/>
      <c r="L55" s="1559"/>
      <c r="M55" s="1312"/>
      <c r="N55" s="1558"/>
      <c r="O55" s="1559"/>
      <c r="P55" s="1240"/>
    </row>
    <row r="56" spans="1:16">
      <c r="A56" s="604"/>
      <c r="B56" s="1556"/>
      <c r="C56" s="1570"/>
      <c r="D56" s="1570"/>
      <c r="E56" s="1570"/>
      <c r="F56" s="1570"/>
      <c r="G56" s="1558"/>
      <c r="H56" s="1559"/>
      <c r="I56" s="1558"/>
      <c r="J56" s="1559"/>
      <c r="K56" s="1558"/>
      <c r="L56" s="1559"/>
      <c r="M56" s="1312"/>
      <c r="N56" s="1558"/>
      <c r="O56" s="1559"/>
      <c r="P56" s="1240"/>
    </row>
    <row r="57" spans="1:16">
      <c r="A57" s="604"/>
      <c r="B57" s="1570"/>
      <c r="C57" s="1570"/>
      <c r="D57" s="1570"/>
      <c r="E57" s="1570"/>
      <c r="F57" s="1570"/>
      <c r="G57" s="1558"/>
      <c r="H57" s="1559"/>
      <c r="I57" s="1558"/>
      <c r="J57" s="1559"/>
      <c r="K57" s="1558"/>
      <c r="L57" s="1559"/>
      <c r="M57" s="1312"/>
      <c r="N57" s="1558"/>
      <c r="O57" s="1559"/>
      <c r="P57" s="1240"/>
    </row>
    <row r="58" spans="1:16">
      <c r="A58" s="604"/>
      <c r="B58" s="1570"/>
      <c r="C58" s="1570"/>
      <c r="D58" s="1570"/>
      <c r="E58" s="1570"/>
      <c r="F58" s="1570"/>
      <c r="G58" s="1558"/>
      <c r="H58" s="1558"/>
      <c r="I58" s="1558"/>
      <c r="J58" s="1558"/>
      <c r="K58" s="1558"/>
      <c r="L58" s="1558"/>
      <c r="M58" s="1240"/>
      <c r="N58" s="1558"/>
      <c r="O58" s="1559"/>
      <c r="P58" s="1240"/>
    </row>
    <row r="59" spans="1:16">
      <c r="A59" s="604"/>
      <c r="B59" s="1556"/>
      <c r="C59" s="1570"/>
      <c r="D59" s="1570"/>
      <c r="E59" s="1570"/>
      <c r="F59" s="1570"/>
      <c r="G59" s="1558"/>
      <c r="H59" s="1558"/>
      <c r="I59" s="1558"/>
      <c r="J59" s="1558"/>
      <c r="K59" s="1558"/>
      <c r="L59" s="1558"/>
      <c r="M59" s="1240"/>
      <c r="N59" s="1558"/>
      <c r="O59" s="1559"/>
      <c r="P59" s="1240"/>
    </row>
    <row r="60" spans="1:16">
      <c r="A60" s="604"/>
      <c r="B60" s="1570"/>
      <c r="C60" s="1570"/>
      <c r="D60" s="1570"/>
      <c r="E60" s="1570"/>
      <c r="F60" s="1570"/>
      <c r="G60" s="1558"/>
      <c r="H60" s="1558"/>
      <c r="I60" s="1558"/>
      <c r="J60" s="1558"/>
      <c r="K60" s="1558"/>
      <c r="L60" s="1558"/>
      <c r="M60" s="1240"/>
      <c r="N60" s="1558"/>
      <c r="O60" s="1558"/>
      <c r="P60" s="1240"/>
    </row>
    <row r="61" spans="1:16">
      <c r="A61" s="604"/>
      <c r="B61" s="1556"/>
      <c r="C61" s="1570"/>
      <c r="D61" s="1570"/>
      <c r="E61" s="1570"/>
      <c r="F61" s="1570"/>
      <c r="G61" s="1558"/>
      <c r="H61" s="1558"/>
      <c r="I61" s="1558"/>
      <c r="J61" s="1558"/>
      <c r="K61" s="1558"/>
      <c r="L61" s="1558"/>
      <c r="M61" s="1240"/>
      <c r="N61" s="1558"/>
      <c r="O61" s="1559"/>
      <c r="P61" s="1240"/>
    </row>
    <row r="62" spans="1:16">
      <c r="A62" s="653"/>
      <c r="B62" s="653"/>
      <c r="C62" s="653"/>
      <c r="D62" s="653"/>
      <c r="E62" s="653"/>
      <c r="F62" s="653"/>
      <c r="G62" s="653"/>
      <c r="H62" s="653"/>
      <c r="I62" s="653"/>
      <c r="J62" s="653"/>
      <c r="K62" s="653"/>
      <c r="L62" s="653"/>
      <c r="M62" s="653"/>
      <c r="N62" s="653"/>
      <c r="O62" s="653"/>
      <c r="P62" s="653"/>
    </row>
    <row r="63" spans="1:16">
      <c r="A63" s="653"/>
      <c r="B63" s="653"/>
      <c r="C63" s="653"/>
      <c r="D63" s="653"/>
      <c r="E63" s="653"/>
      <c r="F63" s="653"/>
      <c r="G63" s="653"/>
      <c r="H63" s="653"/>
      <c r="I63" s="653"/>
      <c r="J63" s="653"/>
      <c r="K63" s="653"/>
      <c r="L63" s="653"/>
      <c r="M63" s="653"/>
      <c r="N63" s="653"/>
      <c r="O63" s="653"/>
      <c r="P63" s="653"/>
    </row>
  </sheetData>
  <mergeCells count="289">
    <mergeCell ref="B60:F60"/>
    <mergeCell ref="G60:H60"/>
    <mergeCell ref="K60:L60"/>
    <mergeCell ref="N60:O60"/>
    <mergeCell ref="B61:F61"/>
    <mergeCell ref="G61:H61"/>
    <mergeCell ref="K61:L61"/>
    <mergeCell ref="N61:O61"/>
    <mergeCell ref="B58:F58"/>
    <mergeCell ref="G58:H58"/>
    <mergeCell ref="K58:L58"/>
    <mergeCell ref="N58:O58"/>
    <mergeCell ref="B59:F59"/>
    <mergeCell ref="G59:H59"/>
    <mergeCell ref="K59:L59"/>
    <mergeCell ref="N59:O59"/>
    <mergeCell ref="I58:J58"/>
    <mergeCell ref="I59:J59"/>
    <mergeCell ref="I60:J60"/>
    <mergeCell ref="I61:J61"/>
    <mergeCell ref="B56:F56"/>
    <mergeCell ref="G56:H56"/>
    <mergeCell ref="K56:L56"/>
    <mergeCell ref="N56:O56"/>
    <mergeCell ref="B57:F57"/>
    <mergeCell ref="G57:H57"/>
    <mergeCell ref="K57:L57"/>
    <mergeCell ref="N57:O57"/>
    <mergeCell ref="B54:F54"/>
    <mergeCell ref="G54:H54"/>
    <mergeCell ref="K54:L54"/>
    <mergeCell ref="N54:O54"/>
    <mergeCell ref="B55:F55"/>
    <mergeCell ref="G55:H55"/>
    <mergeCell ref="K55:L55"/>
    <mergeCell ref="N55:O55"/>
    <mergeCell ref="I54:J54"/>
    <mergeCell ref="I55:J55"/>
    <mergeCell ref="I56:J56"/>
    <mergeCell ref="I57:J57"/>
    <mergeCell ref="B52:F52"/>
    <mergeCell ref="G52:H52"/>
    <mergeCell ref="K52:L52"/>
    <mergeCell ref="N52:O52"/>
    <mergeCell ref="B53:F53"/>
    <mergeCell ref="G53:H53"/>
    <mergeCell ref="K53:L53"/>
    <mergeCell ref="N53:O53"/>
    <mergeCell ref="B50:F50"/>
    <mergeCell ref="G50:H50"/>
    <mergeCell ref="K50:L50"/>
    <mergeCell ref="N50:O50"/>
    <mergeCell ref="B51:F51"/>
    <mergeCell ref="G51:H51"/>
    <mergeCell ref="K51:L51"/>
    <mergeCell ref="N51:O51"/>
    <mergeCell ref="I50:J50"/>
    <mergeCell ref="I51:J51"/>
    <mergeCell ref="I52:J52"/>
    <mergeCell ref="I53:J53"/>
    <mergeCell ref="B48:F48"/>
    <mergeCell ref="G48:H48"/>
    <mergeCell ref="K48:L48"/>
    <mergeCell ref="N48:O48"/>
    <mergeCell ref="B49:F49"/>
    <mergeCell ref="G49:H49"/>
    <mergeCell ref="K49:L49"/>
    <mergeCell ref="N49:O49"/>
    <mergeCell ref="B46:F46"/>
    <mergeCell ref="G46:H46"/>
    <mergeCell ref="K46:L46"/>
    <mergeCell ref="N46:O46"/>
    <mergeCell ref="B47:F47"/>
    <mergeCell ref="G47:H47"/>
    <mergeCell ref="K47:L47"/>
    <mergeCell ref="N47:O47"/>
    <mergeCell ref="I46:J46"/>
    <mergeCell ref="I47:J47"/>
    <mergeCell ref="I48:J48"/>
    <mergeCell ref="I49:J49"/>
    <mergeCell ref="B44:F44"/>
    <mergeCell ref="G44:H44"/>
    <mergeCell ref="K44:L44"/>
    <mergeCell ref="N44:O44"/>
    <mergeCell ref="B45:F45"/>
    <mergeCell ref="G45:H45"/>
    <mergeCell ref="K45:L45"/>
    <mergeCell ref="N45:O45"/>
    <mergeCell ref="B42:F42"/>
    <mergeCell ref="G42:H42"/>
    <mergeCell ref="K42:L42"/>
    <mergeCell ref="N42:O42"/>
    <mergeCell ref="B43:F43"/>
    <mergeCell ref="G43:H43"/>
    <mergeCell ref="K43:L43"/>
    <mergeCell ref="N43:O43"/>
    <mergeCell ref="I42:J42"/>
    <mergeCell ref="I43:J43"/>
    <mergeCell ref="I44:J44"/>
    <mergeCell ref="I45:J45"/>
    <mergeCell ref="B40:F40"/>
    <mergeCell ref="G40:H40"/>
    <mergeCell ref="K40:L40"/>
    <mergeCell ref="N40:O40"/>
    <mergeCell ref="B41:F41"/>
    <mergeCell ref="G41:H41"/>
    <mergeCell ref="K41:L41"/>
    <mergeCell ref="N41:O41"/>
    <mergeCell ref="B38:F38"/>
    <mergeCell ref="G38:H38"/>
    <mergeCell ref="K38:L38"/>
    <mergeCell ref="N38:O38"/>
    <mergeCell ref="B39:F39"/>
    <mergeCell ref="G39:H39"/>
    <mergeCell ref="K39:L39"/>
    <mergeCell ref="N39:O39"/>
    <mergeCell ref="I38:J38"/>
    <mergeCell ref="I39:J39"/>
    <mergeCell ref="I40:J40"/>
    <mergeCell ref="I41:J41"/>
    <mergeCell ref="B36:F36"/>
    <mergeCell ref="G36:H36"/>
    <mergeCell ref="K36:L36"/>
    <mergeCell ref="N36:O36"/>
    <mergeCell ref="B37:F37"/>
    <mergeCell ref="G37:H37"/>
    <mergeCell ref="K37:L37"/>
    <mergeCell ref="N37:O37"/>
    <mergeCell ref="B34:F34"/>
    <mergeCell ref="G34:H34"/>
    <mergeCell ref="K34:L34"/>
    <mergeCell ref="N34:O34"/>
    <mergeCell ref="B35:F35"/>
    <mergeCell ref="G35:H35"/>
    <mergeCell ref="K35:L35"/>
    <mergeCell ref="N35:O35"/>
    <mergeCell ref="I34:J34"/>
    <mergeCell ref="I35:J35"/>
    <mergeCell ref="I36:J36"/>
    <mergeCell ref="I37:J37"/>
    <mergeCell ref="B32:F32"/>
    <mergeCell ref="G32:H32"/>
    <mergeCell ref="K32:L32"/>
    <mergeCell ref="N32:O32"/>
    <mergeCell ref="B33:F33"/>
    <mergeCell ref="G33:H33"/>
    <mergeCell ref="K33:L33"/>
    <mergeCell ref="N33:O33"/>
    <mergeCell ref="B30:F30"/>
    <mergeCell ref="G30:H30"/>
    <mergeCell ref="K30:L30"/>
    <mergeCell ref="N30:O30"/>
    <mergeCell ref="B31:F31"/>
    <mergeCell ref="G31:H31"/>
    <mergeCell ref="K31:L31"/>
    <mergeCell ref="N31:O31"/>
    <mergeCell ref="I30:J30"/>
    <mergeCell ref="I31:J31"/>
    <mergeCell ref="I32:J32"/>
    <mergeCell ref="I33:J33"/>
    <mergeCell ref="B28:F28"/>
    <mergeCell ref="G28:H28"/>
    <mergeCell ref="K28:L28"/>
    <mergeCell ref="N28:O28"/>
    <mergeCell ref="B29:F29"/>
    <mergeCell ref="G29:H29"/>
    <mergeCell ref="K29:L29"/>
    <mergeCell ref="N29:O29"/>
    <mergeCell ref="B26:F26"/>
    <mergeCell ref="G26:H26"/>
    <mergeCell ref="K26:L26"/>
    <mergeCell ref="N26:O26"/>
    <mergeCell ref="B27:F27"/>
    <mergeCell ref="G27:H27"/>
    <mergeCell ref="K27:L27"/>
    <mergeCell ref="N27:O27"/>
    <mergeCell ref="I26:J26"/>
    <mergeCell ref="I27:J27"/>
    <mergeCell ref="I28:J28"/>
    <mergeCell ref="I29:J29"/>
    <mergeCell ref="B24:F24"/>
    <mergeCell ref="G24:H24"/>
    <mergeCell ref="K24:L24"/>
    <mergeCell ref="N24:O24"/>
    <mergeCell ref="B25:F25"/>
    <mergeCell ref="G25:H25"/>
    <mergeCell ref="K25:L25"/>
    <mergeCell ref="N25:O25"/>
    <mergeCell ref="B22:F22"/>
    <mergeCell ref="G22:H22"/>
    <mergeCell ref="K22:L22"/>
    <mergeCell ref="N22:O22"/>
    <mergeCell ref="B23:F23"/>
    <mergeCell ref="G23:H23"/>
    <mergeCell ref="K23:L23"/>
    <mergeCell ref="N23:O23"/>
    <mergeCell ref="I22:J22"/>
    <mergeCell ref="I23:J23"/>
    <mergeCell ref="I24:J24"/>
    <mergeCell ref="I25:J25"/>
    <mergeCell ref="B20:F20"/>
    <mergeCell ref="G20:H20"/>
    <mergeCell ref="K20:L20"/>
    <mergeCell ref="N20:O20"/>
    <mergeCell ref="B21:F21"/>
    <mergeCell ref="G21:H21"/>
    <mergeCell ref="K21:L21"/>
    <mergeCell ref="N21:O21"/>
    <mergeCell ref="B18:F18"/>
    <mergeCell ref="G18:H18"/>
    <mergeCell ref="K18:L18"/>
    <mergeCell ref="N18:O18"/>
    <mergeCell ref="B19:F19"/>
    <mergeCell ref="G19:H19"/>
    <mergeCell ref="K19:L19"/>
    <mergeCell ref="N19:O19"/>
    <mergeCell ref="I18:J18"/>
    <mergeCell ref="I19:J19"/>
    <mergeCell ref="I20:J20"/>
    <mergeCell ref="I21:J21"/>
    <mergeCell ref="B16:F16"/>
    <mergeCell ref="G16:H16"/>
    <mergeCell ref="K16:L16"/>
    <mergeCell ref="N16:O16"/>
    <mergeCell ref="B17:F17"/>
    <mergeCell ref="G17:H17"/>
    <mergeCell ref="K17:L17"/>
    <mergeCell ref="N17:O17"/>
    <mergeCell ref="B14:F14"/>
    <mergeCell ref="G14:H14"/>
    <mergeCell ref="K14:L14"/>
    <mergeCell ref="N14:O14"/>
    <mergeCell ref="B15:F15"/>
    <mergeCell ref="G15:H15"/>
    <mergeCell ref="K15:L15"/>
    <mergeCell ref="N15:O15"/>
    <mergeCell ref="I14:J14"/>
    <mergeCell ref="I15:J15"/>
    <mergeCell ref="I16:J16"/>
    <mergeCell ref="I17:J17"/>
    <mergeCell ref="B12:F12"/>
    <mergeCell ref="G12:H12"/>
    <mergeCell ref="K12:L12"/>
    <mergeCell ref="N12:O12"/>
    <mergeCell ref="B13:F13"/>
    <mergeCell ref="G13:H13"/>
    <mergeCell ref="K13:L13"/>
    <mergeCell ref="N13:O13"/>
    <mergeCell ref="B10:F10"/>
    <mergeCell ref="G10:H10"/>
    <mergeCell ref="K10:L10"/>
    <mergeCell ref="N10:O10"/>
    <mergeCell ref="B11:F11"/>
    <mergeCell ref="G11:H11"/>
    <mergeCell ref="K11:L11"/>
    <mergeCell ref="N11:O11"/>
    <mergeCell ref="I10:J10"/>
    <mergeCell ref="I11:J11"/>
    <mergeCell ref="I12:J12"/>
    <mergeCell ref="I13:J13"/>
    <mergeCell ref="B9:F9"/>
    <mergeCell ref="G9:H9"/>
    <mergeCell ref="K9:L9"/>
    <mergeCell ref="N9:O9"/>
    <mergeCell ref="B6:F6"/>
    <mergeCell ref="G6:H6"/>
    <mergeCell ref="K6:L6"/>
    <mergeCell ref="N6:O6"/>
    <mergeCell ref="B7:F7"/>
    <mergeCell ref="G7:H7"/>
    <mergeCell ref="K7:L7"/>
    <mergeCell ref="N7:O7"/>
    <mergeCell ref="I9:J9"/>
    <mergeCell ref="E3:P3"/>
    <mergeCell ref="A4:A5"/>
    <mergeCell ref="B4:F5"/>
    <mergeCell ref="G4:H5"/>
    <mergeCell ref="K4:L5"/>
    <mergeCell ref="N4:O5"/>
    <mergeCell ref="P4:P5"/>
    <mergeCell ref="B8:F8"/>
    <mergeCell ref="G8:H8"/>
    <mergeCell ref="K8:L8"/>
    <mergeCell ref="N8:O8"/>
    <mergeCell ref="I4:J5"/>
    <mergeCell ref="I6:J6"/>
    <mergeCell ref="I7:J7"/>
    <mergeCell ref="I8:J8"/>
    <mergeCell ref="M4:M5"/>
  </mergeCells>
  <pageMargins left="0" right="0" top="0" bottom="0" header="0.31496062992125984" footer="0.31496062992125984"/>
  <pageSetup paperSize="9" scale="61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2:D35"/>
  <sheetViews>
    <sheetView view="pageBreakPreview" zoomScale="60" zoomScaleNormal="100" workbookViewId="0">
      <selection activeCell="A4" sqref="A4:D4"/>
    </sheetView>
  </sheetViews>
  <sheetFormatPr defaultRowHeight="12.75"/>
  <cols>
    <col min="1" max="1" width="56.1640625" customWidth="1"/>
    <col min="2" max="2" width="14.1640625" customWidth="1"/>
    <col min="3" max="3" width="14.83203125" customWidth="1"/>
  </cols>
  <sheetData>
    <row r="2" spans="1:4" ht="15.75">
      <c r="A2" s="1571" t="s">
        <v>575</v>
      </c>
      <c r="B2" s="1571"/>
      <c r="C2" s="1571"/>
      <c r="D2" s="2"/>
    </row>
    <row r="3" spans="1:4" ht="15.75">
      <c r="A3" s="652"/>
      <c r="B3" s="652"/>
      <c r="C3" s="652"/>
      <c r="D3" s="2"/>
    </row>
    <row r="4" spans="1:4" ht="12.75" customHeight="1">
      <c r="A4" s="1573" t="s">
        <v>1158</v>
      </c>
      <c r="B4" s="1573"/>
      <c r="C4" s="1573"/>
      <c r="D4" s="1573"/>
    </row>
    <row r="5" spans="1:4" ht="16.5" thickBot="1">
      <c r="A5" s="440"/>
      <c r="B5" s="441"/>
      <c r="C5" s="442" t="s">
        <v>110</v>
      </c>
      <c r="D5" s="441"/>
    </row>
    <row r="6" spans="1:4" ht="48.75" thickBot="1">
      <c r="A6" s="443" t="s">
        <v>67</v>
      </c>
      <c r="B6" s="443" t="s">
        <v>576</v>
      </c>
      <c r="C6" s="444" t="s">
        <v>577</v>
      </c>
      <c r="D6" s="445"/>
    </row>
    <row r="7" spans="1:4" ht="13.5" thickBot="1">
      <c r="A7" s="68">
        <v>2</v>
      </c>
      <c r="B7" s="68">
        <v>3</v>
      </c>
      <c r="C7" s="69">
        <v>4</v>
      </c>
      <c r="D7" s="445"/>
    </row>
    <row r="8" spans="1:4">
      <c r="A8" s="1098" t="s">
        <v>578</v>
      </c>
      <c r="B8" s="446">
        <v>89289</v>
      </c>
      <c r="C8" s="44">
        <v>9251</v>
      </c>
      <c r="D8" s="2"/>
    </row>
    <row r="9" spans="1:4">
      <c r="A9" s="1099" t="s">
        <v>579</v>
      </c>
      <c r="B9" s="447"/>
      <c r="C9" s="46"/>
      <c r="D9" s="2"/>
    </row>
    <row r="10" spans="1:4">
      <c r="A10" s="1099" t="s">
        <v>580</v>
      </c>
      <c r="B10" s="447"/>
      <c r="C10" s="46"/>
      <c r="D10" s="2"/>
    </row>
    <row r="11" spans="1:4">
      <c r="A11" s="1099" t="s">
        <v>581</v>
      </c>
      <c r="B11" s="447"/>
      <c r="C11" s="46"/>
      <c r="D11" s="2"/>
    </row>
    <row r="12" spans="1:4">
      <c r="A12" s="1099" t="s">
        <v>582</v>
      </c>
      <c r="B12" s="447"/>
      <c r="C12" s="46"/>
      <c r="D12" s="2"/>
    </row>
    <row r="13" spans="1:4">
      <c r="A13" s="1099" t="s">
        <v>583</v>
      </c>
      <c r="B13" s="447"/>
      <c r="C13" s="46"/>
      <c r="D13" s="2"/>
    </row>
    <row r="14" spans="1:4">
      <c r="A14" s="1100" t="s">
        <v>584</v>
      </c>
      <c r="B14" s="447"/>
      <c r="C14" s="46"/>
      <c r="D14" s="2"/>
    </row>
    <row r="15" spans="1:4">
      <c r="A15" s="1100" t="s">
        <v>585</v>
      </c>
      <c r="B15" s="447">
        <v>6036</v>
      </c>
      <c r="C15" s="46"/>
      <c r="D15" s="2"/>
    </row>
    <row r="16" spans="1:4">
      <c r="A16" s="1100" t="s">
        <v>586</v>
      </c>
      <c r="B16" s="447">
        <v>328</v>
      </c>
      <c r="C16" s="46"/>
      <c r="D16" s="2"/>
    </row>
    <row r="17" spans="1:4">
      <c r="A17" s="1100" t="s">
        <v>587</v>
      </c>
      <c r="B17" s="447"/>
      <c r="C17" s="46"/>
      <c r="D17" s="2"/>
    </row>
    <row r="18" spans="1:4" ht="22.5">
      <c r="A18" s="1100" t="s">
        <v>588</v>
      </c>
      <c r="B18" s="447">
        <v>106702</v>
      </c>
      <c r="C18" s="46"/>
      <c r="D18" s="2"/>
    </row>
    <row r="19" spans="1:4">
      <c r="A19" s="1099" t="s">
        <v>589</v>
      </c>
      <c r="B19" s="447">
        <v>19314</v>
      </c>
      <c r="C19" s="46"/>
      <c r="D19" s="2"/>
    </row>
    <row r="20" spans="1:4">
      <c r="A20" s="1099" t="s">
        <v>590</v>
      </c>
      <c r="B20" s="447"/>
      <c r="C20" s="46"/>
      <c r="D20" s="2"/>
    </row>
    <row r="21" spans="1:4">
      <c r="A21" s="1099" t="s">
        <v>591</v>
      </c>
      <c r="B21" s="447"/>
      <c r="C21" s="46"/>
      <c r="D21" s="2"/>
    </row>
    <row r="22" spans="1:4">
      <c r="A22" s="1099" t="s">
        <v>592</v>
      </c>
      <c r="B22" s="447"/>
      <c r="C22" s="46"/>
      <c r="D22" s="2"/>
    </row>
    <row r="23" spans="1:4">
      <c r="A23" s="1099" t="s">
        <v>593</v>
      </c>
      <c r="B23" s="447"/>
      <c r="C23" s="46"/>
      <c r="D23" s="2"/>
    </row>
    <row r="24" spans="1:4">
      <c r="A24" s="448"/>
      <c r="B24" s="45"/>
      <c r="C24" s="46"/>
      <c r="D24" s="2"/>
    </row>
    <row r="25" spans="1:4">
      <c r="A25" s="449"/>
      <c r="B25" s="45"/>
      <c r="C25" s="46"/>
      <c r="D25" s="2"/>
    </row>
    <row r="26" spans="1:4">
      <c r="A26" s="449"/>
      <c r="B26" s="45"/>
      <c r="C26" s="46"/>
      <c r="D26" s="2"/>
    </row>
    <row r="27" spans="1:4">
      <c r="A27" s="449"/>
      <c r="B27" s="45"/>
      <c r="C27" s="46"/>
      <c r="D27" s="2"/>
    </row>
    <row r="28" spans="1:4">
      <c r="A28" s="449"/>
      <c r="B28" s="45"/>
      <c r="C28" s="46"/>
      <c r="D28" s="2"/>
    </row>
    <row r="29" spans="1:4">
      <c r="A29" s="449"/>
      <c r="B29" s="45"/>
      <c r="C29" s="46"/>
      <c r="D29" s="2"/>
    </row>
    <row r="30" spans="1:4">
      <c r="A30" s="449"/>
      <c r="B30" s="45"/>
      <c r="C30" s="46"/>
      <c r="D30" s="2"/>
    </row>
    <row r="31" spans="1:4">
      <c r="A31" s="449"/>
      <c r="B31" s="45"/>
      <c r="C31" s="46"/>
      <c r="D31" s="2"/>
    </row>
    <row r="32" spans="1:4" ht="13.5" thickBot="1">
      <c r="A32" s="450"/>
      <c r="B32" s="451"/>
      <c r="C32" s="47"/>
      <c r="D32" s="2"/>
    </row>
    <row r="33" spans="1:4" ht="13.5" thickBot="1">
      <c r="A33" s="452" t="s">
        <v>518</v>
      </c>
      <c r="B33" s="453">
        <f>+B8+B9+B10+B11+B12+B19+B20+B21+B22+B23+B24+B25+B26+B27+B28+B29+B30+B31+B32</f>
        <v>108603</v>
      </c>
      <c r="C33" s="454">
        <f>+C8+C9+C10+C11+C12+C19+C20+C21+C22+C23+C24+C25+C26+C27+C28+C29+C30+C31+C32</f>
        <v>9251</v>
      </c>
      <c r="D33" s="2"/>
    </row>
    <row r="34" spans="1:4">
      <c r="A34" s="1572"/>
      <c r="B34" s="1572"/>
      <c r="C34" s="1572"/>
      <c r="D34" s="2"/>
    </row>
    <row r="35" spans="1:4">
      <c r="A35" s="2"/>
      <c r="B35" s="2"/>
      <c r="C35" s="2"/>
      <c r="D35" s="2"/>
    </row>
  </sheetData>
  <mergeCells count="3">
    <mergeCell ref="A2:C2"/>
    <mergeCell ref="A34:C34"/>
    <mergeCell ref="A4:D4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G35"/>
  <sheetViews>
    <sheetView view="pageBreakPreview" zoomScale="60" zoomScaleNormal="100" workbookViewId="0">
      <selection activeCell="C5" sqref="C5:F5"/>
    </sheetView>
  </sheetViews>
  <sheetFormatPr defaultRowHeight="12.75"/>
  <cols>
    <col min="2" max="2" width="19" customWidth="1"/>
    <col min="3" max="3" width="12.1640625" customWidth="1"/>
    <col min="5" max="5" width="30.33203125" customWidth="1"/>
    <col min="6" max="6" width="10.6640625" bestFit="1" customWidth="1"/>
  </cols>
  <sheetData>
    <row r="1" spans="1:7">
      <c r="A1" s="1487" t="s">
        <v>751</v>
      </c>
      <c r="B1" s="1487"/>
      <c r="C1" s="1487"/>
      <c r="D1" s="1487"/>
      <c r="E1" s="1487"/>
      <c r="F1" s="1487"/>
    </row>
    <row r="2" spans="1:7">
      <c r="A2" s="1487" t="s">
        <v>758</v>
      </c>
      <c r="B2" s="1487"/>
      <c r="C2" s="1487"/>
      <c r="D2" s="1487"/>
      <c r="E2" s="1487"/>
      <c r="F2" s="1487"/>
    </row>
    <row r="3" spans="1:7">
      <c r="A3" s="1487" t="s">
        <v>526</v>
      </c>
      <c r="B3" s="1487"/>
      <c r="C3" s="1487"/>
      <c r="D3" s="1487"/>
      <c r="E3" s="1487"/>
      <c r="F3" s="1487"/>
    </row>
    <row r="5" spans="1:7">
      <c r="C5" s="1498" t="s">
        <v>1159</v>
      </c>
      <c r="D5" s="1498"/>
      <c r="E5" s="1498"/>
      <c r="F5" s="1498"/>
    </row>
    <row r="7" spans="1:7">
      <c r="F7" s="605" t="s">
        <v>759</v>
      </c>
    </row>
    <row r="8" spans="1:7" ht="13.5" thickBot="1">
      <c r="F8" s="606"/>
      <c r="G8" s="607"/>
    </row>
    <row r="9" spans="1:7" ht="13.5" thickBot="1">
      <c r="A9" s="1574" t="s">
        <v>760</v>
      </c>
      <c r="B9" s="1577" t="s">
        <v>761</v>
      </c>
      <c r="C9" s="1580" t="s">
        <v>762</v>
      </c>
      <c r="D9" s="1581"/>
      <c r="E9" s="1581"/>
      <c r="F9" s="608">
        <v>39793</v>
      </c>
      <c r="G9" s="302"/>
    </row>
    <row r="10" spans="1:7">
      <c r="A10" s="1575"/>
      <c r="B10" s="1578"/>
      <c r="C10" s="1582" t="s">
        <v>763</v>
      </c>
      <c r="D10" s="1585" t="s">
        <v>764</v>
      </c>
      <c r="E10" s="1586"/>
      <c r="F10" s="609">
        <v>1554953</v>
      </c>
      <c r="G10" s="302"/>
    </row>
    <row r="11" spans="1:7">
      <c r="A11" s="1575"/>
      <c r="B11" s="1578"/>
      <c r="C11" s="1583"/>
      <c r="D11" s="1587" t="s">
        <v>765</v>
      </c>
      <c r="E11" s="1588"/>
      <c r="F11" s="610">
        <v>14618</v>
      </c>
      <c r="G11" s="302"/>
    </row>
    <row r="12" spans="1:7">
      <c r="A12" s="1575"/>
      <c r="B12" s="1578"/>
      <c r="C12" s="1583"/>
      <c r="D12" s="1591" t="s">
        <v>766</v>
      </c>
      <c r="E12" s="1592"/>
      <c r="F12" s="611">
        <v>0</v>
      </c>
      <c r="G12" s="302"/>
    </row>
    <row r="13" spans="1:7" ht="13.5" thickBot="1">
      <c r="A13" s="1575"/>
      <c r="B13" s="1578"/>
      <c r="C13" s="1584"/>
      <c r="D13" s="1593" t="s">
        <v>767</v>
      </c>
      <c r="E13" s="1594"/>
      <c r="F13" s="612">
        <v>36143</v>
      </c>
      <c r="G13" s="302"/>
    </row>
    <row r="14" spans="1:7" ht="23.25" thickBot="1">
      <c r="A14" s="1575"/>
      <c r="B14" s="1578"/>
      <c r="C14" s="613" t="s">
        <v>768</v>
      </c>
      <c r="D14" s="1595" t="s">
        <v>769</v>
      </c>
      <c r="E14" s="1596"/>
      <c r="F14" s="609">
        <v>20023</v>
      </c>
      <c r="G14" s="302"/>
    </row>
    <row r="15" spans="1:7" ht="13.5" thickBot="1">
      <c r="A15" s="1575"/>
      <c r="B15" s="1579"/>
      <c r="C15" s="1597" t="s">
        <v>1110</v>
      </c>
      <c r="D15" s="1581"/>
      <c r="E15" s="1581"/>
      <c r="F15" s="608">
        <v>434696</v>
      </c>
      <c r="G15" s="302"/>
    </row>
    <row r="16" spans="1:7">
      <c r="A16" s="1575"/>
      <c r="B16" s="1577" t="s">
        <v>770</v>
      </c>
      <c r="C16" s="1598" t="s">
        <v>771</v>
      </c>
      <c r="D16" s="1599"/>
      <c r="E16" s="1599"/>
      <c r="F16" s="614">
        <v>679</v>
      </c>
      <c r="G16" s="302"/>
    </row>
    <row r="17" spans="1:7" ht="13.5" thickBot="1">
      <c r="A17" s="1575"/>
      <c r="B17" s="1578"/>
      <c r="C17" s="1600" t="s">
        <v>769</v>
      </c>
      <c r="D17" s="1601"/>
      <c r="E17" s="1601"/>
      <c r="F17" s="615">
        <v>0</v>
      </c>
      <c r="G17" s="302"/>
    </row>
    <row r="18" spans="1:7" ht="13.5" thickBot="1">
      <c r="A18" s="1575"/>
      <c r="B18" s="1602" t="s">
        <v>772</v>
      </c>
      <c r="C18" s="1603"/>
      <c r="D18" s="1603"/>
      <c r="E18" s="1603"/>
      <c r="F18" s="608">
        <v>172254</v>
      </c>
      <c r="G18" s="302"/>
    </row>
    <row r="19" spans="1:7">
      <c r="A19" s="1575"/>
      <c r="B19" s="1604" t="s">
        <v>773</v>
      </c>
      <c r="C19" s="1607" t="s">
        <v>774</v>
      </c>
      <c r="D19" s="1608"/>
      <c r="E19" s="1608"/>
      <c r="F19" s="614">
        <v>18687</v>
      </c>
      <c r="G19" s="302"/>
    </row>
    <row r="20" spans="1:7">
      <c r="A20" s="1575"/>
      <c r="B20" s="1605"/>
      <c r="C20" s="1609" t="s">
        <v>775</v>
      </c>
      <c r="D20" s="1610"/>
      <c r="E20" s="1610"/>
      <c r="F20" s="616">
        <v>0</v>
      </c>
      <c r="G20" s="302"/>
    </row>
    <row r="21" spans="1:7" ht="13.5" thickBot="1">
      <c r="A21" s="1575"/>
      <c r="B21" s="1606"/>
      <c r="C21" s="1611" t="s">
        <v>776</v>
      </c>
      <c r="D21" s="1612"/>
      <c r="E21" s="1612"/>
      <c r="F21" s="617">
        <v>13574</v>
      </c>
      <c r="G21" s="302"/>
    </row>
    <row r="22" spans="1:7" ht="13.5" thickBot="1">
      <c r="A22" s="1575"/>
      <c r="B22" s="618" t="s">
        <v>777</v>
      </c>
      <c r="C22" s="619"/>
      <c r="D22" s="620"/>
      <c r="E22" s="620"/>
      <c r="F22" s="608">
        <v>9512</v>
      </c>
      <c r="G22" s="302"/>
    </row>
    <row r="23" spans="1:7" ht="13.5" thickBot="1">
      <c r="A23" s="1576"/>
      <c r="B23" s="1589" t="s">
        <v>778</v>
      </c>
      <c r="C23" s="1590"/>
      <c r="D23" s="1590"/>
      <c r="E23" s="1590"/>
      <c r="F23" s="608">
        <v>3068</v>
      </c>
      <c r="G23" s="302"/>
    </row>
    <row r="24" spans="1:7">
      <c r="A24" s="1582" t="s">
        <v>779</v>
      </c>
      <c r="B24" s="1604" t="s">
        <v>780</v>
      </c>
      <c r="C24" s="1607" t="s">
        <v>781</v>
      </c>
      <c r="D24" s="1608"/>
      <c r="E24" s="1614"/>
      <c r="F24" s="614">
        <v>2257902</v>
      </c>
      <c r="G24" s="302"/>
    </row>
    <row r="25" spans="1:7">
      <c r="A25" s="1583"/>
      <c r="B25" s="1605"/>
      <c r="C25" s="1609" t="s">
        <v>782</v>
      </c>
      <c r="D25" s="1610"/>
      <c r="E25" s="1615"/>
      <c r="F25" s="621">
        <v>0</v>
      </c>
      <c r="G25" s="302"/>
    </row>
    <row r="26" spans="1:7">
      <c r="A26" s="1583"/>
      <c r="B26" s="1605"/>
      <c r="C26" s="1609" t="s">
        <v>783</v>
      </c>
      <c r="D26" s="1610"/>
      <c r="E26" s="1615"/>
      <c r="F26" s="621">
        <v>123370</v>
      </c>
      <c r="G26" s="302"/>
    </row>
    <row r="27" spans="1:7">
      <c r="A27" s="1583"/>
      <c r="B27" s="1605"/>
      <c r="C27" s="1609" t="s">
        <v>784</v>
      </c>
      <c r="D27" s="1610"/>
      <c r="E27" s="1615"/>
      <c r="F27" s="621">
        <v>-153402</v>
      </c>
      <c r="G27" s="302"/>
    </row>
    <row r="28" spans="1:7">
      <c r="A28" s="1583"/>
      <c r="B28" s="1605"/>
      <c r="C28" s="1609" t="s">
        <v>785</v>
      </c>
      <c r="D28" s="1610"/>
      <c r="E28" s="1615"/>
      <c r="F28" s="621">
        <v>0</v>
      </c>
      <c r="G28" s="302"/>
    </row>
    <row r="29" spans="1:7" ht="13.5" thickBot="1">
      <c r="A29" s="1583"/>
      <c r="B29" s="1606"/>
      <c r="C29" s="1611" t="s">
        <v>786</v>
      </c>
      <c r="D29" s="1612"/>
      <c r="E29" s="1616"/>
      <c r="F29" s="617">
        <v>38378</v>
      </c>
      <c r="G29" s="302"/>
    </row>
    <row r="30" spans="1:7">
      <c r="A30" s="1583"/>
      <c r="B30" s="1617" t="s">
        <v>787</v>
      </c>
      <c r="C30" s="622" t="s">
        <v>774</v>
      </c>
      <c r="D30" s="623"/>
      <c r="E30" s="624"/>
      <c r="F30" s="614">
        <v>2603</v>
      </c>
      <c r="G30" s="302"/>
    </row>
    <row r="31" spans="1:7">
      <c r="A31" s="1583"/>
      <c r="B31" s="1618"/>
      <c r="C31" s="625" t="s">
        <v>775</v>
      </c>
      <c r="D31" s="626"/>
      <c r="E31" s="627"/>
      <c r="F31" s="628">
        <v>14011</v>
      </c>
      <c r="G31" s="302"/>
    </row>
    <row r="32" spans="1:7" ht="13.5" thickBot="1">
      <c r="A32" s="1583"/>
      <c r="B32" s="1619"/>
      <c r="C32" s="1611" t="s">
        <v>788</v>
      </c>
      <c r="D32" s="1612"/>
      <c r="E32" s="1612"/>
      <c r="F32" s="629">
        <v>11725</v>
      </c>
      <c r="G32" s="302"/>
    </row>
    <row r="33" spans="1:6" ht="13.5" thickBot="1">
      <c r="A33" s="1583"/>
      <c r="B33" s="618" t="s">
        <v>789</v>
      </c>
      <c r="C33" s="630"/>
      <c r="D33" s="631"/>
      <c r="E33" s="632"/>
      <c r="F33" s="608">
        <v>0</v>
      </c>
    </row>
    <row r="34" spans="1:6" ht="13.5" thickBot="1">
      <c r="A34" s="1583"/>
      <c r="B34" s="618" t="s">
        <v>790</v>
      </c>
      <c r="C34" s="630"/>
      <c r="D34" s="631"/>
      <c r="E34" s="632"/>
      <c r="F34" s="608">
        <v>0</v>
      </c>
    </row>
    <row r="35" spans="1:6" ht="13.5" thickBot="1">
      <c r="A35" s="1584"/>
      <c r="B35" s="618" t="s">
        <v>791</v>
      </c>
      <c r="C35" s="630"/>
      <c r="D35" s="1613"/>
      <c r="E35" s="1613"/>
      <c r="F35" s="608">
        <v>23413</v>
      </c>
    </row>
  </sheetData>
  <mergeCells count="34">
    <mergeCell ref="D35:E35"/>
    <mergeCell ref="A24:A35"/>
    <mergeCell ref="B24:B29"/>
    <mergeCell ref="C24:E24"/>
    <mergeCell ref="C25:E25"/>
    <mergeCell ref="C26:E26"/>
    <mergeCell ref="C27:E27"/>
    <mergeCell ref="C28:E28"/>
    <mergeCell ref="C29:E29"/>
    <mergeCell ref="B30:B32"/>
    <mergeCell ref="C32:E32"/>
    <mergeCell ref="C16:E16"/>
    <mergeCell ref="C17:E17"/>
    <mergeCell ref="B18:E18"/>
    <mergeCell ref="B19:B21"/>
    <mergeCell ref="C19:E19"/>
    <mergeCell ref="C20:E20"/>
    <mergeCell ref="C21:E21"/>
    <mergeCell ref="A1:F1"/>
    <mergeCell ref="A2:F2"/>
    <mergeCell ref="A3:F3"/>
    <mergeCell ref="C5:F5"/>
    <mergeCell ref="A9:A23"/>
    <mergeCell ref="B9:B15"/>
    <mergeCell ref="C9:E9"/>
    <mergeCell ref="C10:C13"/>
    <mergeCell ref="D10:E10"/>
    <mergeCell ref="D11:E11"/>
    <mergeCell ref="B23:E23"/>
    <mergeCell ref="D12:E12"/>
    <mergeCell ref="D13:E13"/>
    <mergeCell ref="D14:E14"/>
    <mergeCell ref="C15:E15"/>
    <mergeCell ref="B16:B17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J18"/>
  <sheetViews>
    <sheetView view="pageBreakPreview" zoomScale="60" zoomScaleNormal="100" workbookViewId="0">
      <selection activeCell="B2" sqref="B1:C1048576"/>
    </sheetView>
  </sheetViews>
  <sheetFormatPr defaultRowHeight="12.75"/>
  <cols>
    <col min="1" max="1" width="14.6640625" style="64" customWidth="1"/>
    <col min="2" max="3" width="28" style="41" customWidth="1"/>
    <col min="4" max="10" width="14.6640625" style="41" customWidth="1"/>
  </cols>
  <sheetData>
    <row r="1" spans="1:10" ht="15.75" customHeight="1">
      <c r="A1" s="1620" t="s">
        <v>563</v>
      </c>
      <c r="B1" s="1620"/>
      <c r="C1" s="1620"/>
      <c r="D1" s="1620"/>
      <c r="E1" s="1620"/>
      <c r="F1" s="1620"/>
      <c r="G1" s="1620"/>
      <c r="H1" s="1620"/>
      <c r="I1" s="1620"/>
    </row>
    <row r="2" spans="1:10" ht="14.25" thickBot="1">
      <c r="I2" s="397" t="s">
        <v>110</v>
      </c>
    </row>
    <row r="3" spans="1:10" ht="14.25" customHeight="1">
      <c r="A3" s="1628" t="s">
        <v>117</v>
      </c>
      <c r="B3" s="1624" t="s">
        <v>564</v>
      </c>
      <c r="C3" s="1628" t="s">
        <v>565</v>
      </c>
      <c r="D3" s="1628" t="s">
        <v>1029</v>
      </c>
      <c r="E3" s="1621" t="s">
        <v>566</v>
      </c>
      <c r="F3" s="1622"/>
      <c r="G3" s="1622"/>
      <c r="H3" s="1623"/>
      <c r="I3" s="1624" t="s">
        <v>548</v>
      </c>
      <c r="J3" s="398"/>
    </row>
    <row r="4" spans="1:10" ht="24.75" thickBot="1">
      <c r="A4" s="1629"/>
      <c r="B4" s="1625"/>
      <c r="C4" s="1625"/>
      <c r="D4" s="1629"/>
      <c r="E4" s="399" t="s">
        <v>526</v>
      </c>
      <c r="F4" s="399" t="s">
        <v>527</v>
      </c>
      <c r="G4" s="399" t="s">
        <v>528</v>
      </c>
      <c r="H4" s="400" t="s">
        <v>1030</v>
      </c>
      <c r="I4" s="1625"/>
      <c r="J4" s="401"/>
    </row>
    <row r="5" spans="1:10" ht="15" thickBot="1">
      <c r="A5" s="402">
        <v>1</v>
      </c>
      <c r="B5" s="403">
        <v>2</v>
      </c>
      <c r="C5" s="404">
        <v>3</v>
      </c>
      <c r="D5" s="403">
        <v>4</v>
      </c>
      <c r="E5" s="402">
        <v>5</v>
      </c>
      <c r="F5" s="404">
        <v>6</v>
      </c>
      <c r="G5" s="404">
        <v>9</v>
      </c>
      <c r="H5" s="405">
        <v>10</v>
      </c>
      <c r="I5" s="406" t="s">
        <v>1031</v>
      </c>
      <c r="J5" s="407"/>
    </row>
    <row r="6" spans="1:10" ht="54" customHeight="1" thickBot="1">
      <c r="A6" s="408" t="s">
        <v>68</v>
      </c>
      <c r="B6" s="409" t="s">
        <v>567</v>
      </c>
      <c r="C6" s="410"/>
      <c r="D6" s="411">
        <f>+D7+D8</f>
        <v>0</v>
      </c>
      <c r="E6" s="412">
        <f>+E7+E8</f>
        <v>0</v>
      </c>
      <c r="F6" s="413">
        <f>+F7+F8</f>
        <v>0</v>
      </c>
      <c r="G6" s="413">
        <f>+G7+G8</f>
        <v>0</v>
      </c>
      <c r="H6" s="414">
        <f>+H7+H8</f>
        <v>0</v>
      </c>
      <c r="I6" s="411">
        <f t="shared" ref="I6:I17" si="0">SUM(D6:H6)</f>
        <v>0</v>
      </c>
    </row>
    <row r="7" spans="1:10">
      <c r="A7" s="415" t="s">
        <v>69</v>
      </c>
      <c r="B7" s="416" t="s">
        <v>568</v>
      </c>
      <c r="C7" s="417"/>
      <c r="D7" s="418"/>
      <c r="E7" s="419"/>
      <c r="F7" s="23"/>
      <c r="G7" s="23"/>
      <c r="H7" s="420"/>
      <c r="I7" s="421">
        <f t="shared" si="0"/>
        <v>0</v>
      </c>
    </row>
    <row r="8" spans="1:10" ht="13.5" thickBot="1">
      <c r="A8" s="415" t="s">
        <v>70</v>
      </c>
      <c r="B8" s="416" t="s">
        <v>568</v>
      </c>
      <c r="C8" s="417"/>
      <c r="D8" s="418"/>
      <c r="E8" s="419"/>
      <c r="F8" s="23"/>
      <c r="G8" s="23"/>
      <c r="H8" s="420"/>
      <c r="I8" s="421">
        <f t="shared" si="0"/>
        <v>0</v>
      </c>
    </row>
    <row r="9" spans="1:10" ht="54" customHeight="1" thickBot="1">
      <c r="A9" s="408" t="s">
        <v>71</v>
      </c>
      <c r="B9" s="409" t="s">
        <v>569</v>
      </c>
      <c r="C9" s="422"/>
      <c r="D9" s="411">
        <f>+D10+D11</f>
        <v>0</v>
      </c>
      <c r="E9" s="412">
        <f>+E10+E11</f>
        <v>0</v>
      </c>
      <c r="F9" s="413">
        <f>+F10+F11</f>
        <v>0</v>
      </c>
      <c r="G9" s="413">
        <f>+G10+G11</f>
        <v>0</v>
      </c>
      <c r="H9" s="414">
        <f>+H10+H11</f>
        <v>0</v>
      </c>
      <c r="I9" s="411">
        <f t="shared" si="0"/>
        <v>0</v>
      </c>
    </row>
    <row r="10" spans="1:10">
      <c r="A10" s="415" t="s">
        <v>72</v>
      </c>
      <c r="B10" s="416" t="s">
        <v>568</v>
      </c>
      <c r="C10" s="417"/>
      <c r="D10" s="418"/>
      <c r="E10" s="419"/>
      <c r="F10" s="23"/>
      <c r="G10" s="23"/>
      <c r="H10" s="420"/>
      <c r="I10" s="421">
        <f t="shared" si="0"/>
        <v>0</v>
      </c>
    </row>
    <row r="11" spans="1:10" ht="13.5" thickBot="1">
      <c r="A11" s="415" t="s">
        <v>73</v>
      </c>
      <c r="B11" s="416" t="s">
        <v>568</v>
      </c>
      <c r="C11" s="417"/>
      <c r="D11" s="418"/>
      <c r="E11" s="419"/>
      <c r="F11" s="23"/>
      <c r="G11" s="23"/>
      <c r="H11" s="420"/>
      <c r="I11" s="421">
        <f t="shared" si="0"/>
        <v>0</v>
      </c>
    </row>
    <row r="12" spans="1:10" ht="21.75" thickBot="1">
      <c r="A12" s="408" t="s">
        <v>74</v>
      </c>
      <c r="B12" s="409" t="s">
        <v>570</v>
      </c>
      <c r="C12" s="422"/>
      <c r="D12" s="411">
        <f>+D13</f>
        <v>0</v>
      </c>
      <c r="E12" s="412">
        <f>+E13</f>
        <v>0</v>
      </c>
      <c r="F12" s="413">
        <f>+F13</f>
        <v>0</v>
      </c>
      <c r="G12" s="413">
        <f>+G13</f>
        <v>0</v>
      </c>
      <c r="H12" s="414">
        <f>+H13</f>
        <v>0</v>
      </c>
      <c r="I12" s="411">
        <f t="shared" si="0"/>
        <v>0</v>
      </c>
    </row>
    <row r="13" spans="1:10" ht="13.5" thickBot="1">
      <c r="A13" s="415" t="s">
        <v>75</v>
      </c>
      <c r="B13" s="416" t="s">
        <v>568</v>
      </c>
      <c r="C13" s="417"/>
      <c r="D13" s="418"/>
      <c r="E13" s="419"/>
      <c r="F13" s="23"/>
      <c r="G13" s="23"/>
      <c r="H13" s="420"/>
      <c r="I13" s="421">
        <f t="shared" si="0"/>
        <v>0</v>
      </c>
    </row>
    <row r="14" spans="1:10" ht="21.75" thickBot="1">
      <c r="A14" s="408" t="s">
        <v>76</v>
      </c>
      <c r="B14" s="409" t="s">
        <v>571</v>
      </c>
      <c r="C14" s="422"/>
      <c r="D14" s="411">
        <f>+D15</f>
        <v>0</v>
      </c>
      <c r="E14" s="412">
        <f>+E15</f>
        <v>0</v>
      </c>
      <c r="F14" s="413">
        <f>+F15</f>
        <v>0</v>
      </c>
      <c r="G14" s="413">
        <f>+G15</f>
        <v>0</v>
      </c>
      <c r="H14" s="414">
        <f>+H15</f>
        <v>0</v>
      </c>
      <c r="I14" s="411">
        <f t="shared" si="0"/>
        <v>0</v>
      </c>
    </row>
    <row r="15" spans="1:10" ht="13.5" thickBot="1">
      <c r="A15" s="423" t="s">
        <v>77</v>
      </c>
      <c r="B15" s="424" t="s">
        <v>568</v>
      </c>
      <c r="C15" s="425"/>
      <c r="D15" s="426"/>
      <c r="E15" s="427"/>
      <c r="F15" s="428"/>
      <c r="G15" s="428"/>
      <c r="H15" s="429"/>
      <c r="I15" s="430">
        <f t="shared" si="0"/>
        <v>0</v>
      </c>
    </row>
    <row r="16" spans="1:10" ht="21.75" thickBot="1">
      <c r="A16" s="408" t="s">
        <v>78</v>
      </c>
      <c r="B16" s="431" t="s">
        <v>572</v>
      </c>
      <c r="C16" s="422"/>
      <c r="D16" s="411">
        <f>+D17</f>
        <v>0</v>
      </c>
      <c r="E16" s="412">
        <f>+E17</f>
        <v>5200</v>
      </c>
      <c r="F16" s="413">
        <f>+F17</f>
        <v>5200</v>
      </c>
      <c r="G16" s="413">
        <f>+G17</f>
        <v>5200</v>
      </c>
      <c r="H16" s="414">
        <f>+H17</f>
        <v>5200</v>
      </c>
      <c r="I16" s="411">
        <f t="shared" si="0"/>
        <v>20800</v>
      </c>
    </row>
    <row r="17" spans="1:9" ht="47.25" customHeight="1" thickBot="1">
      <c r="A17" s="432" t="s">
        <v>79</v>
      </c>
      <c r="B17" s="433" t="s">
        <v>573</v>
      </c>
      <c r="C17" s="434"/>
      <c r="D17" s="435"/>
      <c r="E17" s="436">
        <v>5200</v>
      </c>
      <c r="F17" s="437">
        <v>5200</v>
      </c>
      <c r="G17" s="437">
        <v>5200</v>
      </c>
      <c r="H17" s="438">
        <v>5200</v>
      </c>
      <c r="I17" s="439">
        <f t="shared" si="0"/>
        <v>20800</v>
      </c>
    </row>
    <row r="18" spans="1:9" ht="13.5" customHeight="1" thickBot="1">
      <c r="A18" s="1626" t="s">
        <v>574</v>
      </c>
      <c r="B18" s="1627"/>
      <c r="C18" s="1085"/>
      <c r="D18" s="411">
        <f t="shared" ref="D18:I18" si="1">+D6+D9+D12+D14+D16</f>
        <v>0</v>
      </c>
      <c r="E18" s="412">
        <f t="shared" si="1"/>
        <v>5200</v>
      </c>
      <c r="F18" s="413">
        <f t="shared" si="1"/>
        <v>5200</v>
      </c>
      <c r="G18" s="413">
        <f t="shared" si="1"/>
        <v>5200</v>
      </c>
      <c r="H18" s="414">
        <f t="shared" si="1"/>
        <v>5200</v>
      </c>
      <c r="I18" s="411">
        <f t="shared" si="1"/>
        <v>20800</v>
      </c>
    </row>
  </sheetData>
  <mergeCells count="8">
    <mergeCell ref="A1:I1"/>
    <mergeCell ref="E3:H3"/>
    <mergeCell ref="I3:I4"/>
    <mergeCell ref="A18:B18"/>
    <mergeCell ref="A3:A4"/>
    <mergeCell ref="B3:B4"/>
    <mergeCell ref="C3:C4"/>
    <mergeCell ref="D3:D4"/>
  </mergeCells>
  <pageMargins left="0.7" right="0.7" top="0.75" bottom="0.75" header="0.3" footer="0.3"/>
  <pageSetup paperSize="9" scale="92" orientation="landscape" r:id="rId1"/>
  <headerFooter>
    <oddHeader>&amp;R&amp;"Times New Roman CE,Félkövér dőlt"19. sz. melléklet a 6/2016. (IV.26.)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F151"/>
  <sheetViews>
    <sheetView view="pageLayout" topLeftCell="A67" zoomScaleNormal="100" workbookViewId="0">
      <selection activeCell="A61" sqref="A61:XFD61"/>
    </sheetView>
  </sheetViews>
  <sheetFormatPr defaultRowHeight="15.75"/>
  <cols>
    <col min="1" max="1" width="9.5" style="149" customWidth="1"/>
    <col min="2" max="2" width="60.33203125" style="149" customWidth="1"/>
    <col min="3" max="3" width="16.1640625" style="149" customWidth="1"/>
    <col min="4" max="4" width="15.33203125" style="159" bestFit="1" customWidth="1"/>
    <col min="5" max="5" width="16.1640625" style="149" customWidth="1"/>
    <col min="6" max="6" width="15.33203125" style="159" bestFit="1" customWidth="1"/>
  </cols>
  <sheetData>
    <row r="1" spans="1:6">
      <c r="A1" s="1417" t="s">
        <v>66</v>
      </c>
      <c r="B1" s="1417"/>
      <c r="C1" s="1417"/>
      <c r="E1" s="159"/>
    </row>
    <row r="2" spans="1:6" ht="14.25" thickBot="1">
      <c r="A2" s="1416" t="s">
        <v>153</v>
      </c>
      <c r="B2" s="1416"/>
      <c r="C2" s="724"/>
      <c r="D2" s="722"/>
      <c r="E2" s="724"/>
      <c r="F2" s="722"/>
    </row>
    <row r="3" spans="1:6" ht="36.75" thickBot="1">
      <c r="A3" s="21" t="s">
        <v>117</v>
      </c>
      <c r="B3" s="22" t="s">
        <v>67</v>
      </c>
      <c r="C3" s="29" t="s">
        <v>864</v>
      </c>
      <c r="D3" s="29" t="s">
        <v>896</v>
      </c>
      <c r="E3" s="29" t="s">
        <v>866</v>
      </c>
      <c r="F3" s="29" t="s">
        <v>867</v>
      </c>
    </row>
    <row r="4" spans="1:6" ht="13.5" thickBot="1">
      <c r="A4" s="154">
        <v>1</v>
      </c>
      <c r="B4" s="155">
        <v>2</v>
      </c>
      <c r="C4" s="156">
        <v>3</v>
      </c>
      <c r="D4" s="156">
        <v>4</v>
      </c>
      <c r="E4" s="156">
        <v>5</v>
      </c>
      <c r="F4" s="156">
        <v>6</v>
      </c>
    </row>
    <row r="5" spans="1:6" ht="13.5" thickBot="1">
      <c r="A5" s="18" t="s">
        <v>68</v>
      </c>
      <c r="B5" s="19" t="s">
        <v>213</v>
      </c>
      <c r="C5" s="103">
        <f>+C6+C7+C8+C9+C10+C11</f>
        <v>0</v>
      </c>
      <c r="D5" s="103">
        <f>+D6+D7+D8+D9+D10+D11</f>
        <v>0</v>
      </c>
      <c r="E5" s="103">
        <f>+E6+E7+E8+E9+E10+E11</f>
        <v>0</v>
      </c>
      <c r="F5" s="103">
        <f>+F6+F7+F8+F9+F10+F11</f>
        <v>0</v>
      </c>
    </row>
    <row r="6" spans="1:6" ht="12.75">
      <c r="A6" s="13" t="s">
        <v>129</v>
      </c>
      <c r="B6" s="162" t="s">
        <v>214</v>
      </c>
      <c r="C6" s="106"/>
      <c r="D6" s="106"/>
      <c r="E6" s="106"/>
      <c r="F6" s="106"/>
    </row>
    <row r="7" spans="1:6" ht="12.75">
      <c r="A7" s="12" t="s">
        <v>130</v>
      </c>
      <c r="B7" s="163" t="s">
        <v>215</v>
      </c>
      <c r="C7" s="105"/>
      <c r="D7" s="105"/>
      <c r="E7" s="105"/>
      <c r="F7" s="105"/>
    </row>
    <row r="8" spans="1:6" ht="12.75">
      <c r="A8" s="12" t="s">
        <v>131</v>
      </c>
      <c r="B8" s="163" t="s">
        <v>216</v>
      </c>
      <c r="C8" s="105"/>
      <c r="D8" s="105"/>
      <c r="E8" s="105"/>
      <c r="F8" s="105"/>
    </row>
    <row r="9" spans="1:6" ht="13.5" customHeight="1">
      <c r="A9" s="12" t="s">
        <v>132</v>
      </c>
      <c r="B9" s="163" t="s">
        <v>217</v>
      </c>
      <c r="C9" s="105"/>
      <c r="D9" s="105"/>
      <c r="E9" s="105"/>
      <c r="F9" s="105"/>
    </row>
    <row r="10" spans="1:6" ht="12.75" customHeight="1">
      <c r="A10" s="12" t="s">
        <v>149</v>
      </c>
      <c r="B10" s="163" t="s">
        <v>218</v>
      </c>
      <c r="C10" s="105"/>
      <c r="D10" s="105"/>
      <c r="E10" s="105"/>
      <c r="F10" s="105"/>
    </row>
    <row r="11" spans="1:6" ht="16.5" customHeight="1" thickBot="1">
      <c r="A11" s="14" t="s">
        <v>133</v>
      </c>
      <c r="B11" s="164" t="s">
        <v>219</v>
      </c>
      <c r="C11" s="105"/>
      <c r="D11" s="105"/>
      <c r="E11" s="105"/>
      <c r="F11" s="105"/>
    </row>
    <row r="12" spans="1:6" ht="21" customHeight="1" thickBot="1">
      <c r="A12" s="18" t="s">
        <v>69</v>
      </c>
      <c r="B12" s="98" t="s">
        <v>220</v>
      </c>
      <c r="C12" s="103">
        <f>+C13+C14+C15+C16+C17</f>
        <v>0</v>
      </c>
      <c r="D12" s="103">
        <f>+D13+D14+D15+D16+D17</f>
        <v>0</v>
      </c>
      <c r="E12" s="103">
        <f>+E13+E14+E15+E16+E17</f>
        <v>0</v>
      </c>
      <c r="F12" s="103">
        <f>+F13+F14+F15+F16+F17</f>
        <v>0</v>
      </c>
    </row>
    <row r="13" spans="1:6" ht="13.5" customHeight="1">
      <c r="A13" s="13" t="s">
        <v>135</v>
      </c>
      <c r="B13" s="162" t="s">
        <v>221</v>
      </c>
      <c r="C13" s="106"/>
      <c r="D13" s="106"/>
      <c r="E13" s="106"/>
      <c r="F13" s="106"/>
    </row>
    <row r="14" spans="1:6" ht="13.5" customHeight="1">
      <c r="A14" s="12" t="s">
        <v>136</v>
      </c>
      <c r="B14" s="163" t="s">
        <v>222</v>
      </c>
      <c r="C14" s="105"/>
      <c r="D14" s="105"/>
      <c r="E14" s="105"/>
      <c r="F14" s="105"/>
    </row>
    <row r="15" spans="1:6" ht="15.75" customHeight="1">
      <c r="A15" s="12" t="s">
        <v>137</v>
      </c>
      <c r="B15" s="163" t="s">
        <v>432</v>
      </c>
      <c r="C15" s="105"/>
      <c r="D15" s="105"/>
      <c r="E15" s="105"/>
      <c r="F15" s="105"/>
    </row>
    <row r="16" spans="1:6" ht="14.25" customHeight="1">
      <c r="A16" s="12" t="s">
        <v>138</v>
      </c>
      <c r="B16" s="163" t="s">
        <v>433</v>
      </c>
      <c r="C16" s="105"/>
      <c r="D16" s="105"/>
      <c r="E16" s="105"/>
      <c r="F16" s="105"/>
    </row>
    <row r="17" spans="1:6" ht="11.25" customHeight="1">
      <c r="A17" s="12" t="s">
        <v>139</v>
      </c>
      <c r="B17" s="163" t="s">
        <v>223</v>
      </c>
      <c r="C17" s="105"/>
      <c r="D17" s="105"/>
      <c r="E17" s="105"/>
      <c r="F17" s="105"/>
    </row>
    <row r="18" spans="1:6" ht="12.75" customHeight="1" thickBot="1">
      <c r="A18" s="14" t="s">
        <v>145</v>
      </c>
      <c r="B18" s="164" t="s">
        <v>224</v>
      </c>
      <c r="C18" s="107"/>
      <c r="D18" s="107"/>
      <c r="E18" s="107"/>
      <c r="F18" s="107"/>
    </row>
    <row r="19" spans="1:6" ht="13.5" customHeight="1" thickBot="1">
      <c r="A19" s="18" t="s">
        <v>70</v>
      </c>
      <c r="B19" s="19" t="s">
        <v>225</v>
      </c>
      <c r="C19" s="103">
        <f>+C20+C21+C22+C23+C24</f>
        <v>0</v>
      </c>
      <c r="D19" s="103">
        <f>+D20+D21+D22+D23+D24</f>
        <v>0</v>
      </c>
      <c r="E19" s="103">
        <f>+E20+E21+E22+E23+E24</f>
        <v>0</v>
      </c>
      <c r="F19" s="103">
        <f>+F20+F21+F22+F23+F24</f>
        <v>0</v>
      </c>
    </row>
    <row r="20" spans="1:6" ht="12.75" customHeight="1">
      <c r="A20" s="13" t="s">
        <v>118</v>
      </c>
      <c r="B20" s="162" t="s">
        <v>226</v>
      </c>
      <c r="C20" s="106"/>
      <c r="D20" s="106"/>
      <c r="E20" s="106"/>
      <c r="F20" s="106"/>
    </row>
    <row r="21" spans="1:6" ht="11.25" customHeight="1">
      <c r="A21" s="12" t="s">
        <v>119</v>
      </c>
      <c r="B21" s="163" t="s">
        <v>227</v>
      </c>
      <c r="C21" s="105"/>
      <c r="D21" s="105"/>
      <c r="E21" s="105"/>
      <c r="F21" s="105"/>
    </row>
    <row r="22" spans="1:6" ht="15.75" customHeight="1">
      <c r="A22" s="12" t="s">
        <v>120</v>
      </c>
      <c r="B22" s="163" t="s">
        <v>434</v>
      </c>
      <c r="C22" s="105"/>
      <c r="D22" s="105"/>
      <c r="E22" s="105"/>
      <c r="F22" s="105"/>
    </row>
    <row r="23" spans="1:6" ht="14.25" customHeight="1">
      <c r="A23" s="12" t="s">
        <v>121</v>
      </c>
      <c r="B23" s="163" t="s">
        <v>435</v>
      </c>
      <c r="C23" s="105"/>
      <c r="D23" s="105"/>
      <c r="E23" s="105"/>
      <c r="F23" s="105"/>
    </row>
    <row r="24" spans="1:6" ht="14.25" customHeight="1">
      <c r="A24" s="12" t="s">
        <v>159</v>
      </c>
      <c r="B24" s="163" t="s">
        <v>228</v>
      </c>
      <c r="C24" s="105"/>
      <c r="D24" s="105"/>
      <c r="E24" s="105"/>
      <c r="F24" s="105"/>
    </row>
    <row r="25" spans="1:6" ht="11.25" customHeight="1" thickBot="1">
      <c r="A25" s="14" t="s">
        <v>160</v>
      </c>
      <c r="B25" s="164" t="s">
        <v>229</v>
      </c>
      <c r="C25" s="107"/>
      <c r="D25" s="107"/>
      <c r="E25" s="107"/>
      <c r="F25" s="107"/>
    </row>
    <row r="26" spans="1:6" ht="13.5" customHeight="1" thickBot="1">
      <c r="A26" s="18" t="s">
        <v>161</v>
      </c>
      <c r="B26" s="19" t="s">
        <v>230</v>
      </c>
      <c r="C26" s="109">
        <f>+C27+C30+C31+C32</f>
        <v>0</v>
      </c>
      <c r="D26" s="109">
        <f>+D27+D30+D31+D32</f>
        <v>0</v>
      </c>
      <c r="E26" s="109">
        <f>+E27+E30+E31+E32</f>
        <v>0</v>
      </c>
      <c r="F26" s="109">
        <f>+F27+F30+F31+F32</f>
        <v>0</v>
      </c>
    </row>
    <row r="27" spans="1:6" ht="25.5" customHeight="1">
      <c r="A27" s="13" t="s">
        <v>231</v>
      </c>
      <c r="B27" s="162" t="s">
        <v>237</v>
      </c>
      <c r="C27" s="157">
        <f>+C28+C29</f>
        <v>0</v>
      </c>
      <c r="D27" s="157">
        <f>+D28+D29</f>
        <v>0</v>
      </c>
      <c r="E27" s="157">
        <f>+E28+E29</f>
        <v>0</v>
      </c>
      <c r="F27" s="157">
        <f>+F28+F29</f>
        <v>0</v>
      </c>
    </row>
    <row r="28" spans="1:6" ht="12.75" customHeight="1">
      <c r="A28" s="12" t="s">
        <v>232</v>
      </c>
      <c r="B28" s="163" t="s">
        <v>238</v>
      </c>
      <c r="C28" s="105"/>
      <c r="D28" s="105"/>
      <c r="E28" s="105"/>
      <c r="F28" s="105"/>
    </row>
    <row r="29" spans="1:6" ht="14.25" customHeight="1">
      <c r="A29" s="12" t="s">
        <v>233</v>
      </c>
      <c r="B29" s="163" t="s">
        <v>239</v>
      </c>
      <c r="C29" s="105"/>
      <c r="D29" s="105"/>
      <c r="E29" s="105"/>
      <c r="F29" s="105"/>
    </row>
    <row r="30" spans="1:6" ht="13.5" customHeight="1">
      <c r="A30" s="12" t="s">
        <v>234</v>
      </c>
      <c r="B30" s="163" t="s">
        <v>240</v>
      </c>
      <c r="C30" s="105"/>
      <c r="D30" s="105"/>
      <c r="E30" s="105"/>
      <c r="F30" s="105"/>
    </row>
    <row r="31" spans="1:6" ht="14.25" customHeight="1">
      <c r="A31" s="12" t="s">
        <v>235</v>
      </c>
      <c r="B31" s="163" t="s">
        <v>241</v>
      </c>
      <c r="C31" s="105"/>
      <c r="D31" s="105"/>
      <c r="E31" s="105"/>
      <c r="F31" s="105"/>
    </row>
    <row r="32" spans="1:6" ht="15" customHeight="1" thickBot="1">
      <c r="A32" s="14" t="s">
        <v>236</v>
      </c>
      <c r="B32" s="164" t="s">
        <v>242</v>
      </c>
      <c r="C32" s="107"/>
      <c r="D32" s="107"/>
      <c r="E32" s="107"/>
      <c r="F32" s="107"/>
    </row>
    <row r="33" spans="1:6" ht="15" customHeight="1" thickBot="1">
      <c r="A33" s="18" t="s">
        <v>72</v>
      </c>
      <c r="B33" s="19" t="s">
        <v>243</v>
      </c>
      <c r="C33" s="103">
        <f>SUM(C34:C43)</f>
        <v>4650</v>
      </c>
      <c r="D33" s="103">
        <f>SUM(D34:D43)</f>
        <v>3584</v>
      </c>
      <c r="E33" s="103">
        <f>SUM(E34:E43)</f>
        <v>1855</v>
      </c>
      <c r="F33" s="103">
        <f>E33*100/D33</f>
        <v>51.7578125</v>
      </c>
    </row>
    <row r="34" spans="1:6" ht="14.25" customHeight="1">
      <c r="A34" s="13" t="s">
        <v>122</v>
      </c>
      <c r="B34" s="162" t="s">
        <v>246</v>
      </c>
      <c r="C34" s="106"/>
      <c r="D34" s="106"/>
      <c r="E34" s="106"/>
      <c r="F34" s="106"/>
    </row>
    <row r="35" spans="1:6" ht="15.75" customHeight="1">
      <c r="A35" s="12" t="s">
        <v>123</v>
      </c>
      <c r="B35" s="163" t="s">
        <v>247</v>
      </c>
      <c r="C35" s="105"/>
      <c r="D35" s="105">
        <v>3584</v>
      </c>
      <c r="E35" s="105">
        <v>1855</v>
      </c>
      <c r="F35" s="105"/>
    </row>
    <row r="36" spans="1:6" ht="15" customHeight="1">
      <c r="A36" s="12" t="s">
        <v>124</v>
      </c>
      <c r="B36" s="163" t="s">
        <v>248</v>
      </c>
      <c r="C36" s="105"/>
      <c r="D36" s="105"/>
      <c r="E36" s="105"/>
      <c r="F36" s="105"/>
    </row>
    <row r="37" spans="1:6" ht="17.25" customHeight="1">
      <c r="A37" s="12" t="s">
        <v>163</v>
      </c>
      <c r="B37" s="163" t="s">
        <v>249</v>
      </c>
      <c r="C37" s="105">
        <v>4650</v>
      </c>
      <c r="D37" s="105"/>
      <c r="E37" s="105"/>
      <c r="F37" s="105"/>
    </row>
    <row r="38" spans="1:6" ht="15.75" customHeight="1">
      <c r="A38" s="12" t="s">
        <v>164</v>
      </c>
      <c r="B38" s="163" t="s">
        <v>250</v>
      </c>
      <c r="C38" s="105"/>
      <c r="D38" s="105"/>
      <c r="E38" s="105"/>
      <c r="F38" s="105"/>
    </row>
    <row r="39" spans="1:6" ht="14.25" customHeight="1">
      <c r="A39" s="12" t="s">
        <v>165</v>
      </c>
      <c r="B39" s="163" t="s">
        <v>251</v>
      </c>
      <c r="C39" s="105"/>
      <c r="D39" s="105"/>
      <c r="E39" s="105"/>
      <c r="F39" s="105"/>
    </row>
    <row r="40" spans="1:6" ht="12.75" customHeight="1">
      <c r="A40" s="12" t="s">
        <v>166</v>
      </c>
      <c r="B40" s="163" t="s">
        <v>252</v>
      </c>
      <c r="C40" s="105"/>
      <c r="D40" s="105"/>
      <c r="E40" s="105"/>
      <c r="F40" s="105"/>
    </row>
    <row r="41" spans="1:6" ht="11.25" customHeight="1">
      <c r="A41" s="12" t="s">
        <v>167</v>
      </c>
      <c r="B41" s="163" t="s">
        <v>253</v>
      </c>
      <c r="C41" s="105"/>
      <c r="D41" s="105"/>
      <c r="E41" s="105"/>
      <c r="F41" s="105"/>
    </row>
    <row r="42" spans="1:6" ht="12.75" customHeight="1">
      <c r="A42" s="12" t="s">
        <v>244</v>
      </c>
      <c r="B42" s="163" t="s">
        <v>254</v>
      </c>
      <c r="C42" s="108"/>
      <c r="D42" s="108"/>
      <c r="E42" s="108"/>
      <c r="F42" s="108"/>
    </row>
    <row r="43" spans="1:6" ht="14.25" customHeight="1" thickBot="1">
      <c r="A43" s="14" t="s">
        <v>245</v>
      </c>
      <c r="B43" s="164" t="s">
        <v>255</v>
      </c>
      <c r="C43" s="151"/>
      <c r="D43" s="151"/>
      <c r="E43" s="151"/>
      <c r="F43" s="151"/>
    </row>
    <row r="44" spans="1:6" ht="14.25" customHeight="1" thickBot="1">
      <c r="A44" s="18" t="s">
        <v>73</v>
      </c>
      <c r="B44" s="19" t="s">
        <v>256</v>
      </c>
      <c r="C44" s="103">
        <f>SUM(C45:C49)</f>
        <v>0</v>
      </c>
      <c r="D44" s="103">
        <f>SUM(D45:D49)</f>
        <v>0</v>
      </c>
      <c r="E44" s="103">
        <f>SUM(E45:E49)</f>
        <v>0</v>
      </c>
      <c r="F44" s="103">
        <f>SUM(F45:F49)</f>
        <v>0</v>
      </c>
    </row>
    <row r="45" spans="1:6" ht="14.25" customHeight="1">
      <c r="A45" s="13" t="s">
        <v>125</v>
      </c>
      <c r="B45" s="162" t="s">
        <v>260</v>
      </c>
      <c r="C45" s="203"/>
      <c r="D45" s="203"/>
      <c r="E45" s="203"/>
      <c r="F45" s="203"/>
    </row>
    <row r="46" spans="1:6" ht="12" customHeight="1">
      <c r="A46" s="12" t="s">
        <v>126</v>
      </c>
      <c r="B46" s="163" t="s">
        <v>261</v>
      </c>
      <c r="C46" s="108"/>
      <c r="D46" s="108"/>
      <c r="E46" s="108"/>
      <c r="F46" s="108"/>
    </row>
    <row r="47" spans="1:6" ht="13.5" customHeight="1">
      <c r="A47" s="12" t="s">
        <v>257</v>
      </c>
      <c r="B47" s="163" t="s">
        <v>262</v>
      </c>
      <c r="C47" s="108"/>
      <c r="D47" s="108"/>
      <c r="E47" s="108"/>
      <c r="F47" s="108"/>
    </row>
    <row r="48" spans="1:6" ht="16.5" customHeight="1">
      <c r="A48" s="12" t="s">
        <v>258</v>
      </c>
      <c r="B48" s="163" t="s">
        <v>263</v>
      </c>
      <c r="C48" s="108"/>
      <c r="D48" s="108"/>
      <c r="E48" s="108"/>
      <c r="F48" s="108"/>
    </row>
    <row r="49" spans="1:6" ht="15" customHeight="1" thickBot="1">
      <c r="A49" s="14" t="s">
        <v>259</v>
      </c>
      <c r="B49" s="164" t="s">
        <v>264</v>
      </c>
      <c r="C49" s="151"/>
      <c r="D49" s="151"/>
      <c r="E49" s="151"/>
      <c r="F49" s="151"/>
    </row>
    <row r="50" spans="1:6" ht="15.75" customHeight="1" thickBot="1">
      <c r="A50" s="18" t="s">
        <v>168</v>
      </c>
      <c r="B50" s="19" t="s">
        <v>265</v>
      </c>
      <c r="C50" s="103">
        <f>SUM(C51:C53)</f>
        <v>0</v>
      </c>
      <c r="D50" s="103">
        <f>SUM(D51:D53)</f>
        <v>0</v>
      </c>
      <c r="E50" s="103">
        <f>SUM(E51:E53)</f>
        <v>0</v>
      </c>
      <c r="F50" s="103">
        <f>SUM(F51:F53)</f>
        <v>0</v>
      </c>
    </row>
    <row r="51" spans="1:6" ht="13.5" customHeight="1">
      <c r="A51" s="13" t="s">
        <v>127</v>
      </c>
      <c r="B51" s="162" t="s">
        <v>266</v>
      </c>
      <c r="C51" s="106"/>
      <c r="D51" s="106"/>
      <c r="E51" s="106"/>
      <c r="F51" s="106"/>
    </row>
    <row r="52" spans="1:6" ht="15" customHeight="1">
      <c r="A52" s="12" t="s">
        <v>128</v>
      </c>
      <c r="B52" s="163" t="s">
        <v>436</v>
      </c>
      <c r="C52" s="105"/>
      <c r="D52" s="105"/>
      <c r="E52" s="105"/>
      <c r="F52" s="105"/>
    </row>
    <row r="53" spans="1:6" ht="15" customHeight="1">
      <c r="A53" s="12" t="s">
        <v>269</v>
      </c>
      <c r="B53" s="163" t="s">
        <v>267</v>
      </c>
      <c r="C53" s="105"/>
      <c r="D53" s="105"/>
      <c r="E53" s="105"/>
      <c r="F53" s="105"/>
    </row>
    <row r="54" spans="1:6" ht="15" customHeight="1" thickBot="1">
      <c r="A54" s="14" t="s">
        <v>270</v>
      </c>
      <c r="B54" s="164" t="s">
        <v>268</v>
      </c>
      <c r="C54" s="107"/>
      <c r="D54" s="107"/>
      <c r="E54" s="107"/>
      <c r="F54" s="107"/>
    </row>
    <row r="55" spans="1:6" ht="25.5" customHeight="1" thickBot="1">
      <c r="A55" s="18" t="s">
        <v>75</v>
      </c>
      <c r="B55" s="98" t="s">
        <v>271</v>
      </c>
      <c r="C55" s="103">
        <f>SUM(C56:C58)</f>
        <v>0</v>
      </c>
      <c r="D55" s="103">
        <f>SUM(D56:D58)</f>
        <v>0</v>
      </c>
      <c r="E55" s="103">
        <f>SUM(E56:E58)</f>
        <v>0</v>
      </c>
      <c r="F55" s="103">
        <f>SUM(F56:F58)</f>
        <v>0</v>
      </c>
    </row>
    <row r="56" spans="1:6" ht="16.5" customHeight="1">
      <c r="A56" s="13" t="s">
        <v>169</v>
      </c>
      <c r="B56" s="162" t="s">
        <v>273</v>
      </c>
      <c r="C56" s="108"/>
      <c r="D56" s="108"/>
      <c r="E56" s="108"/>
      <c r="F56" s="108"/>
    </row>
    <row r="57" spans="1:6" ht="20.25" customHeight="1">
      <c r="A57" s="12" t="s">
        <v>170</v>
      </c>
      <c r="B57" s="163" t="s">
        <v>437</v>
      </c>
      <c r="C57" s="108"/>
      <c r="D57" s="108"/>
      <c r="E57" s="108"/>
      <c r="F57" s="108"/>
    </row>
    <row r="58" spans="1:6" ht="14.25" customHeight="1">
      <c r="A58" s="12" t="s">
        <v>195</v>
      </c>
      <c r="B58" s="163" t="s">
        <v>274</v>
      </c>
      <c r="C58" s="108"/>
      <c r="D58" s="108"/>
      <c r="E58" s="108"/>
      <c r="F58" s="108"/>
    </row>
    <row r="59" spans="1:6" ht="14.25" customHeight="1" thickBot="1">
      <c r="A59" s="14" t="s">
        <v>272</v>
      </c>
      <c r="B59" s="164" t="s">
        <v>275</v>
      </c>
      <c r="C59" s="108"/>
      <c r="D59" s="108"/>
      <c r="E59" s="108"/>
      <c r="F59" s="108"/>
    </row>
    <row r="60" spans="1:6" ht="27" customHeight="1" thickBot="1">
      <c r="A60" s="18" t="s">
        <v>76</v>
      </c>
      <c r="B60" s="19" t="s">
        <v>276</v>
      </c>
      <c r="C60" s="109">
        <f>+C5+C12+C19+C26+C33+C44+C50+C55</f>
        <v>4650</v>
      </c>
      <c r="D60" s="109">
        <f>+D5+D12+D19+D26+D33+D44+D50+D55</f>
        <v>3584</v>
      </c>
      <c r="E60" s="109">
        <f>+E5+E12+E19+E26+E33+E44+E50+E55</f>
        <v>1855</v>
      </c>
      <c r="F60" s="109">
        <f>+F5+F12+F19+F26+F33+F44+F50+F55</f>
        <v>51.7578125</v>
      </c>
    </row>
    <row r="61" spans="1:6" ht="19.5" customHeight="1" thickBot="1">
      <c r="A61" s="165" t="s">
        <v>277</v>
      </c>
      <c r="B61" s="98" t="s">
        <v>278</v>
      </c>
      <c r="C61" s="103">
        <f>SUM(C62:C64)</f>
        <v>0</v>
      </c>
      <c r="D61" s="103">
        <f>SUM(D62:D64)</f>
        <v>0</v>
      </c>
      <c r="E61" s="103">
        <f>SUM(E62:E64)</f>
        <v>0</v>
      </c>
      <c r="F61" s="103">
        <f>SUM(F62:F64)</f>
        <v>0</v>
      </c>
    </row>
    <row r="62" spans="1:6" ht="13.5" customHeight="1">
      <c r="A62" s="13" t="s">
        <v>311</v>
      </c>
      <c r="B62" s="162" t="s">
        <v>279</v>
      </c>
      <c r="C62" s="108"/>
      <c r="D62" s="108"/>
      <c r="E62" s="108"/>
      <c r="F62" s="108"/>
    </row>
    <row r="63" spans="1:6" ht="13.5" customHeight="1">
      <c r="A63" s="12" t="s">
        <v>320</v>
      </c>
      <c r="B63" s="163" t="s">
        <v>280</v>
      </c>
      <c r="C63" s="108"/>
      <c r="D63" s="108"/>
      <c r="E63" s="108"/>
      <c r="F63" s="108"/>
    </row>
    <row r="64" spans="1:6" ht="15" customHeight="1" thickBot="1">
      <c r="A64" s="14" t="s">
        <v>321</v>
      </c>
      <c r="B64" s="166" t="s">
        <v>281</v>
      </c>
      <c r="C64" s="108"/>
      <c r="D64" s="108"/>
      <c r="E64" s="108"/>
      <c r="F64" s="108"/>
    </row>
    <row r="65" spans="1:6" ht="15.75" customHeight="1" thickBot="1">
      <c r="A65" s="165" t="s">
        <v>282</v>
      </c>
      <c r="B65" s="98" t="s">
        <v>283</v>
      </c>
      <c r="C65" s="103">
        <f>SUM(C66:C69)</f>
        <v>0</v>
      </c>
      <c r="D65" s="103">
        <f>SUM(D66:D69)</f>
        <v>0</v>
      </c>
      <c r="E65" s="103">
        <f>SUM(E66:E69)</f>
        <v>0</v>
      </c>
      <c r="F65" s="103">
        <f>SUM(F66:F69)</f>
        <v>0</v>
      </c>
    </row>
    <row r="66" spans="1:6" ht="15" customHeight="1">
      <c r="A66" s="13" t="s">
        <v>150</v>
      </c>
      <c r="B66" s="162" t="s">
        <v>284</v>
      </c>
      <c r="C66" s="108"/>
      <c r="D66" s="108"/>
      <c r="E66" s="108"/>
      <c r="F66" s="108"/>
    </row>
    <row r="67" spans="1:6" ht="14.25" customHeight="1">
      <c r="A67" s="12" t="s">
        <v>151</v>
      </c>
      <c r="B67" s="163" t="s">
        <v>285</v>
      </c>
      <c r="C67" s="108"/>
      <c r="D67" s="108"/>
      <c r="E67" s="108"/>
      <c r="F67" s="108"/>
    </row>
    <row r="68" spans="1:6" ht="16.5" customHeight="1">
      <c r="A68" s="12" t="s">
        <v>312</v>
      </c>
      <c r="B68" s="163" t="s">
        <v>286</v>
      </c>
      <c r="C68" s="108"/>
      <c r="D68" s="108"/>
      <c r="E68" s="108"/>
      <c r="F68" s="108"/>
    </row>
    <row r="69" spans="1:6" ht="15.75" customHeight="1" thickBot="1">
      <c r="A69" s="14" t="s">
        <v>313</v>
      </c>
      <c r="B69" s="164" t="s">
        <v>287</v>
      </c>
      <c r="C69" s="108"/>
      <c r="D69" s="108"/>
      <c r="E69" s="108"/>
      <c r="F69" s="108"/>
    </row>
    <row r="70" spans="1:6" ht="15.75" customHeight="1" thickBot="1">
      <c r="A70" s="165" t="s">
        <v>288</v>
      </c>
      <c r="B70" s="98" t="s">
        <v>289</v>
      </c>
      <c r="C70" s="103">
        <f>SUM(C71:C72)</f>
        <v>0</v>
      </c>
      <c r="D70" s="103">
        <f>SUM(D71:D72)</f>
        <v>0</v>
      </c>
      <c r="E70" s="103">
        <f>SUM(E71:E72)</f>
        <v>0</v>
      </c>
      <c r="F70" s="103">
        <f>SUM(F71:F72)</f>
        <v>0</v>
      </c>
    </row>
    <row r="71" spans="1:6" ht="15.75" customHeight="1">
      <c r="A71" s="13" t="s">
        <v>314</v>
      </c>
      <c r="B71" s="162" t="s">
        <v>290</v>
      </c>
      <c r="C71" s="108"/>
      <c r="D71" s="108"/>
      <c r="E71" s="108"/>
      <c r="F71" s="108"/>
    </row>
    <row r="72" spans="1:6" ht="12.75" customHeight="1" thickBot="1">
      <c r="A72" s="14" t="s">
        <v>315</v>
      </c>
      <c r="B72" s="164" t="s">
        <v>291</v>
      </c>
      <c r="C72" s="108"/>
      <c r="D72" s="108"/>
      <c r="E72" s="108"/>
      <c r="F72" s="108"/>
    </row>
    <row r="73" spans="1:6" ht="14.25" customHeight="1" thickBot="1">
      <c r="A73" s="165" t="s">
        <v>292</v>
      </c>
      <c r="B73" s="98" t="s">
        <v>293</v>
      </c>
      <c r="C73" s="103">
        <f>SUM(C74:C76)</f>
        <v>0</v>
      </c>
      <c r="D73" s="103">
        <f>SUM(D74:D76)</f>
        <v>0</v>
      </c>
      <c r="E73" s="103">
        <f>SUM(E74:E76)</f>
        <v>0</v>
      </c>
      <c r="F73" s="103">
        <f>SUM(F74:F76)</f>
        <v>0</v>
      </c>
    </row>
    <row r="74" spans="1:6" ht="15" customHeight="1">
      <c r="A74" s="13" t="s">
        <v>316</v>
      </c>
      <c r="B74" s="162" t="s">
        <v>294</v>
      </c>
      <c r="C74" s="108"/>
      <c r="D74" s="108"/>
      <c r="E74" s="108"/>
      <c r="F74" s="108"/>
    </row>
    <row r="75" spans="1:6" ht="13.5" customHeight="1">
      <c r="A75" s="12" t="s">
        <v>317</v>
      </c>
      <c r="B75" s="163" t="s">
        <v>295</v>
      </c>
      <c r="C75" s="108"/>
      <c r="D75" s="108"/>
      <c r="E75" s="108"/>
      <c r="F75" s="108"/>
    </row>
    <row r="76" spans="1:6" ht="15" customHeight="1" thickBot="1">
      <c r="A76" s="14" t="s">
        <v>318</v>
      </c>
      <c r="B76" s="164" t="s">
        <v>296</v>
      </c>
      <c r="C76" s="108"/>
      <c r="D76" s="108"/>
      <c r="E76" s="108"/>
      <c r="F76" s="108"/>
    </row>
    <row r="77" spans="1:6" ht="14.25" customHeight="1" thickBot="1">
      <c r="A77" s="165" t="s">
        <v>297</v>
      </c>
      <c r="B77" s="98" t="s">
        <v>319</v>
      </c>
      <c r="C77" s="103">
        <f>SUM(C78:C81)</f>
        <v>0</v>
      </c>
      <c r="D77" s="103">
        <f>SUM(D78:D81)</f>
        <v>0</v>
      </c>
      <c r="E77" s="103">
        <f>SUM(E78:E81)</f>
        <v>0</v>
      </c>
      <c r="F77" s="103">
        <f>SUM(F78:F81)</f>
        <v>0</v>
      </c>
    </row>
    <row r="78" spans="1:6" ht="12.75" customHeight="1">
      <c r="A78" s="167" t="s">
        <v>298</v>
      </c>
      <c r="B78" s="162" t="s">
        <v>299</v>
      </c>
      <c r="C78" s="108"/>
      <c r="D78" s="108"/>
      <c r="E78" s="108"/>
      <c r="F78" s="108"/>
    </row>
    <row r="79" spans="1:6" ht="16.5" customHeight="1">
      <c r="A79" s="168" t="s">
        <v>300</v>
      </c>
      <c r="B79" s="163" t="s">
        <v>301</v>
      </c>
      <c r="C79" s="108"/>
      <c r="D79" s="108"/>
      <c r="E79" s="108"/>
      <c r="F79" s="108"/>
    </row>
    <row r="80" spans="1:6" ht="16.5" customHeight="1">
      <c r="A80" s="168" t="s">
        <v>302</v>
      </c>
      <c r="B80" s="163" t="s">
        <v>303</v>
      </c>
      <c r="C80" s="108"/>
      <c r="D80" s="108"/>
      <c r="E80" s="108"/>
      <c r="F80" s="108"/>
    </row>
    <row r="81" spans="1:6" ht="15.75" customHeight="1" thickBot="1">
      <c r="A81" s="169" t="s">
        <v>304</v>
      </c>
      <c r="B81" s="164" t="s">
        <v>305</v>
      </c>
      <c r="C81" s="108"/>
      <c r="D81" s="108"/>
      <c r="E81" s="108"/>
      <c r="F81" s="108"/>
    </row>
    <row r="82" spans="1:6" ht="11.25" customHeight="1" thickBot="1">
      <c r="A82" s="165" t="s">
        <v>306</v>
      </c>
      <c r="B82" s="98" t="s">
        <v>307</v>
      </c>
      <c r="C82" s="204"/>
      <c r="D82" s="204"/>
      <c r="E82" s="204"/>
      <c r="F82" s="204"/>
    </row>
    <row r="83" spans="1:6" ht="16.5" customHeight="1" thickBot="1">
      <c r="A83" s="165" t="s">
        <v>308</v>
      </c>
      <c r="B83" s="170" t="s">
        <v>309</v>
      </c>
      <c r="C83" s="109">
        <f>+C61+C65+C70+C73+C77+C82</f>
        <v>0</v>
      </c>
      <c r="D83" s="109">
        <f>+D61+D65+D70+D73+D77+D82</f>
        <v>0</v>
      </c>
      <c r="E83" s="109">
        <f>+E61+E65+E70+E73+E77+E82</f>
        <v>0</v>
      </c>
      <c r="F83" s="109">
        <f>+F61+F65+F70+F73+F77+F82</f>
        <v>0</v>
      </c>
    </row>
    <row r="84" spans="1:6" ht="14.25" customHeight="1" thickBot="1">
      <c r="A84" s="171" t="s">
        <v>322</v>
      </c>
      <c r="B84" s="172" t="s">
        <v>310</v>
      </c>
      <c r="C84" s="109">
        <f>+C60+C83</f>
        <v>4650</v>
      </c>
      <c r="D84" s="109">
        <f>+D60+D83</f>
        <v>3584</v>
      </c>
      <c r="E84" s="109">
        <f>+E60+E83</f>
        <v>1855</v>
      </c>
      <c r="F84" s="109">
        <f>+F60+F83</f>
        <v>51.7578125</v>
      </c>
    </row>
    <row r="85" spans="1:6" ht="13.5" customHeight="1">
      <c r="A85" s="3"/>
      <c r="B85" s="4"/>
      <c r="C85" s="4"/>
      <c r="D85" s="110"/>
      <c r="E85" s="4"/>
      <c r="F85" s="110"/>
    </row>
    <row r="86" spans="1:6" ht="13.5" customHeight="1">
      <c r="A86" s="1417" t="s">
        <v>96</v>
      </c>
      <c r="B86" s="1417"/>
      <c r="C86" s="1417"/>
      <c r="E86" s="159"/>
    </row>
    <row r="87" spans="1:6" ht="14.25" customHeight="1" thickBot="1">
      <c r="A87" s="1418" t="s">
        <v>154</v>
      </c>
      <c r="B87" s="1418"/>
      <c r="C87" s="725"/>
      <c r="D87" s="476"/>
      <c r="E87" s="725"/>
      <c r="F87" s="476"/>
    </row>
    <row r="88" spans="1:6" ht="15.75" customHeight="1" thickBot="1">
      <c r="A88" s="21" t="s">
        <v>117</v>
      </c>
      <c r="B88" s="22" t="s">
        <v>97</v>
      </c>
      <c r="C88" s="29" t="s">
        <v>864</v>
      </c>
      <c r="D88" s="29" t="s">
        <v>896</v>
      </c>
      <c r="E88" s="29" t="s">
        <v>866</v>
      </c>
      <c r="F88" s="29" t="s">
        <v>867</v>
      </c>
    </row>
    <row r="89" spans="1:6" ht="13.5" thickBot="1">
      <c r="A89" s="26">
        <v>1</v>
      </c>
      <c r="B89" s="27">
        <v>2</v>
      </c>
      <c r="C89" s="156">
        <v>3</v>
      </c>
      <c r="D89" s="156">
        <v>4</v>
      </c>
      <c r="E89" s="156">
        <v>5</v>
      </c>
      <c r="F89" s="156">
        <v>6</v>
      </c>
    </row>
    <row r="90" spans="1:6" ht="13.5" thickBot="1">
      <c r="A90" s="20" t="s">
        <v>68</v>
      </c>
      <c r="B90" s="25" t="s">
        <v>325</v>
      </c>
      <c r="C90" s="102">
        <f>SUM(C91:C95)</f>
        <v>3450</v>
      </c>
      <c r="D90" s="102">
        <f>SUM(D91:D95)</f>
        <v>2384</v>
      </c>
      <c r="E90" s="102">
        <f>SUM(E91:E95)</f>
        <v>1855</v>
      </c>
      <c r="F90" s="102">
        <f>E90*100/D90</f>
        <v>77.810402684563755</v>
      </c>
    </row>
    <row r="91" spans="1:6" ht="12.75">
      <c r="A91" s="15" t="s">
        <v>129</v>
      </c>
      <c r="B91" s="8" t="s">
        <v>98</v>
      </c>
      <c r="C91" s="104"/>
      <c r="D91" s="104"/>
      <c r="E91" s="104"/>
      <c r="F91" s="104"/>
    </row>
    <row r="92" spans="1:6" ht="41.25" customHeight="1">
      <c r="A92" s="12" t="s">
        <v>130</v>
      </c>
      <c r="B92" s="6" t="s">
        <v>171</v>
      </c>
      <c r="C92" s="105"/>
      <c r="D92" s="105"/>
      <c r="E92" s="105"/>
      <c r="F92" s="105"/>
    </row>
    <row r="93" spans="1:6" ht="12.75">
      <c r="A93" s="12" t="s">
        <v>131</v>
      </c>
      <c r="B93" s="6" t="s">
        <v>148</v>
      </c>
      <c r="C93" s="107"/>
      <c r="D93" s="107"/>
      <c r="E93" s="107"/>
      <c r="F93" s="107"/>
    </row>
    <row r="94" spans="1:6" ht="17.25" customHeight="1">
      <c r="A94" s="12" t="s">
        <v>132</v>
      </c>
      <c r="B94" s="9" t="s">
        <v>172</v>
      </c>
      <c r="C94" s="107"/>
      <c r="D94" s="107"/>
      <c r="E94" s="107"/>
      <c r="F94" s="107"/>
    </row>
    <row r="95" spans="1:6" ht="13.5" customHeight="1">
      <c r="A95" s="12" t="s">
        <v>140</v>
      </c>
      <c r="B95" s="6" t="s">
        <v>173</v>
      </c>
      <c r="C95" s="107">
        <v>3450</v>
      </c>
      <c r="D95" s="107">
        <f>D103+D105</f>
        <v>2384</v>
      </c>
      <c r="E95" s="107">
        <v>1855</v>
      </c>
      <c r="F95" s="107">
        <f>E95*100/D95</f>
        <v>77.810402684563755</v>
      </c>
    </row>
    <row r="96" spans="1:6" ht="13.5" customHeight="1">
      <c r="A96" s="12" t="s">
        <v>133</v>
      </c>
      <c r="B96" s="6" t="s">
        <v>326</v>
      </c>
      <c r="C96" s="107"/>
      <c r="D96" s="107"/>
      <c r="E96" s="107"/>
      <c r="F96" s="107"/>
    </row>
    <row r="97" spans="1:6" ht="14.25" customHeight="1">
      <c r="A97" s="12" t="s">
        <v>134</v>
      </c>
      <c r="B97" s="58" t="s">
        <v>327</v>
      </c>
      <c r="C97" s="107"/>
      <c r="D97" s="107"/>
      <c r="E97" s="107"/>
      <c r="F97" s="107"/>
    </row>
    <row r="98" spans="1:6" ht="13.5" customHeight="1">
      <c r="A98" s="12" t="s">
        <v>141</v>
      </c>
      <c r="B98" s="59" t="s">
        <v>328</v>
      </c>
      <c r="C98" s="107"/>
      <c r="D98" s="107"/>
      <c r="E98" s="107"/>
      <c r="F98" s="107"/>
    </row>
    <row r="99" spans="1:6" ht="13.5" customHeight="1">
      <c r="A99" s="12" t="s">
        <v>142</v>
      </c>
      <c r="B99" s="59" t="s">
        <v>329</v>
      </c>
      <c r="C99" s="107"/>
      <c r="D99" s="107"/>
      <c r="E99" s="107"/>
      <c r="F99" s="107"/>
    </row>
    <row r="100" spans="1:6" ht="12.75" customHeight="1">
      <c r="A100" s="12" t="s">
        <v>143</v>
      </c>
      <c r="B100" s="58" t="s">
        <v>330</v>
      </c>
      <c r="C100" s="107">
        <v>2000</v>
      </c>
      <c r="D100" s="107"/>
      <c r="E100" s="107"/>
      <c r="F100" s="107"/>
    </row>
    <row r="101" spans="1:6" ht="12.75">
      <c r="A101" s="12" t="s">
        <v>144</v>
      </c>
      <c r="B101" s="58" t="s">
        <v>331</v>
      </c>
      <c r="C101" s="107"/>
      <c r="D101" s="107"/>
      <c r="E101" s="107"/>
      <c r="F101" s="107"/>
    </row>
    <row r="102" spans="1:6" ht="14.25" customHeight="1">
      <c r="A102" s="12" t="s">
        <v>146</v>
      </c>
      <c r="B102" s="59" t="s">
        <v>332</v>
      </c>
      <c r="C102" s="107"/>
      <c r="D102" s="107"/>
      <c r="E102" s="107"/>
      <c r="F102" s="107"/>
    </row>
    <row r="103" spans="1:6" ht="13.5" customHeight="1">
      <c r="A103" s="11" t="s">
        <v>174</v>
      </c>
      <c r="B103" s="60" t="s">
        <v>915</v>
      </c>
      <c r="C103" s="107"/>
      <c r="D103" s="107">
        <v>934</v>
      </c>
      <c r="E103" s="107">
        <v>855</v>
      </c>
      <c r="F103" s="107">
        <f t="shared" ref="F103:F105" si="0">E103*100/D103</f>
        <v>91.541755888650968</v>
      </c>
    </row>
    <row r="104" spans="1:6" ht="12.75">
      <c r="A104" s="12" t="s">
        <v>323</v>
      </c>
      <c r="B104" s="60" t="s">
        <v>334</v>
      </c>
      <c r="C104" s="107"/>
      <c r="D104" s="107"/>
      <c r="E104" s="107"/>
      <c r="F104" s="107"/>
    </row>
    <row r="105" spans="1:6" ht="13.5" thickBot="1">
      <c r="A105" s="16" t="s">
        <v>324</v>
      </c>
      <c r="B105" s="61" t="s">
        <v>335</v>
      </c>
      <c r="C105" s="111">
        <v>1450</v>
      </c>
      <c r="D105" s="111">
        <v>1450</v>
      </c>
      <c r="E105" s="111">
        <v>1000</v>
      </c>
      <c r="F105" s="107">
        <f t="shared" si="0"/>
        <v>68.965517241379317</v>
      </c>
    </row>
    <row r="106" spans="1:6" ht="13.5" customHeight="1" thickBot="1">
      <c r="A106" s="18" t="s">
        <v>69</v>
      </c>
      <c r="B106" s="24" t="s">
        <v>336</v>
      </c>
      <c r="C106" s="103">
        <f>+C107+C109+C111</f>
        <v>1200</v>
      </c>
      <c r="D106" s="103">
        <f>+D107+D109+D111</f>
        <v>1200</v>
      </c>
      <c r="E106" s="103"/>
      <c r="F106" s="103"/>
    </row>
    <row r="107" spans="1:6" ht="15" customHeight="1">
      <c r="A107" s="13" t="s">
        <v>135</v>
      </c>
      <c r="B107" s="6" t="s">
        <v>193</v>
      </c>
      <c r="C107" s="106"/>
      <c r="D107" s="106"/>
      <c r="E107" s="106"/>
      <c r="F107" s="106"/>
    </row>
    <row r="108" spans="1:6" ht="12.75" customHeight="1">
      <c r="A108" s="13" t="s">
        <v>136</v>
      </c>
      <c r="B108" s="10" t="s">
        <v>340</v>
      </c>
      <c r="C108" s="106"/>
      <c r="D108" s="106"/>
      <c r="E108" s="106"/>
      <c r="F108" s="106"/>
    </row>
    <row r="109" spans="1:6" ht="11.25" customHeight="1">
      <c r="A109" s="13" t="s">
        <v>137</v>
      </c>
      <c r="B109" s="10" t="s">
        <v>175</v>
      </c>
      <c r="C109" s="105"/>
      <c r="D109" s="105"/>
      <c r="E109" s="105"/>
      <c r="F109" s="105"/>
    </row>
    <row r="110" spans="1:6" ht="12.75" customHeight="1">
      <c r="A110" s="13" t="s">
        <v>138</v>
      </c>
      <c r="B110" s="10" t="s">
        <v>341</v>
      </c>
      <c r="C110" s="96"/>
      <c r="D110" s="96"/>
      <c r="E110" s="96"/>
      <c r="F110" s="96"/>
    </row>
    <row r="111" spans="1:6" ht="11.25" customHeight="1">
      <c r="A111" s="13" t="s">
        <v>139</v>
      </c>
      <c r="B111" s="100" t="s">
        <v>196</v>
      </c>
      <c r="C111" s="96">
        <v>1200</v>
      </c>
      <c r="D111" s="96">
        <v>1200</v>
      </c>
      <c r="E111" s="96"/>
      <c r="F111" s="96"/>
    </row>
    <row r="112" spans="1:6" ht="12.75" customHeight="1">
      <c r="A112" s="13" t="s">
        <v>145</v>
      </c>
      <c r="B112" s="99" t="s">
        <v>438</v>
      </c>
      <c r="C112" s="96"/>
      <c r="D112" s="96"/>
      <c r="E112" s="96"/>
      <c r="F112" s="96"/>
    </row>
    <row r="113" spans="1:6" ht="13.5" customHeight="1">
      <c r="A113" s="13" t="s">
        <v>147</v>
      </c>
      <c r="B113" s="158" t="s">
        <v>346</v>
      </c>
      <c r="C113" s="96"/>
      <c r="D113" s="96"/>
      <c r="E113" s="96"/>
      <c r="F113" s="96"/>
    </row>
    <row r="114" spans="1:6" ht="12" customHeight="1">
      <c r="A114" s="13" t="s">
        <v>176</v>
      </c>
      <c r="B114" s="59" t="s">
        <v>329</v>
      </c>
      <c r="C114" s="96"/>
      <c r="D114" s="96"/>
      <c r="E114" s="96"/>
      <c r="F114" s="96"/>
    </row>
    <row r="115" spans="1:6" ht="12" customHeight="1">
      <c r="A115" s="13" t="s">
        <v>177</v>
      </c>
      <c r="B115" s="59" t="s">
        <v>345</v>
      </c>
      <c r="C115" s="96"/>
      <c r="D115" s="96"/>
      <c r="E115" s="96"/>
      <c r="F115" s="96"/>
    </row>
    <row r="116" spans="1:6" ht="13.5" customHeight="1">
      <c r="A116" s="13" t="s">
        <v>178</v>
      </c>
      <c r="B116" s="59" t="s">
        <v>344</v>
      </c>
      <c r="C116" s="96"/>
      <c r="D116" s="96"/>
      <c r="E116" s="96"/>
      <c r="F116" s="96"/>
    </row>
    <row r="117" spans="1:6" ht="12.75" customHeight="1">
      <c r="A117" s="13" t="s">
        <v>337</v>
      </c>
      <c r="B117" s="59" t="s">
        <v>332</v>
      </c>
      <c r="C117" s="96"/>
      <c r="D117" s="96"/>
      <c r="E117" s="96"/>
      <c r="F117" s="96"/>
    </row>
    <row r="118" spans="1:6" ht="12" customHeight="1">
      <c r="A118" s="13" t="s">
        <v>338</v>
      </c>
      <c r="B118" s="59" t="s">
        <v>343</v>
      </c>
      <c r="C118" s="96"/>
      <c r="D118" s="96"/>
      <c r="E118" s="96"/>
      <c r="F118" s="96"/>
    </row>
    <row r="119" spans="1:6" ht="13.5" customHeight="1" thickBot="1">
      <c r="A119" s="11" t="s">
        <v>339</v>
      </c>
      <c r="B119" s="59" t="s">
        <v>342</v>
      </c>
      <c r="C119" s="97">
        <v>1200</v>
      </c>
      <c r="D119" s="97">
        <v>1200</v>
      </c>
      <c r="E119" s="97"/>
      <c r="F119" s="97"/>
    </row>
    <row r="120" spans="1:6" ht="12.75" customHeight="1" thickBot="1">
      <c r="A120" s="18" t="s">
        <v>70</v>
      </c>
      <c r="B120" s="55" t="s">
        <v>347</v>
      </c>
      <c r="C120" s="103">
        <f>+C121+C122</f>
        <v>0</v>
      </c>
      <c r="D120" s="103">
        <f>+D121+D122</f>
        <v>0</v>
      </c>
      <c r="E120" s="103">
        <f>+E121+E122</f>
        <v>0</v>
      </c>
      <c r="F120" s="103">
        <f>+F121+F122</f>
        <v>0</v>
      </c>
    </row>
    <row r="121" spans="1:6" ht="14.25" customHeight="1">
      <c r="A121" s="13" t="s">
        <v>118</v>
      </c>
      <c r="B121" s="7" t="s">
        <v>106</v>
      </c>
      <c r="C121" s="106"/>
      <c r="D121" s="106"/>
      <c r="E121" s="106"/>
      <c r="F121" s="106"/>
    </row>
    <row r="122" spans="1:6" ht="12" customHeight="1" thickBot="1">
      <c r="A122" s="14" t="s">
        <v>119</v>
      </c>
      <c r="B122" s="10" t="s">
        <v>107</v>
      </c>
      <c r="C122" s="107"/>
      <c r="D122" s="107"/>
      <c r="E122" s="107"/>
      <c r="F122" s="107"/>
    </row>
    <row r="123" spans="1:6" ht="12.75" customHeight="1" thickBot="1">
      <c r="A123" s="18" t="s">
        <v>71</v>
      </c>
      <c r="B123" s="55" t="s">
        <v>348</v>
      </c>
      <c r="C123" s="103">
        <f>+C90+C106+C120</f>
        <v>4650</v>
      </c>
      <c r="D123" s="103">
        <f>+D90+D106+D120</f>
        <v>3584</v>
      </c>
      <c r="E123" s="103">
        <f>+E90+E106+E120</f>
        <v>1855</v>
      </c>
      <c r="F123" s="103">
        <f>+F90+F106+F120</f>
        <v>77.810402684563755</v>
      </c>
    </row>
    <row r="124" spans="1:6" ht="13.5" customHeight="1" thickBot="1">
      <c r="A124" s="18" t="s">
        <v>72</v>
      </c>
      <c r="B124" s="55" t="s">
        <v>349</v>
      </c>
      <c r="C124" s="103">
        <f>+C125+C126+C127</f>
        <v>0</v>
      </c>
      <c r="D124" s="103">
        <f>+D125+D126+D127</f>
        <v>0</v>
      </c>
      <c r="E124" s="103">
        <f>+E125+E126+E127</f>
        <v>0</v>
      </c>
      <c r="F124" s="103">
        <f>+F125+F126+F127</f>
        <v>0</v>
      </c>
    </row>
    <row r="125" spans="1:6" ht="12.75" customHeight="1">
      <c r="A125" s="13" t="s">
        <v>122</v>
      </c>
      <c r="B125" s="7" t="s">
        <v>350</v>
      </c>
      <c r="C125" s="96"/>
      <c r="D125" s="96"/>
      <c r="E125" s="96"/>
      <c r="F125" s="96"/>
    </row>
    <row r="126" spans="1:6" ht="14.25" customHeight="1">
      <c r="A126" s="13" t="s">
        <v>123</v>
      </c>
      <c r="B126" s="7" t="s">
        <v>351</v>
      </c>
      <c r="C126" s="96"/>
      <c r="D126" s="96"/>
      <c r="E126" s="96"/>
      <c r="F126" s="96"/>
    </row>
    <row r="127" spans="1:6" ht="15" customHeight="1" thickBot="1">
      <c r="A127" s="11" t="s">
        <v>124</v>
      </c>
      <c r="B127" s="5" t="s">
        <v>352</v>
      </c>
      <c r="C127" s="96"/>
      <c r="D127" s="96"/>
      <c r="E127" s="96"/>
      <c r="F127" s="96"/>
    </row>
    <row r="128" spans="1:6" ht="14.25" customHeight="1" thickBot="1">
      <c r="A128" s="18" t="s">
        <v>73</v>
      </c>
      <c r="B128" s="55" t="s">
        <v>402</v>
      </c>
      <c r="C128" s="103">
        <f>+C129+C130+C131+C132</f>
        <v>0</v>
      </c>
      <c r="D128" s="103">
        <f>+D129+D130+D131+D132</f>
        <v>0</v>
      </c>
      <c r="E128" s="103">
        <f>+E129+E130+E131+E132</f>
        <v>0</v>
      </c>
      <c r="F128" s="103">
        <f>+F129+F130+F131+F132</f>
        <v>0</v>
      </c>
    </row>
    <row r="129" spans="1:6" ht="12.75" customHeight="1">
      <c r="A129" s="13" t="s">
        <v>125</v>
      </c>
      <c r="B129" s="7" t="s">
        <v>353</v>
      </c>
      <c r="C129" s="96"/>
      <c r="D129" s="96"/>
      <c r="E129" s="96"/>
      <c r="F129" s="96"/>
    </row>
    <row r="130" spans="1:6" ht="12.75" customHeight="1">
      <c r="A130" s="13" t="s">
        <v>126</v>
      </c>
      <c r="B130" s="7" t="s">
        <v>354</v>
      </c>
      <c r="C130" s="96"/>
      <c r="D130" s="96"/>
      <c r="E130" s="96"/>
      <c r="F130" s="96"/>
    </row>
    <row r="131" spans="1:6" ht="13.5" customHeight="1">
      <c r="A131" s="13" t="s">
        <v>257</v>
      </c>
      <c r="B131" s="7" t="s">
        <v>355</v>
      </c>
      <c r="C131" s="96"/>
      <c r="D131" s="96"/>
      <c r="E131" s="96"/>
      <c r="F131" s="96"/>
    </row>
    <row r="132" spans="1:6" ht="13.5" customHeight="1" thickBot="1">
      <c r="A132" s="11" t="s">
        <v>258</v>
      </c>
      <c r="B132" s="5" t="s">
        <v>356</v>
      </c>
      <c r="C132" s="96"/>
      <c r="D132" s="96"/>
      <c r="E132" s="96"/>
      <c r="F132" s="96"/>
    </row>
    <row r="133" spans="1:6" ht="11.25" customHeight="1" thickBot="1">
      <c r="A133" s="18" t="s">
        <v>74</v>
      </c>
      <c r="B133" s="55" t="s">
        <v>357</v>
      </c>
      <c r="C133" s="109">
        <f>+C134+C135+C136+C137</f>
        <v>0</v>
      </c>
      <c r="D133" s="109">
        <f>+D134+D135+D136+D137</f>
        <v>0</v>
      </c>
      <c r="E133" s="109">
        <f>+E134+E135+E136+E137</f>
        <v>0</v>
      </c>
      <c r="F133" s="109">
        <f>+F134+F135+F136+F137</f>
        <v>0</v>
      </c>
    </row>
    <row r="134" spans="1:6" ht="12" customHeight="1">
      <c r="A134" s="13" t="s">
        <v>127</v>
      </c>
      <c r="B134" s="7" t="s">
        <v>358</v>
      </c>
      <c r="C134" s="96"/>
      <c r="D134" s="96"/>
      <c r="E134" s="96"/>
      <c r="F134" s="96"/>
    </row>
    <row r="135" spans="1:6" ht="15" customHeight="1">
      <c r="A135" s="13" t="s">
        <v>128</v>
      </c>
      <c r="B135" s="7" t="s">
        <v>368</v>
      </c>
      <c r="C135" s="96"/>
      <c r="D135" s="96"/>
      <c r="E135" s="96"/>
      <c r="F135" s="96"/>
    </row>
    <row r="136" spans="1:6" ht="12.75" customHeight="1">
      <c r="A136" s="13" t="s">
        <v>269</v>
      </c>
      <c r="B136" s="7" t="s">
        <v>359</v>
      </c>
      <c r="C136" s="96"/>
      <c r="D136" s="96"/>
      <c r="E136" s="96"/>
      <c r="F136" s="96"/>
    </row>
    <row r="137" spans="1:6" ht="12.75" customHeight="1" thickBot="1">
      <c r="A137" s="11" t="s">
        <v>270</v>
      </c>
      <c r="B137" s="5" t="s">
        <v>360</v>
      </c>
      <c r="C137" s="96"/>
      <c r="D137" s="96"/>
      <c r="E137" s="96"/>
      <c r="F137" s="96"/>
    </row>
    <row r="138" spans="1:6" ht="12" customHeight="1" thickBot="1">
      <c r="A138" s="18" t="s">
        <v>75</v>
      </c>
      <c r="B138" s="55" t="s">
        <v>361</v>
      </c>
      <c r="C138" s="112">
        <f>+C139+C140+C141+C142</f>
        <v>0</v>
      </c>
      <c r="D138" s="112">
        <f>+D139+D140+D141+D142</f>
        <v>0</v>
      </c>
      <c r="E138" s="112">
        <f>+E139+E140+E141+E142</f>
        <v>0</v>
      </c>
      <c r="F138" s="112">
        <f>+F139+F140+F141+F142</f>
        <v>0</v>
      </c>
    </row>
    <row r="139" spans="1:6" ht="14.25" customHeight="1">
      <c r="A139" s="13" t="s">
        <v>169</v>
      </c>
      <c r="B139" s="7" t="s">
        <v>362</v>
      </c>
      <c r="C139" s="96"/>
      <c r="D139" s="96"/>
      <c r="E139" s="96"/>
      <c r="F139" s="96"/>
    </row>
    <row r="140" spans="1:6" ht="12.75" customHeight="1">
      <c r="A140" s="13" t="s">
        <v>170</v>
      </c>
      <c r="B140" s="7" t="s">
        <v>363</v>
      </c>
      <c r="C140" s="96"/>
      <c r="D140" s="96"/>
      <c r="E140" s="96"/>
      <c r="F140" s="96"/>
    </row>
    <row r="141" spans="1:6" ht="13.5" customHeight="1">
      <c r="A141" s="13" t="s">
        <v>195</v>
      </c>
      <c r="B141" s="7" t="s">
        <v>364</v>
      </c>
      <c r="C141" s="96"/>
      <c r="D141" s="96"/>
      <c r="E141" s="96"/>
      <c r="F141" s="96"/>
    </row>
    <row r="142" spans="1:6" ht="13.5" customHeight="1" thickBot="1">
      <c r="A142" s="13" t="s">
        <v>272</v>
      </c>
      <c r="B142" s="7" t="s">
        <v>365</v>
      </c>
      <c r="C142" s="96"/>
      <c r="D142" s="96"/>
      <c r="E142" s="96"/>
      <c r="F142" s="96"/>
    </row>
    <row r="143" spans="1:6" ht="12" customHeight="1" thickBot="1">
      <c r="A143" s="18" t="s">
        <v>76</v>
      </c>
      <c r="B143" s="55" t="s">
        <v>366</v>
      </c>
      <c r="C143" s="174">
        <f>+C124+C128+C133+C138</f>
        <v>0</v>
      </c>
      <c r="D143" s="174">
        <f>+D124+D128+D133+D138</f>
        <v>0</v>
      </c>
      <c r="E143" s="174">
        <f>+E124+E128+E133+E138</f>
        <v>0</v>
      </c>
      <c r="F143" s="174">
        <f>+F124+F128+F133+F138</f>
        <v>0</v>
      </c>
    </row>
    <row r="144" spans="1:6" ht="13.5" customHeight="1" thickBot="1">
      <c r="A144" s="101" t="s">
        <v>77</v>
      </c>
      <c r="B144" s="148" t="s">
        <v>367</v>
      </c>
      <c r="C144" s="174">
        <f>+C123+C143</f>
        <v>4650</v>
      </c>
      <c r="D144" s="174">
        <f>+D123+D143</f>
        <v>3584</v>
      </c>
      <c r="E144" s="174">
        <f>+E123+E143</f>
        <v>1855</v>
      </c>
      <c r="F144" s="174">
        <f>+F123+F143</f>
        <v>77.810402684563755</v>
      </c>
    </row>
    <row r="145" spans="1:6" ht="12.75" customHeight="1">
      <c r="D145" s="150"/>
      <c r="F145" s="150"/>
    </row>
    <row r="146" spans="1:6" ht="14.25" customHeight="1">
      <c r="A146" s="1419" t="s">
        <v>905</v>
      </c>
      <c r="B146" s="1419"/>
      <c r="C146" s="1419"/>
      <c r="E146" s="159"/>
    </row>
    <row r="147" spans="1:6" ht="15.75" customHeight="1" thickBot="1">
      <c r="A147" s="1416" t="s">
        <v>906</v>
      </c>
      <c r="B147" s="1416"/>
      <c r="C147" s="724"/>
      <c r="D147" s="722" t="s">
        <v>194</v>
      </c>
      <c r="E147" s="724"/>
      <c r="F147" s="722" t="s">
        <v>194</v>
      </c>
    </row>
    <row r="148" spans="1:6" ht="14.25" customHeight="1" thickBot="1">
      <c r="A148" s="18">
        <v>1</v>
      </c>
      <c r="B148" s="24" t="s">
        <v>907</v>
      </c>
      <c r="C148" s="316"/>
      <c r="D148" s="103">
        <f>+D60-D123</f>
        <v>0</v>
      </c>
      <c r="E148" s="316"/>
      <c r="F148" s="103">
        <f>+F60-F123</f>
        <v>-26.052590184563755</v>
      </c>
    </row>
    <row r="149" spans="1:6" ht="21.75" thickBot="1">
      <c r="A149" s="18" t="s">
        <v>69</v>
      </c>
      <c r="B149" s="24" t="s">
        <v>908</v>
      </c>
      <c r="C149" s="316"/>
      <c r="D149" s="103">
        <f>+D83-D143</f>
        <v>0</v>
      </c>
      <c r="E149" s="316"/>
      <c r="F149" s="103">
        <f>+F83-F143</f>
        <v>0</v>
      </c>
    </row>
    <row r="150" spans="1:6">
      <c r="A150" s="763"/>
      <c r="B150" s="764"/>
      <c r="C150" s="764"/>
      <c r="E150" s="764"/>
    </row>
    <row r="151" spans="1:6">
      <c r="C151" s="764"/>
      <c r="E151" s="764"/>
    </row>
  </sheetData>
  <mergeCells count="6">
    <mergeCell ref="A147:B147"/>
    <mergeCell ref="A1:C1"/>
    <mergeCell ref="A2:B2"/>
    <mergeCell ref="A86:C86"/>
    <mergeCell ref="A87:B87"/>
    <mergeCell ref="A146:C146"/>
  </mergeCells>
  <pageMargins left="0" right="0" top="0.74803149606299213" bottom="0" header="0.31496062992125984" footer="0.31496062992125984"/>
  <pageSetup paperSize="9" scale="85" orientation="portrait" r:id="rId1"/>
  <headerFooter>
    <oddHeader>&amp;C                                                                                                                 1.3.melléklet a 6/2016. (IV.26.) önkormányzati rendelethez</oddHeader>
  </headerFooter>
  <rowBreaks count="1" manualBreakCount="1">
    <brk id="85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dimension ref="A1:I34"/>
  <sheetViews>
    <sheetView view="pageBreakPreview" topLeftCell="B1" zoomScale="60" zoomScaleNormal="100" workbookViewId="0">
      <selection activeCell="F2" sqref="F2:I2"/>
    </sheetView>
  </sheetViews>
  <sheetFormatPr defaultRowHeight="12.75"/>
  <cols>
    <col min="1" max="1" width="6.6640625" customWidth="1"/>
    <col min="2" max="2" width="43.33203125" customWidth="1"/>
    <col min="3" max="3" width="39.83203125" customWidth="1"/>
    <col min="4" max="6" width="12.6640625" customWidth="1"/>
    <col min="7" max="7" width="12.6640625" hidden="1" customWidth="1"/>
    <col min="8" max="8" width="27.83203125" customWidth="1"/>
    <col min="9" max="9" width="10.5" customWidth="1"/>
  </cols>
  <sheetData>
    <row r="1" spans="1:9" ht="15.75" customHeight="1">
      <c r="A1" s="1633" t="s">
        <v>1026</v>
      </c>
      <c r="B1" s="1633"/>
      <c r="C1" s="1633"/>
      <c r="D1" s="1633"/>
      <c r="E1" s="1633"/>
      <c r="F1" s="1633"/>
      <c r="G1" s="1633"/>
      <c r="H1" s="1633"/>
      <c r="I1" s="1633"/>
    </row>
    <row r="2" spans="1:9" ht="15.75" customHeight="1">
      <c r="A2" s="737"/>
      <c r="B2" s="737"/>
      <c r="C2" s="737"/>
      <c r="D2" s="737"/>
      <c r="E2" s="737"/>
      <c r="F2" s="1498" t="s">
        <v>1160</v>
      </c>
      <c r="G2" s="1498"/>
      <c r="H2" s="1498"/>
      <c r="I2" s="1498"/>
    </row>
    <row r="3" spans="1:9" ht="13.5" thickBot="1">
      <c r="A3" s="323"/>
      <c r="B3" s="323"/>
      <c r="C3" s="1632"/>
      <c r="D3" s="1632"/>
      <c r="E3" s="738"/>
      <c r="F3" s="738"/>
      <c r="G3" s="738"/>
      <c r="H3" s="1632" t="s">
        <v>100</v>
      </c>
      <c r="I3" s="1632"/>
    </row>
    <row r="4" spans="1:9" ht="36.75" thickBot="1">
      <c r="A4" s="493" t="s">
        <v>117</v>
      </c>
      <c r="B4" s="494" t="s">
        <v>508</v>
      </c>
      <c r="C4" s="494" t="s">
        <v>509</v>
      </c>
      <c r="D4" s="495" t="s">
        <v>597</v>
      </c>
      <c r="E4" s="1021" t="s">
        <v>1027</v>
      </c>
      <c r="F4" s="495" t="s">
        <v>609</v>
      </c>
      <c r="G4" s="495" t="s">
        <v>1022</v>
      </c>
      <c r="H4" s="496" t="s">
        <v>600</v>
      </c>
      <c r="I4" s="499" t="s">
        <v>548</v>
      </c>
    </row>
    <row r="5" spans="1:9">
      <c r="A5" s="324" t="s">
        <v>68</v>
      </c>
      <c r="B5" s="325" t="s">
        <v>510</v>
      </c>
      <c r="C5" s="325" t="s">
        <v>511</v>
      </c>
      <c r="D5" s="498">
        <v>125</v>
      </c>
      <c r="E5" s="498">
        <v>125</v>
      </c>
      <c r="F5" s="498">
        <v>125</v>
      </c>
      <c r="G5" s="498"/>
      <c r="H5" s="487" t="s">
        <v>602</v>
      </c>
      <c r="I5" s="1634">
        <f>F5+F6+F8+F7+F9+F10+F11+F12+F13</f>
        <v>1855</v>
      </c>
    </row>
    <row r="6" spans="1:9">
      <c r="A6" s="326" t="s">
        <v>69</v>
      </c>
      <c r="B6" s="327" t="s">
        <v>512</v>
      </c>
      <c r="C6" s="327" t="s">
        <v>511</v>
      </c>
      <c r="D6" s="486">
        <v>125</v>
      </c>
      <c r="E6" s="486">
        <v>125</v>
      </c>
      <c r="F6" s="486">
        <v>125</v>
      </c>
      <c r="G6" s="486"/>
      <c r="H6" s="488" t="s">
        <v>602</v>
      </c>
      <c r="I6" s="1635"/>
    </row>
    <row r="7" spans="1:9">
      <c r="A7" s="326" t="s">
        <v>70</v>
      </c>
      <c r="B7" s="327" t="s">
        <v>513</v>
      </c>
      <c r="C7" s="327" t="s">
        <v>511</v>
      </c>
      <c r="D7" s="486">
        <v>125</v>
      </c>
      <c r="E7" s="486">
        <v>125</v>
      </c>
      <c r="F7" s="486">
        <v>125</v>
      </c>
      <c r="G7" s="486"/>
      <c r="H7" s="488" t="s">
        <v>602</v>
      </c>
      <c r="I7" s="1635"/>
    </row>
    <row r="8" spans="1:9">
      <c r="A8" s="483" t="s">
        <v>71</v>
      </c>
      <c r="B8" s="328" t="s">
        <v>515</v>
      </c>
      <c r="C8" s="328" t="s">
        <v>511</v>
      </c>
      <c r="D8" s="492">
        <v>300</v>
      </c>
      <c r="E8" s="492">
        <v>300</v>
      </c>
      <c r="F8" s="492">
        <v>300</v>
      </c>
      <c r="G8" s="492"/>
      <c r="H8" s="489" t="s">
        <v>602</v>
      </c>
      <c r="I8" s="1635"/>
    </row>
    <row r="9" spans="1:9">
      <c r="A9" s="326" t="s">
        <v>72</v>
      </c>
      <c r="B9" s="327" t="s">
        <v>516</v>
      </c>
      <c r="C9" s="328" t="s">
        <v>511</v>
      </c>
      <c r="D9" s="486">
        <v>100</v>
      </c>
      <c r="E9" s="486">
        <v>100</v>
      </c>
      <c r="F9" s="486">
        <v>100</v>
      </c>
      <c r="G9" s="486"/>
      <c r="H9" s="488" t="s">
        <v>602</v>
      </c>
      <c r="I9" s="1635"/>
    </row>
    <row r="10" spans="1:9">
      <c r="A10" s="326" t="s">
        <v>73</v>
      </c>
      <c r="B10" s="327" t="s">
        <v>1113</v>
      </c>
      <c r="C10" s="327" t="s">
        <v>511</v>
      </c>
      <c r="D10" s="486">
        <v>675</v>
      </c>
      <c r="E10" s="486">
        <v>675</v>
      </c>
      <c r="F10" s="486">
        <v>125</v>
      </c>
      <c r="G10" s="486"/>
      <c r="H10" s="488" t="s">
        <v>602</v>
      </c>
      <c r="I10" s="1635"/>
    </row>
    <row r="11" spans="1:9" ht="13.5" thickBot="1">
      <c r="A11" s="1087" t="s">
        <v>74</v>
      </c>
      <c r="B11" s="1317" t="s">
        <v>1028</v>
      </c>
      <c r="C11" s="1318" t="s">
        <v>511</v>
      </c>
      <c r="D11" s="1319">
        <v>2000</v>
      </c>
      <c r="E11" s="1319">
        <v>934</v>
      </c>
      <c r="F11" s="1319">
        <v>855</v>
      </c>
      <c r="G11" s="1319"/>
      <c r="H11" s="1320" t="s">
        <v>602</v>
      </c>
      <c r="I11" s="1635"/>
    </row>
    <row r="12" spans="1:9" ht="13.5" thickBot="1">
      <c r="A12" s="1087"/>
      <c r="B12" s="1318" t="s">
        <v>1111</v>
      </c>
      <c r="C12" s="1318" t="s">
        <v>511</v>
      </c>
      <c r="D12" s="1322"/>
      <c r="E12" s="1322">
        <v>50</v>
      </c>
      <c r="F12" s="1322">
        <v>50</v>
      </c>
      <c r="G12" s="1322"/>
      <c r="H12" s="1320" t="s">
        <v>602</v>
      </c>
      <c r="I12" s="1636"/>
    </row>
    <row r="13" spans="1:9" ht="13.5" thickBot="1">
      <c r="A13" s="1087"/>
      <c r="B13" s="484" t="s">
        <v>1112</v>
      </c>
      <c r="C13" s="484" t="s">
        <v>511</v>
      </c>
      <c r="D13" s="1321"/>
      <c r="E13" s="1321">
        <v>50</v>
      </c>
      <c r="F13" s="1321">
        <v>50</v>
      </c>
      <c r="G13" s="1321"/>
      <c r="H13" s="1323" t="s">
        <v>602</v>
      </c>
      <c r="I13" s="1637"/>
    </row>
    <row r="14" spans="1:9" ht="13.5" thickBot="1">
      <c r="A14" s="1087" t="s">
        <v>75</v>
      </c>
      <c r="B14" s="485" t="s">
        <v>599</v>
      </c>
      <c r="C14" s="485" t="s">
        <v>598</v>
      </c>
      <c r="D14" s="1088">
        <v>1200</v>
      </c>
      <c r="E14" s="1088">
        <v>1200</v>
      </c>
      <c r="F14" s="1088"/>
      <c r="G14" s="1088"/>
      <c r="H14" s="490" t="s">
        <v>603</v>
      </c>
      <c r="I14" s="739"/>
    </row>
    <row r="15" spans="1:9" ht="13.5" thickBot="1">
      <c r="A15" s="1089" t="s">
        <v>76</v>
      </c>
      <c r="B15" s="1090" t="s">
        <v>514</v>
      </c>
      <c r="C15" s="1090" t="s">
        <v>511</v>
      </c>
      <c r="D15" s="1091">
        <v>1750</v>
      </c>
      <c r="E15" s="1091">
        <v>1750</v>
      </c>
      <c r="F15" s="1091">
        <v>1750</v>
      </c>
      <c r="G15" s="1091"/>
      <c r="H15" s="1092" t="s">
        <v>601</v>
      </c>
      <c r="I15" s="1093">
        <v>1750</v>
      </c>
    </row>
    <row r="16" spans="1:9">
      <c r="A16" s="483" t="s">
        <v>77</v>
      </c>
      <c r="B16" s="328"/>
      <c r="C16" s="325"/>
      <c r="D16" s="492"/>
      <c r="E16" s="492"/>
      <c r="F16" s="492"/>
      <c r="G16" s="492"/>
      <c r="H16" s="489"/>
    </row>
    <row r="17" spans="1:8">
      <c r="A17" s="326" t="s">
        <v>78</v>
      </c>
      <c r="B17" s="327"/>
      <c r="C17" s="327"/>
      <c r="D17" s="486"/>
      <c r="E17" s="486"/>
      <c r="F17" s="486"/>
      <c r="G17" s="486"/>
      <c r="H17" s="488"/>
    </row>
    <row r="18" spans="1:8">
      <c r="A18" s="326" t="s">
        <v>79</v>
      </c>
      <c r="B18" s="327"/>
      <c r="C18" s="327"/>
      <c r="D18" s="486"/>
      <c r="E18" s="486"/>
      <c r="F18" s="486"/>
      <c r="G18" s="486"/>
      <c r="H18" s="488"/>
    </row>
    <row r="19" spans="1:8">
      <c r="A19" s="326" t="s">
        <v>80</v>
      </c>
      <c r="B19" s="327"/>
      <c r="C19" s="327"/>
      <c r="D19" s="486"/>
      <c r="E19" s="486"/>
      <c r="F19" s="486"/>
      <c r="G19" s="486"/>
      <c r="H19" s="488"/>
    </row>
    <row r="20" spans="1:8">
      <c r="A20" s="326" t="s">
        <v>81</v>
      </c>
      <c r="B20" s="327"/>
      <c r="C20" s="327"/>
      <c r="D20" s="486"/>
      <c r="E20" s="486"/>
      <c r="F20" s="486"/>
      <c r="G20" s="486"/>
      <c r="H20" s="488"/>
    </row>
    <row r="21" spans="1:8" ht="13.5" thickBot="1">
      <c r="A21" s="326" t="s">
        <v>82</v>
      </c>
      <c r="B21" s="327"/>
      <c r="C21" s="327"/>
      <c r="D21" s="486"/>
      <c r="E21" s="486"/>
      <c r="F21" s="486"/>
      <c r="G21" s="486"/>
      <c r="H21" s="488"/>
    </row>
    <row r="22" spans="1:8" ht="13.5" thickBot="1">
      <c r="A22" s="1630" t="s">
        <v>518</v>
      </c>
      <c r="B22" s="1631"/>
      <c r="C22" s="1086"/>
      <c r="D22" s="497">
        <v>6400</v>
      </c>
      <c r="E22" s="497">
        <v>6400</v>
      </c>
      <c r="F22" s="497">
        <f>F15+F13+F12+F11+F10+F9+F8+F7+F6+F5</f>
        <v>3605</v>
      </c>
      <c r="G22" s="497"/>
      <c r="H22" s="491"/>
    </row>
    <row r="23" spans="1:8">
      <c r="A23" s="1094"/>
      <c r="B23" s="1095"/>
      <c r="C23" s="1095"/>
      <c r="D23" s="1096"/>
      <c r="E23" s="1096"/>
      <c r="F23" s="1096"/>
      <c r="G23" s="1096"/>
    </row>
    <row r="24" spans="1:8">
      <c r="A24" s="482"/>
      <c r="B24" s="482"/>
    </row>
    <row r="25" spans="1:8">
      <c r="A25" s="1094"/>
      <c r="B25" s="1095"/>
      <c r="C25" s="1095"/>
      <c r="D25" s="1096"/>
      <c r="E25" s="1096"/>
      <c r="F25" s="1096"/>
      <c r="G25" s="1096"/>
    </row>
    <row r="26" spans="1:8">
      <c r="A26" s="1094"/>
      <c r="B26" s="1095"/>
      <c r="C26" s="1095"/>
      <c r="D26" s="1096"/>
      <c r="E26" s="1096"/>
      <c r="F26" s="1096"/>
      <c r="G26" s="1096"/>
    </row>
    <row r="27" spans="1:8">
      <c r="A27" s="1094"/>
      <c r="B27" s="1095"/>
      <c r="C27" s="1095"/>
      <c r="D27" s="1096"/>
      <c r="E27" s="1096"/>
      <c r="F27" s="1096"/>
      <c r="G27" s="1096"/>
    </row>
    <row r="28" spans="1:8">
      <c r="A28" s="1094"/>
      <c r="B28" s="1095"/>
      <c r="C28" s="1095"/>
      <c r="D28" s="1096"/>
      <c r="E28" s="1096"/>
      <c r="F28" s="1096"/>
      <c r="G28" s="1096"/>
    </row>
    <row r="29" spans="1:8">
      <c r="A29" s="1094"/>
      <c r="B29" s="1095"/>
      <c r="C29" s="1095"/>
      <c r="D29" s="1097"/>
      <c r="E29" s="1097"/>
      <c r="F29" s="1097"/>
      <c r="G29" s="1097"/>
    </row>
    <row r="30" spans="1:8">
      <c r="A30" s="1094"/>
      <c r="B30" s="1095"/>
      <c r="C30" s="1095"/>
      <c r="D30" s="1097"/>
      <c r="E30" s="1097"/>
      <c r="F30" s="1097"/>
      <c r="G30" s="1097"/>
    </row>
    <row r="31" spans="1:8">
      <c r="A31" s="1094"/>
      <c r="B31" s="1095"/>
      <c r="C31" s="1095"/>
      <c r="D31" s="1097"/>
      <c r="E31" s="1097"/>
      <c r="F31" s="1097"/>
      <c r="G31" s="1097"/>
    </row>
    <row r="32" spans="1:8">
      <c r="A32" s="1094"/>
      <c r="B32" s="1095"/>
      <c r="C32" s="1095"/>
      <c r="D32" s="1097"/>
      <c r="E32" s="1097"/>
      <c r="F32" s="1097"/>
      <c r="G32" s="1097"/>
    </row>
    <row r="33" spans="1:7">
      <c r="A33" s="653"/>
      <c r="B33" s="653"/>
      <c r="C33" s="653"/>
      <c r="D33" s="653"/>
      <c r="E33" s="653"/>
      <c r="F33" s="653"/>
      <c r="G33" s="653"/>
    </row>
    <row r="34" spans="1:7">
      <c r="A34" s="653"/>
      <c r="B34" s="653"/>
      <c r="C34" s="653"/>
      <c r="D34" s="653"/>
      <c r="E34" s="653"/>
      <c r="F34" s="653"/>
      <c r="G34" s="653"/>
    </row>
  </sheetData>
  <mergeCells count="6">
    <mergeCell ref="A22:B22"/>
    <mergeCell ref="C3:D3"/>
    <mergeCell ref="A1:I1"/>
    <mergeCell ref="H3:I3"/>
    <mergeCell ref="I5:I13"/>
    <mergeCell ref="F2:I2"/>
  </mergeCells>
  <conditionalFormatting sqref="D29:H29">
    <cfRule type="cellIs" dxfId="0" priority="3" stopIfTrue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9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P97"/>
  <sheetViews>
    <sheetView view="pageLayout" zoomScaleNormal="100" workbookViewId="0">
      <selection activeCell="E1" sqref="E1:H1"/>
    </sheetView>
  </sheetViews>
  <sheetFormatPr defaultRowHeight="12.75"/>
  <cols>
    <col min="2" max="2" width="9" customWidth="1"/>
    <col min="3" max="3" width="18.83203125" customWidth="1"/>
    <col min="4" max="4" width="23.1640625" bestFit="1" customWidth="1"/>
    <col min="5" max="8" width="12.1640625" customWidth="1"/>
  </cols>
  <sheetData>
    <row r="1" spans="1:8" ht="13.5" thickBot="1">
      <c r="B1" s="217"/>
      <c r="C1" s="1171"/>
      <c r="D1" s="1172"/>
      <c r="E1" s="1498" t="s">
        <v>1161</v>
      </c>
      <c r="F1" s="1498"/>
      <c r="G1" s="1498"/>
      <c r="H1" s="1498"/>
    </row>
    <row r="2" spans="1:8" ht="36">
      <c r="B2" s="1173" t="s">
        <v>68</v>
      </c>
      <c r="C2" s="1670" t="s">
        <v>444</v>
      </c>
      <c r="D2" s="1671"/>
      <c r="E2" s="1174" t="s">
        <v>1054</v>
      </c>
      <c r="F2" s="1174" t="s">
        <v>1055</v>
      </c>
      <c r="G2" s="1174" t="s">
        <v>609</v>
      </c>
      <c r="H2" s="1175" t="s">
        <v>1056</v>
      </c>
    </row>
    <row r="3" spans="1:8" ht="12.75" customHeight="1">
      <c r="A3" s="205"/>
      <c r="B3" s="206"/>
      <c r="C3" s="1672" t="s">
        <v>469</v>
      </c>
      <c r="D3" s="207" t="s">
        <v>463</v>
      </c>
      <c r="E3" s="208">
        <v>6504</v>
      </c>
      <c r="F3" s="208">
        <v>9291</v>
      </c>
      <c r="G3" s="208">
        <v>8766</v>
      </c>
      <c r="H3" s="1176">
        <f>G3*100/F3</f>
        <v>94.349370358411363</v>
      </c>
    </row>
    <row r="4" spans="1:8" ht="12.75" customHeight="1">
      <c r="A4" s="205"/>
      <c r="B4" s="209"/>
      <c r="C4" s="1673"/>
      <c r="D4" s="210" t="s">
        <v>3</v>
      </c>
      <c r="E4" s="214">
        <v>1741</v>
      </c>
      <c r="F4" s="214">
        <v>2341</v>
      </c>
      <c r="G4" s="214">
        <v>2341</v>
      </c>
      <c r="H4" s="1176">
        <f t="shared" ref="H4:H17" si="0">G4*100/F4</f>
        <v>100</v>
      </c>
    </row>
    <row r="5" spans="1:8">
      <c r="A5" s="205"/>
      <c r="B5" s="211"/>
      <c r="C5" s="1673"/>
      <c r="D5" s="212" t="s">
        <v>464</v>
      </c>
      <c r="E5" s="214">
        <v>6267</v>
      </c>
      <c r="F5" s="214">
        <v>10173</v>
      </c>
      <c r="G5" s="214">
        <v>9823</v>
      </c>
      <c r="H5" s="1176">
        <f t="shared" si="0"/>
        <v>96.559520298830236</v>
      </c>
    </row>
    <row r="6" spans="1:8">
      <c r="A6" s="205"/>
      <c r="B6" s="213"/>
      <c r="C6" s="1674" t="s">
        <v>6</v>
      </c>
      <c r="D6" s="1675"/>
      <c r="E6" s="1177">
        <f>SUM(E3:E5)</f>
        <v>14512</v>
      </c>
      <c r="F6" s="1177">
        <f>SUM(F3:F5)</f>
        <v>21805</v>
      </c>
      <c r="G6" s="1177">
        <f>SUM(G3:G5)</f>
        <v>20930</v>
      </c>
      <c r="H6" s="1178">
        <f t="shared" si="0"/>
        <v>95.987158908507226</v>
      </c>
    </row>
    <row r="7" spans="1:8">
      <c r="A7" s="205"/>
      <c r="B7" s="206"/>
      <c r="C7" s="1672" t="s">
        <v>470</v>
      </c>
      <c r="D7" s="207" t="s">
        <v>463</v>
      </c>
      <c r="E7" s="214">
        <v>1460</v>
      </c>
      <c r="F7" s="214">
        <v>1979</v>
      </c>
      <c r="G7" s="214">
        <v>1978</v>
      </c>
      <c r="H7" s="1176">
        <f t="shared" si="0"/>
        <v>99.949469429004552</v>
      </c>
    </row>
    <row r="8" spans="1:8">
      <c r="A8" s="205"/>
      <c r="B8" s="209"/>
      <c r="C8" s="1672"/>
      <c r="D8" s="210" t="s">
        <v>3</v>
      </c>
      <c r="E8" s="214">
        <v>394</v>
      </c>
      <c r="F8" s="214">
        <v>546</v>
      </c>
      <c r="G8" s="214">
        <v>543</v>
      </c>
      <c r="H8" s="1176">
        <f t="shared" si="0"/>
        <v>99.450549450549445</v>
      </c>
    </row>
    <row r="9" spans="1:8">
      <c r="A9" s="205"/>
      <c r="B9" s="211"/>
      <c r="C9" s="1672"/>
      <c r="D9" s="212" t="s">
        <v>464</v>
      </c>
      <c r="E9" s="214">
        <v>740</v>
      </c>
      <c r="F9" s="214">
        <v>1425</v>
      </c>
      <c r="G9" s="214">
        <v>1064</v>
      </c>
      <c r="H9" s="1176">
        <f t="shared" si="0"/>
        <v>74.666666666666671</v>
      </c>
    </row>
    <row r="10" spans="1:8">
      <c r="A10" s="205"/>
      <c r="B10" s="218"/>
      <c r="C10" s="1676" t="s">
        <v>7</v>
      </c>
      <c r="D10" s="1677"/>
      <c r="E10" s="1177">
        <f>SUM(E7:E9)</f>
        <v>2594</v>
      </c>
      <c r="F10" s="1177">
        <f>SUM(F7:F9)</f>
        <v>3950</v>
      </c>
      <c r="G10" s="1177">
        <f>SUM(G7:G9)</f>
        <v>3585</v>
      </c>
      <c r="H10" s="1178">
        <f t="shared" si="0"/>
        <v>90.759493670886073</v>
      </c>
    </row>
    <row r="11" spans="1:8">
      <c r="A11" s="205"/>
      <c r="B11" s="219"/>
      <c r="C11" s="220" t="s">
        <v>471</v>
      </c>
      <c r="D11" s="215" t="s">
        <v>464</v>
      </c>
      <c r="E11" s="1179">
        <v>445</v>
      </c>
      <c r="F11" s="1179">
        <v>445</v>
      </c>
      <c r="G11" s="1179">
        <v>311</v>
      </c>
      <c r="H11" s="1178">
        <f t="shared" si="0"/>
        <v>69.887640449438209</v>
      </c>
    </row>
    <row r="12" spans="1:8">
      <c r="A12" s="205"/>
      <c r="B12" s="219"/>
      <c r="C12" s="221" t="s">
        <v>0</v>
      </c>
      <c r="D12" s="215" t="s">
        <v>464</v>
      </c>
      <c r="E12" s="1179">
        <v>1400</v>
      </c>
      <c r="F12" s="1179">
        <v>1400</v>
      </c>
      <c r="G12" s="1179">
        <v>1148</v>
      </c>
      <c r="H12" s="1178">
        <f t="shared" si="0"/>
        <v>82</v>
      </c>
    </row>
    <row r="13" spans="1:8">
      <c r="A13" s="205"/>
      <c r="B13" s="213"/>
      <c r="C13" s="222" t="s">
        <v>472</v>
      </c>
      <c r="D13" s="223" t="s">
        <v>464</v>
      </c>
      <c r="E13" s="1179">
        <v>440</v>
      </c>
      <c r="F13" s="1179">
        <v>1180</v>
      </c>
      <c r="G13" s="1179">
        <v>1181</v>
      </c>
      <c r="H13" s="1178">
        <f t="shared" si="0"/>
        <v>100.08474576271186</v>
      </c>
    </row>
    <row r="14" spans="1:8">
      <c r="A14" s="205"/>
      <c r="B14" s="206"/>
      <c r="C14" s="1681" t="s">
        <v>473</v>
      </c>
      <c r="D14" s="207" t="s">
        <v>463</v>
      </c>
      <c r="E14" s="214">
        <f t="shared" ref="E14:G15" si="1">SUM(E3+E7)</f>
        <v>7964</v>
      </c>
      <c r="F14" s="214">
        <f>SUM(F3+F7)</f>
        <v>11270</v>
      </c>
      <c r="G14" s="214">
        <f t="shared" si="1"/>
        <v>10744</v>
      </c>
      <c r="H14" s="1176">
        <f t="shared" si="0"/>
        <v>95.33274179236912</v>
      </c>
    </row>
    <row r="15" spans="1:8">
      <c r="A15" s="205"/>
      <c r="B15" s="209"/>
      <c r="C15" s="1682"/>
      <c r="D15" s="210" t="s">
        <v>3</v>
      </c>
      <c r="E15" s="214">
        <f t="shared" si="1"/>
        <v>2135</v>
      </c>
      <c r="F15" s="214">
        <f>SUM(F4+F8)</f>
        <v>2887</v>
      </c>
      <c r="G15" s="214">
        <f t="shared" si="1"/>
        <v>2884</v>
      </c>
      <c r="H15" s="1176">
        <f t="shared" si="0"/>
        <v>99.896085902320749</v>
      </c>
    </row>
    <row r="16" spans="1:8" ht="13.5" thickBot="1">
      <c r="A16" s="205"/>
      <c r="B16" s="211"/>
      <c r="C16" s="1683"/>
      <c r="D16" s="212" t="s">
        <v>464</v>
      </c>
      <c r="E16" s="214">
        <f>SUM(E5+E9+E11+E12+E13)</f>
        <v>9292</v>
      </c>
      <c r="F16" s="214">
        <f>SUM(F5+F9+F11+F12+F13)</f>
        <v>14623</v>
      </c>
      <c r="G16" s="214">
        <f>SUM(G5+G9+G11+G12+G13)</f>
        <v>13527</v>
      </c>
      <c r="H16" s="1180">
        <f t="shared" si="0"/>
        <v>92.504957942966556</v>
      </c>
    </row>
    <row r="17" spans="1:16" ht="12.75" customHeight="1" thickBot="1">
      <c r="A17" s="205"/>
      <c r="B17" s="216" t="s">
        <v>68</v>
      </c>
      <c r="C17" s="1684" t="s">
        <v>1</v>
      </c>
      <c r="D17" s="1685"/>
      <c r="E17" s="1181">
        <f>SUM(E14:E16)</f>
        <v>19391</v>
      </c>
      <c r="F17" s="1181">
        <f>SUM(F14:F16)</f>
        <v>28780</v>
      </c>
      <c r="G17" s="1181">
        <f>SUM(G14:G16)</f>
        <v>27155</v>
      </c>
      <c r="H17" s="1182">
        <f t="shared" si="0"/>
        <v>94.353717859624737</v>
      </c>
    </row>
    <row r="18" spans="1:16">
      <c r="A18" s="205"/>
      <c r="B18" s="217"/>
      <c r="C18" s="224"/>
      <c r="D18" s="224"/>
      <c r="E18" s="205"/>
      <c r="F18" s="205"/>
      <c r="G18" s="205"/>
      <c r="H18" s="1183"/>
    </row>
    <row r="19" spans="1:16">
      <c r="A19" s="205"/>
      <c r="B19" s="217"/>
      <c r="C19" s="224"/>
      <c r="D19" s="224"/>
      <c r="E19" s="205"/>
      <c r="F19" s="205"/>
      <c r="G19" s="205"/>
      <c r="H19" s="1183"/>
    </row>
    <row r="20" spans="1:16" ht="13.5" thickBot="1">
      <c r="A20" s="205"/>
      <c r="B20" s="217"/>
      <c r="C20" s="224"/>
      <c r="D20" s="224"/>
      <c r="E20" s="205"/>
      <c r="F20" s="205"/>
      <c r="G20" s="205"/>
      <c r="H20" s="1183"/>
    </row>
    <row r="21" spans="1:16">
      <c r="A21" s="205"/>
      <c r="B21" s="1663" t="s">
        <v>69</v>
      </c>
      <c r="C21" s="1665" t="s">
        <v>445</v>
      </c>
      <c r="D21" s="1665"/>
      <c r="E21" s="1652" t="s">
        <v>1057</v>
      </c>
      <c r="F21" s="1652" t="s">
        <v>1055</v>
      </c>
      <c r="G21" s="1668" t="s">
        <v>609</v>
      </c>
      <c r="H21" s="1655" t="s">
        <v>1056</v>
      </c>
    </row>
    <row r="22" spans="1:16" ht="12.75" customHeight="1">
      <c r="A22" s="205"/>
      <c r="B22" s="1664"/>
      <c r="C22" s="1666"/>
      <c r="D22" s="1666"/>
      <c r="E22" s="1667"/>
      <c r="F22" s="1667"/>
      <c r="G22" s="1669"/>
      <c r="H22" s="1656"/>
    </row>
    <row r="23" spans="1:16" ht="12.75" customHeight="1">
      <c r="A23" s="205"/>
      <c r="B23" s="225"/>
      <c r="C23" s="1657" t="s">
        <v>504</v>
      </c>
      <c r="D23" s="207" t="s">
        <v>463</v>
      </c>
      <c r="E23" s="208">
        <v>56279</v>
      </c>
      <c r="F23" s="208">
        <v>66372</v>
      </c>
      <c r="G23" s="208">
        <v>62489</v>
      </c>
      <c r="H23" s="1176">
        <f>G23*100/F23</f>
        <v>94.149641415054546</v>
      </c>
    </row>
    <row r="24" spans="1:16" ht="23.25" customHeight="1">
      <c r="A24" s="205"/>
      <c r="B24" s="226"/>
      <c r="C24" s="1641"/>
      <c r="D24" s="210" t="s">
        <v>3</v>
      </c>
      <c r="E24" s="214">
        <v>16264</v>
      </c>
      <c r="F24" s="214">
        <v>17934</v>
      </c>
      <c r="G24" s="214">
        <v>17794</v>
      </c>
      <c r="H24" s="1176">
        <f t="shared" ref="H24:H42" si="2">G24*100/F24</f>
        <v>99.219359875097581</v>
      </c>
    </row>
    <row r="25" spans="1:16" ht="12.75" customHeight="1">
      <c r="A25" s="205"/>
      <c r="B25" s="227"/>
      <c r="C25" s="1658"/>
      <c r="D25" s="212" t="s">
        <v>464</v>
      </c>
      <c r="E25" s="228">
        <v>56574</v>
      </c>
      <c r="F25" s="228">
        <v>56621</v>
      </c>
      <c r="G25" s="228">
        <v>54708</v>
      </c>
      <c r="H25" s="1176">
        <f t="shared" si="2"/>
        <v>96.621394888822167</v>
      </c>
    </row>
    <row r="26" spans="1:16">
      <c r="A26" s="205"/>
      <c r="B26" s="229"/>
      <c r="C26" s="1659" t="s">
        <v>474</v>
      </c>
      <c r="D26" s="1659"/>
      <c r="E26" s="1177">
        <f>SUM(E23:E25)</f>
        <v>129117</v>
      </c>
      <c r="F26" s="1177">
        <f>SUM(F23:F25)</f>
        <v>140927</v>
      </c>
      <c r="G26" s="1177">
        <f>SUM(G23:G25)</f>
        <v>134991</v>
      </c>
      <c r="H26" s="1178">
        <f t="shared" si="2"/>
        <v>95.787890184279803</v>
      </c>
    </row>
    <row r="27" spans="1:16">
      <c r="A27" s="205"/>
      <c r="B27" s="225"/>
      <c r="C27" s="1660" t="s">
        <v>30</v>
      </c>
      <c r="D27" s="207" t="s">
        <v>463</v>
      </c>
      <c r="E27" s="208">
        <v>3775</v>
      </c>
      <c r="F27" s="208">
        <v>4446</v>
      </c>
      <c r="G27" s="208">
        <v>4363</v>
      </c>
      <c r="H27" s="1176">
        <f t="shared" si="2"/>
        <v>98.133153396311286</v>
      </c>
    </row>
    <row r="28" spans="1:16">
      <c r="A28" s="205"/>
      <c r="B28" s="226"/>
      <c r="C28" s="1661"/>
      <c r="D28" s="210" t="s">
        <v>3</v>
      </c>
      <c r="E28" s="214">
        <v>1022</v>
      </c>
      <c r="F28" s="214">
        <v>1205</v>
      </c>
      <c r="G28" s="214">
        <v>1205</v>
      </c>
      <c r="H28" s="1176">
        <f t="shared" si="2"/>
        <v>100</v>
      </c>
    </row>
    <row r="29" spans="1:16">
      <c r="A29" s="205"/>
      <c r="B29" s="227"/>
      <c r="C29" s="1662"/>
      <c r="D29" s="212" t="s">
        <v>464</v>
      </c>
      <c r="E29" s="228">
        <v>170</v>
      </c>
      <c r="F29" s="228">
        <v>170</v>
      </c>
      <c r="G29" s="228">
        <v>152</v>
      </c>
      <c r="H29" s="1176">
        <f t="shared" si="2"/>
        <v>89.411764705882348</v>
      </c>
      <c r="P29" s="33"/>
    </row>
    <row r="30" spans="1:16">
      <c r="A30" s="205"/>
      <c r="B30" s="229"/>
      <c r="C30" s="1659" t="s">
        <v>475</v>
      </c>
      <c r="D30" s="1659"/>
      <c r="E30" s="1177">
        <f>SUM(E27:E29)</f>
        <v>4967</v>
      </c>
      <c r="F30" s="1177">
        <f>SUM(F27:F29)</f>
        <v>5821</v>
      </c>
      <c r="G30" s="1177">
        <f>SUM(G27:G29)</f>
        <v>5720</v>
      </c>
      <c r="H30" s="1178">
        <f t="shared" si="2"/>
        <v>98.264902937639576</v>
      </c>
    </row>
    <row r="31" spans="1:16">
      <c r="A31" s="205"/>
      <c r="B31" s="225"/>
      <c r="C31" s="1660" t="s">
        <v>8</v>
      </c>
      <c r="D31" s="207" t="s">
        <v>463</v>
      </c>
      <c r="E31" s="208">
        <v>922</v>
      </c>
      <c r="F31" s="208">
        <v>999</v>
      </c>
      <c r="G31" s="208">
        <v>1015</v>
      </c>
      <c r="H31" s="1176">
        <f t="shared" si="2"/>
        <v>101.6016016016016</v>
      </c>
    </row>
    <row r="32" spans="1:16">
      <c r="A32" s="205"/>
      <c r="B32" s="226"/>
      <c r="C32" s="1661"/>
      <c r="D32" s="210" t="s">
        <v>3</v>
      </c>
      <c r="E32" s="214">
        <v>253</v>
      </c>
      <c r="F32" s="214">
        <v>287</v>
      </c>
      <c r="G32" s="214">
        <v>287</v>
      </c>
      <c r="H32" s="1176">
        <f t="shared" si="2"/>
        <v>100</v>
      </c>
    </row>
    <row r="33" spans="1:8">
      <c r="A33" s="205"/>
      <c r="B33" s="227"/>
      <c r="C33" s="1662"/>
      <c r="D33" s="212" t="s">
        <v>464</v>
      </c>
      <c r="E33" s="228">
        <v>0</v>
      </c>
      <c r="F33" s="228">
        <v>321</v>
      </c>
      <c r="G33" s="228">
        <v>321</v>
      </c>
      <c r="H33" s="1176">
        <f t="shared" si="2"/>
        <v>100</v>
      </c>
    </row>
    <row r="34" spans="1:8">
      <c r="A34" s="205"/>
      <c r="B34" s="229"/>
      <c r="C34" s="1659" t="s">
        <v>476</v>
      </c>
      <c r="D34" s="1659"/>
      <c r="E34" s="1177">
        <f>SUM(E31:E33)</f>
        <v>1175</v>
      </c>
      <c r="F34" s="1177">
        <f>SUM(F31:F33)</f>
        <v>1607</v>
      </c>
      <c r="G34" s="1177">
        <f>SUM(G31:G33)</f>
        <v>1623</v>
      </c>
      <c r="H34" s="1178">
        <f t="shared" si="2"/>
        <v>100.99564405724954</v>
      </c>
    </row>
    <row r="35" spans="1:8">
      <c r="A35" s="205"/>
      <c r="B35" s="230"/>
      <c r="C35" s="1691" t="s">
        <v>447</v>
      </c>
      <c r="D35" s="207" t="s">
        <v>463</v>
      </c>
      <c r="E35" s="231">
        <v>922</v>
      </c>
      <c r="F35" s="231">
        <v>951</v>
      </c>
      <c r="G35" s="231">
        <v>933</v>
      </c>
      <c r="H35" s="1176">
        <f t="shared" si="2"/>
        <v>98.107255520504737</v>
      </c>
    </row>
    <row r="36" spans="1:8">
      <c r="A36" s="205"/>
      <c r="B36" s="230"/>
      <c r="C36" s="1692"/>
      <c r="D36" s="210" t="s">
        <v>3</v>
      </c>
      <c r="E36" s="231">
        <v>253</v>
      </c>
      <c r="F36" s="231">
        <v>260</v>
      </c>
      <c r="G36" s="231">
        <v>248</v>
      </c>
      <c r="H36" s="1176">
        <f t="shared" si="2"/>
        <v>95.384615384615387</v>
      </c>
    </row>
    <row r="37" spans="1:8">
      <c r="A37" s="205"/>
      <c r="B37" s="230"/>
      <c r="C37" s="1693"/>
      <c r="D37" s="212" t="s">
        <v>464</v>
      </c>
      <c r="E37" s="232">
        <v>0</v>
      </c>
      <c r="F37" s="232">
        <v>0</v>
      </c>
      <c r="G37" s="232">
        <v>0</v>
      </c>
      <c r="H37" s="1176">
        <v>0</v>
      </c>
    </row>
    <row r="38" spans="1:8">
      <c r="A38" s="205"/>
      <c r="B38" s="229"/>
      <c r="C38" s="740" t="s">
        <v>449</v>
      </c>
      <c r="D38" s="740"/>
      <c r="E38" s="1177">
        <f>SUM(E35:E37)</f>
        <v>1175</v>
      </c>
      <c r="F38" s="1177">
        <f>SUM(F35:F37)</f>
        <v>1211</v>
      </c>
      <c r="G38" s="1177">
        <f>SUM(G35:G37)</f>
        <v>1181</v>
      </c>
      <c r="H38" s="1178">
        <f t="shared" si="2"/>
        <v>97.522708505367461</v>
      </c>
    </row>
    <row r="39" spans="1:8">
      <c r="A39" s="205"/>
      <c r="B39" s="225"/>
      <c r="C39" s="1694" t="s">
        <v>477</v>
      </c>
      <c r="D39" s="207" t="s">
        <v>463</v>
      </c>
      <c r="E39" s="208">
        <f t="shared" ref="E39:F41" si="3">SUM(E23+E27+E31+E35)</f>
        <v>61898</v>
      </c>
      <c r="F39" s="208">
        <f t="shared" si="3"/>
        <v>72768</v>
      </c>
      <c r="G39" s="208">
        <f>G23+G27+G31+G35</f>
        <v>68800</v>
      </c>
      <c r="H39" s="1176">
        <f t="shared" si="2"/>
        <v>94.547053649956027</v>
      </c>
    </row>
    <row r="40" spans="1:8">
      <c r="A40" s="205"/>
      <c r="B40" s="226"/>
      <c r="C40" s="1694"/>
      <c r="D40" s="210" t="s">
        <v>3</v>
      </c>
      <c r="E40" s="208">
        <f t="shared" si="3"/>
        <v>17792</v>
      </c>
      <c r="F40" s="208">
        <f t="shared" si="3"/>
        <v>19686</v>
      </c>
      <c r="G40" s="208">
        <f>G24+G28+G32+G36</f>
        <v>19534</v>
      </c>
      <c r="H40" s="1176">
        <f t="shared" si="2"/>
        <v>99.227877679569232</v>
      </c>
    </row>
    <row r="41" spans="1:8" ht="12.75" customHeight="1" thickBot="1">
      <c r="A41" s="205"/>
      <c r="B41" s="233"/>
      <c r="C41" s="1695"/>
      <c r="D41" s="212" t="s">
        <v>464</v>
      </c>
      <c r="E41" s="208">
        <f t="shared" si="3"/>
        <v>56744</v>
      </c>
      <c r="F41" s="208">
        <f t="shared" si="3"/>
        <v>57112</v>
      </c>
      <c r="G41" s="208">
        <f>G25+G29+G33+G37</f>
        <v>55181</v>
      </c>
      <c r="H41" s="1180">
        <f t="shared" si="2"/>
        <v>96.618924219078309</v>
      </c>
    </row>
    <row r="42" spans="1:8" ht="13.5" thickBot="1">
      <c r="A42" s="205"/>
      <c r="B42" s="216" t="s">
        <v>69</v>
      </c>
      <c r="C42" s="1696" t="s">
        <v>478</v>
      </c>
      <c r="D42" s="1696"/>
      <c r="E42" s="1181">
        <f>SUM(E39:E41)</f>
        <v>136434</v>
      </c>
      <c r="F42" s="1181">
        <f>SUM(F39:F41)</f>
        <v>149566</v>
      </c>
      <c r="G42" s="1181">
        <f>SUM(G39:G41)</f>
        <v>143515</v>
      </c>
      <c r="H42" s="1182">
        <f t="shared" si="2"/>
        <v>95.954294425203585</v>
      </c>
    </row>
    <row r="43" spans="1:8">
      <c r="A43" s="205"/>
      <c r="B43" s="217"/>
      <c r="C43" s="224"/>
      <c r="D43" s="224"/>
      <c r="E43" s="205"/>
      <c r="F43" s="205"/>
      <c r="G43" s="205"/>
      <c r="H43" s="1183"/>
    </row>
    <row r="44" spans="1:8">
      <c r="A44" s="205"/>
      <c r="B44" s="217"/>
      <c r="C44" s="224"/>
      <c r="D44" s="224"/>
      <c r="E44" s="205"/>
      <c r="F44" s="205"/>
      <c r="G44" s="205"/>
      <c r="H44" s="1183"/>
    </row>
    <row r="45" spans="1:8">
      <c r="A45" s="205"/>
      <c r="B45" s="217"/>
      <c r="C45" s="224"/>
      <c r="D45" s="224"/>
      <c r="E45" s="205"/>
      <c r="F45" s="205"/>
      <c r="G45" s="205"/>
      <c r="H45" s="1183"/>
    </row>
    <row r="46" spans="1:8">
      <c r="A46" s="205"/>
      <c r="B46" s="217"/>
      <c r="C46" s="224"/>
      <c r="D46" s="224"/>
      <c r="E46" s="205"/>
      <c r="F46" s="205"/>
      <c r="G46" s="205"/>
      <c r="H46" s="1183"/>
    </row>
    <row r="47" spans="1:8" ht="12.75" customHeight="1">
      <c r="A47" s="205"/>
      <c r="B47" s="217"/>
      <c r="C47" s="224"/>
      <c r="D47" s="224"/>
      <c r="E47" s="205"/>
      <c r="F47" s="205"/>
      <c r="G47" s="205"/>
      <c r="H47" s="1183"/>
    </row>
    <row r="48" spans="1:8">
      <c r="A48" s="205"/>
      <c r="B48" s="217"/>
      <c r="C48" s="224"/>
      <c r="D48" s="224"/>
      <c r="E48" s="205"/>
      <c r="F48" s="205"/>
      <c r="G48" s="205"/>
      <c r="H48" s="1183"/>
    </row>
    <row r="49" spans="1:8">
      <c r="A49" s="205"/>
      <c r="B49" s="217"/>
      <c r="C49" s="224"/>
      <c r="D49" s="224"/>
      <c r="E49" s="205"/>
      <c r="F49" s="205"/>
      <c r="G49" s="205"/>
      <c r="H49" s="1183"/>
    </row>
    <row r="50" spans="1:8">
      <c r="A50" s="205"/>
      <c r="B50" s="217"/>
      <c r="C50" s="224"/>
      <c r="D50" s="224"/>
      <c r="E50" s="205"/>
      <c r="F50" s="205"/>
      <c r="G50" s="205"/>
      <c r="H50" s="1183"/>
    </row>
    <row r="51" spans="1:8" ht="12.75" customHeight="1">
      <c r="A51" s="205"/>
      <c r="B51" s="217"/>
      <c r="C51" s="224"/>
      <c r="D51" s="224"/>
      <c r="E51" s="205"/>
      <c r="F51" s="205"/>
      <c r="G51" s="205"/>
      <c r="H51" s="1183"/>
    </row>
    <row r="52" spans="1:8">
      <c r="A52" s="205"/>
      <c r="B52" s="217"/>
      <c r="C52" s="224"/>
      <c r="D52" s="224"/>
      <c r="E52" s="205"/>
      <c r="F52" s="205"/>
      <c r="G52" s="205"/>
      <c r="H52" s="1183"/>
    </row>
    <row r="53" spans="1:8">
      <c r="A53" s="205"/>
      <c r="B53" s="217"/>
      <c r="C53" s="224"/>
      <c r="D53" s="224"/>
      <c r="E53" s="205"/>
      <c r="F53" s="205"/>
      <c r="G53" s="205"/>
      <c r="H53" s="1183"/>
    </row>
    <row r="54" spans="1:8">
      <c r="A54" s="205"/>
      <c r="B54" s="217"/>
      <c r="C54" s="224"/>
      <c r="D54" s="224"/>
      <c r="E54" s="205"/>
      <c r="F54" s="205"/>
      <c r="G54" s="205"/>
      <c r="H54" s="1183"/>
    </row>
    <row r="55" spans="1:8" ht="14.25" customHeight="1">
      <c r="A55" s="205"/>
      <c r="B55" s="217"/>
      <c r="C55" s="224"/>
      <c r="D55" s="224"/>
      <c r="E55" s="205"/>
      <c r="F55" s="205"/>
      <c r="G55" s="205"/>
      <c r="H55" s="1183"/>
    </row>
    <row r="56" spans="1:8">
      <c r="A56" s="205"/>
      <c r="B56" s="217"/>
      <c r="C56" s="224"/>
      <c r="D56" s="224"/>
      <c r="E56" s="205"/>
      <c r="F56" s="205"/>
      <c r="G56" s="205"/>
      <c r="H56" s="1183"/>
    </row>
    <row r="57" spans="1:8">
      <c r="A57" s="205"/>
      <c r="B57" s="217"/>
      <c r="C57" s="224"/>
      <c r="D57" s="224"/>
      <c r="E57" s="205"/>
      <c r="F57" s="205"/>
      <c r="G57" s="205"/>
      <c r="H57" s="1183"/>
    </row>
    <row r="58" spans="1:8" ht="13.5" thickBot="1">
      <c r="A58" s="205"/>
      <c r="B58" s="250"/>
      <c r="C58" s="251"/>
      <c r="D58" s="251"/>
      <c r="E58" s="205"/>
      <c r="F58" s="205"/>
      <c r="G58" s="205"/>
      <c r="H58" s="1183"/>
    </row>
    <row r="59" spans="1:8" ht="36.75" thickBot="1">
      <c r="A59" s="205"/>
      <c r="B59" s="1184" t="s">
        <v>70</v>
      </c>
      <c r="C59" s="1686" t="s">
        <v>458</v>
      </c>
      <c r="D59" s="1687"/>
      <c r="E59" s="252" t="s">
        <v>1058</v>
      </c>
      <c r="F59" s="252" t="s">
        <v>1059</v>
      </c>
      <c r="G59" s="252" t="s">
        <v>609</v>
      </c>
      <c r="H59" s="1185" t="s">
        <v>1056</v>
      </c>
    </row>
    <row r="60" spans="1:8">
      <c r="A60" s="205"/>
      <c r="B60" s="234"/>
      <c r="C60" s="1688" t="s">
        <v>25</v>
      </c>
      <c r="D60" s="235" t="s">
        <v>484</v>
      </c>
      <c r="E60" s="253">
        <v>60341</v>
      </c>
      <c r="F60" s="253">
        <v>63854</v>
      </c>
      <c r="G60" s="253">
        <v>61403</v>
      </c>
      <c r="H60" s="1186">
        <f t="shared" ref="H60:H84" si="4">G60*100/F60</f>
        <v>96.161556049738465</v>
      </c>
    </row>
    <row r="61" spans="1:8">
      <c r="A61" s="205"/>
      <c r="B61" s="236"/>
      <c r="C61" s="1678"/>
      <c r="D61" s="237" t="s">
        <v>3</v>
      </c>
      <c r="E61" s="238">
        <v>16473</v>
      </c>
      <c r="F61" s="238">
        <v>16666</v>
      </c>
      <c r="G61" s="238">
        <v>16545</v>
      </c>
      <c r="H61" s="1187">
        <f t="shared" si="4"/>
        <v>99.273970958838348</v>
      </c>
    </row>
    <row r="62" spans="1:8">
      <c r="A62" s="205"/>
      <c r="B62" s="236"/>
      <c r="C62" s="1678"/>
      <c r="D62" s="237" t="s">
        <v>464</v>
      </c>
      <c r="E62" s="238">
        <v>18870</v>
      </c>
      <c r="F62" s="238">
        <v>17305</v>
      </c>
      <c r="G62" s="238">
        <v>17162</v>
      </c>
      <c r="H62" s="1188">
        <f t="shared" si="4"/>
        <v>99.173649234325339</v>
      </c>
    </row>
    <row r="63" spans="1:8">
      <c r="A63" s="205"/>
      <c r="B63" s="1189"/>
      <c r="C63" s="1190"/>
      <c r="D63" s="1191" t="s">
        <v>1060</v>
      </c>
      <c r="E63" s="1192"/>
      <c r="F63" s="1192">
        <v>97</v>
      </c>
      <c r="G63" s="1192"/>
      <c r="H63" s="1188">
        <f t="shared" si="4"/>
        <v>0</v>
      </c>
    </row>
    <row r="64" spans="1:8">
      <c r="A64" s="205"/>
      <c r="B64" s="505"/>
      <c r="C64" s="506" t="s">
        <v>456</v>
      </c>
      <c r="D64" s="1193"/>
      <c r="E64" s="1194">
        <f>SUM(E60:E62)</f>
        <v>95684</v>
      </c>
      <c r="F64" s="1194">
        <f>SUM(F60:F62)</f>
        <v>97825</v>
      </c>
      <c r="G64" s="1194">
        <f>SUM(G60:G62)</f>
        <v>95110</v>
      </c>
      <c r="H64" s="1195">
        <f t="shared" si="4"/>
        <v>97.224635829286996</v>
      </c>
    </row>
    <row r="65" spans="1:8">
      <c r="A65" s="205"/>
      <c r="B65" s="239"/>
      <c r="C65" s="1689" t="s">
        <v>502</v>
      </c>
      <c r="D65" s="240" t="s">
        <v>484</v>
      </c>
      <c r="E65" s="241">
        <v>1911</v>
      </c>
      <c r="F65" s="241">
        <v>1921</v>
      </c>
      <c r="G65" s="241">
        <v>1911</v>
      </c>
      <c r="H65" s="1188">
        <f t="shared" si="4"/>
        <v>99.479437792816242</v>
      </c>
    </row>
    <row r="66" spans="1:8">
      <c r="A66" s="205"/>
      <c r="B66" s="239"/>
      <c r="C66" s="1690"/>
      <c r="D66" s="237" t="s">
        <v>3</v>
      </c>
      <c r="E66" s="242">
        <v>516</v>
      </c>
      <c r="F66" s="242">
        <v>519</v>
      </c>
      <c r="G66" s="242">
        <v>516</v>
      </c>
      <c r="H66" s="1188">
        <f t="shared" si="4"/>
        <v>99.421965317919074</v>
      </c>
    </row>
    <row r="67" spans="1:8">
      <c r="A67" s="205"/>
      <c r="B67" s="243"/>
      <c r="C67" s="244" t="s">
        <v>503</v>
      </c>
      <c r="D67" s="1196"/>
      <c r="E67" s="1197">
        <f>(E65+E66)</f>
        <v>2427</v>
      </c>
      <c r="F67" s="1197">
        <f>(F65+F66)</f>
        <v>2440</v>
      </c>
      <c r="G67" s="1197">
        <f>(G65+G66)</f>
        <v>2427</v>
      </c>
      <c r="H67" s="1195">
        <f t="shared" si="4"/>
        <v>99.467213114754102</v>
      </c>
    </row>
    <row r="68" spans="1:8">
      <c r="A68" s="205"/>
      <c r="B68" s="504"/>
      <c r="C68" s="1678" t="s">
        <v>505</v>
      </c>
      <c r="D68" s="240" t="s">
        <v>484</v>
      </c>
      <c r="E68" s="1198">
        <v>0</v>
      </c>
      <c r="F68" s="1198">
        <v>0</v>
      </c>
      <c r="G68" s="1198">
        <v>0</v>
      </c>
      <c r="H68" s="1188">
        <v>0</v>
      </c>
    </row>
    <row r="69" spans="1:8">
      <c r="A69" s="205"/>
      <c r="B69" s="504"/>
      <c r="C69" s="1678"/>
      <c r="D69" s="237" t="s">
        <v>3</v>
      </c>
      <c r="E69" s="1192">
        <v>0</v>
      </c>
      <c r="F69" s="1192">
        <v>0</v>
      </c>
      <c r="G69" s="1192">
        <v>0</v>
      </c>
      <c r="H69" s="1188">
        <v>0</v>
      </c>
    </row>
    <row r="70" spans="1:8" ht="12.75" customHeight="1">
      <c r="A70" s="205"/>
      <c r="B70" s="246"/>
      <c r="C70" s="1678"/>
      <c r="D70" s="237" t="s">
        <v>464</v>
      </c>
      <c r="E70" s="247">
        <v>0</v>
      </c>
      <c r="F70" s="247">
        <v>0</v>
      </c>
      <c r="G70" s="247">
        <v>0</v>
      </c>
      <c r="H70" s="1188">
        <v>0</v>
      </c>
    </row>
    <row r="71" spans="1:8">
      <c r="A71" s="205"/>
      <c r="B71" s="243"/>
      <c r="C71" s="244" t="s">
        <v>505</v>
      </c>
      <c r="D71" s="1196"/>
      <c r="E71" s="1197">
        <v>0</v>
      </c>
      <c r="F71" s="1197">
        <v>0</v>
      </c>
      <c r="G71" s="1197">
        <v>0</v>
      </c>
      <c r="H71" s="1195">
        <v>0</v>
      </c>
    </row>
    <row r="72" spans="1:8">
      <c r="A72" s="205"/>
      <c r="B72" s="504"/>
      <c r="C72" s="1678" t="s">
        <v>507</v>
      </c>
      <c r="D72" s="240" t="s">
        <v>484</v>
      </c>
      <c r="E72" s="1198">
        <v>0</v>
      </c>
      <c r="F72" s="1198">
        <v>0</v>
      </c>
      <c r="G72" s="1198">
        <v>0</v>
      </c>
      <c r="H72" s="1188">
        <v>0</v>
      </c>
    </row>
    <row r="73" spans="1:8">
      <c r="A73" s="205"/>
      <c r="B73" s="504"/>
      <c r="C73" s="1678"/>
      <c r="D73" s="237" t="s">
        <v>3</v>
      </c>
      <c r="E73" s="1192">
        <v>0</v>
      </c>
      <c r="F73" s="1192">
        <v>0</v>
      </c>
      <c r="G73" s="1192">
        <v>0</v>
      </c>
      <c r="H73" s="1188">
        <v>0</v>
      </c>
    </row>
    <row r="74" spans="1:8">
      <c r="A74" s="205"/>
      <c r="B74" s="246"/>
      <c r="C74" s="1678"/>
      <c r="D74" s="237" t="s">
        <v>464</v>
      </c>
      <c r="E74" s="247">
        <v>0</v>
      </c>
      <c r="F74" s="247">
        <v>0</v>
      </c>
      <c r="G74" s="247">
        <v>0</v>
      </c>
      <c r="H74" s="1188">
        <v>0</v>
      </c>
    </row>
    <row r="75" spans="1:8" ht="12.75" customHeight="1">
      <c r="A75" s="205"/>
      <c r="B75" s="243"/>
      <c r="C75" s="244" t="s">
        <v>506</v>
      </c>
      <c r="D75" s="1196"/>
      <c r="E75" s="1197">
        <v>0</v>
      </c>
      <c r="F75" s="1197">
        <v>0</v>
      </c>
      <c r="G75" s="1197">
        <v>0</v>
      </c>
      <c r="H75" s="1195">
        <v>0</v>
      </c>
    </row>
    <row r="76" spans="1:8">
      <c r="A76" s="205"/>
      <c r="B76" s="504"/>
      <c r="C76" s="1678" t="s">
        <v>606</v>
      </c>
      <c r="D76" s="240" t="s">
        <v>484</v>
      </c>
      <c r="E76" s="1198">
        <v>0</v>
      </c>
      <c r="F76" s="1198">
        <v>0</v>
      </c>
      <c r="G76" s="1198">
        <v>0</v>
      </c>
      <c r="H76" s="1188">
        <v>0</v>
      </c>
    </row>
    <row r="77" spans="1:8">
      <c r="A77" s="205"/>
      <c r="B77" s="504"/>
      <c r="C77" s="1678"/>
      <c r="D77" s="237" t="s">
        <v>3</v>
      </c>
      <c r="E77" s="1192">
        <v>0</v>
      </c>
      <c r="F77" s="1192">
        <v>0</v>
      </c>
      <c r="G77" s="1192">
        <v>0</v>
      </c>
      <c r="H77" s="1188">
        <v>0</v>
      </c>
    </row>
    <row r="78" spans="1:8" ht="12.75" customHeight="1">
      <c r="A78" s="205"/>
      <c r="B78" s="246"/>
      <c r="C78" s="1678"/>
      <c r="D78" s="237" t="s">
        <v>464</v>
      </c>
      <c r="E78" s="247">
        <v>0</v>
      </c>
      <c r="F78" s="247">
        <v>0</v>
      </c>
      <c r="G78" s="247">
        <v>0</v>
      </c>
      <c r="H78" s="1188">
        <v>0</v>
      </c>
    </row>
    <row r="79" spans="1:8" ht="12.75" customHeight="1">
      <c r="A79" s="205"/>
      <c r="B79" s="243"/>
      <c r="C79" s="244" t="s">
        <v>1061</v>
      </c>
      <c r="D79" s="245"/>
      <c r="E79" s="1197">
        <v>0</v>
      </c>
      <c r="F79" s="1197">
        <v>0</v>
      </c>
      <c r="G79" s="1197">
        <v>0</v>
      </c>
      <c r="H79" s="1195">
        <v>0</v>
      </c>
    </row>
    <row r="80" spans="1:8" ht="12.75" customHeight="1">
      <c r="A80" s="205"/>
      <c r="B80" s="248"/>
      <c r="C80" s="1679" t="s">
        <v>457</v>
      </c>
      <c r="D80" s="240" t="s">
        <v>484</v>
      </c>
      <c r="E80" s="1198">
        <f>(E60+E65)</f>
        <v>62252</v>
      </c>
      <c r="F80" s="1198">
        <v>65775</v>
      </c>
      <c r="G80" s="1198">
        <f>(G60+G65)</f>
        <v>63314</v>
      </c>
      <c r="H80" s="1176">
        <f t="shared" si="4"/>
        <v>96.258456860509312</v>
      </c>
    </row>
    <row r="81" spans="1:8" ht="12.75" customHeight="1">
      <c r="A81" s="205"/>
      <c r="B81" s="236"/>
      <c r="C81" s="1679"/>
      <c r="D81" s="237" t="s">
        <v>3</v>
      </c>
      <c r="E81" s="238">
        <f>(E61+E66)</f>
        <v>16989</v>
      </c>
      <c r="F81" s="238">
        <f>(F61+F66)</f>
        <v>17185</v>
      </c>
      <c r="G81" s="238">
        <f>(G61+G66)</f>
        <v>17061</v>
      </c>
      <c r="H81" s="1199">
        <f t="shared" si="4"/>
        <v>99.278440500436432</v>
      </c>
    </row>
    <row r="82" spans="1:8">
      <c r="A82" s="205"/>
      <c r="B82" s="236"/>
      <c r="C82" s="1679"/>
      <c r="D82" s="237" t="s">
        <v>464</v>
      </c>
      <c r="E82" s="238">
        <f>(E62)</f>
        <v>18870</v>
      </c>
      <c r="F82" s="238">
        <v>17305</v>
      </c>
      <c r="G82" s="238">
        <f>(G62)</f>
        <v>17162</v>
      </c>
      <c r="H82" s="1199">
        <f t="shared" si="4"/>
        <v>99.173649234325339</v>
      </c>
    </row>
    <row r="83" spans="1:8" ht="13.5" thickBot="1">
      <c r="A83" s="205"/>
      <c r="B83" s="1200"/>
      <c r="C83" s="1679"/>
      <c r="D83" s="1191" t="s">
        <v>1060</v>
      </c>
      <c r="E83" s="1201">
        <v>0</v>
      </c>
      <c r="F83" s="1201">
        <f>F63</f>
        <v>97</v>
      </c>
      <c r="G83" s="1201">
        <v>0</v>
      </c>
      <c r="H83" s="1202">
        <f t="shared" si="4"/>
        <v>0</v>
      </c>
    </row>
    <row r="84" spans="1:8" ht="13.5" customHeight="1" thickBot="1">
      <c r="A84" s="205"/>
      <c r="B84" s="249" t="s">
        <v>70</v>
      </c>
      <c r="C84" s="1680" t="s">
        <v>459</v>
      </c>
      <c r="D84" s="1680"/>
      <c r="E84" s="1203">
        <f>SUM(E80:E82)</f>
        <v>98111</v>
      </c>
      <c r="F84" s="1203">
        <f>SUM(F80:F83)</f>
        <v>100362</v>
      </c>
      <c r="G84" s="1203">
        <f>SUM(G80:G82)</f>
        <v>97537</v>
      </c>
      <c r="H84" s="1182">
        <f t="shared" si="4"/>
        <v>97.185189613598766</v>
      </c>
    </row>
    <row r="85" spans="1:8">
      <c r="A85" s="205"/>
      <c r="B85" s="250"/>
      <c r="C85" s="251"/>
      <c r="D85" s="251"/>
      <c r="E85" s="205"/>
      <c r="F85" s="205"/>
      <c r="G85" s="205"/>
      <c r="H85" s="1183"/>
    </row>
    <row r="86" spans="1:8">
      <c r="A86" s="482"/>
      <c r="B86" s="250"/>
      <c r="C86" s="251"/>
      <c r="D86" s="251"/>
      <c r="E86" s="205"/>
      <c r="F86" s="205"/>
      <c r="G86" s="205"/>
      <c r="H86" s="1183"/>
    </row>
    <row r="87" spans="1:8">
      <c r="B87" s="250"/>
      <c r="C87" s="251"/>
      <c r="D87" s="251"/>
      <c r="E87" s="205"/>
      <c r="F87" s="205"/>
      <c r="G87" s="205"/>
      <c r="H87" s="1183"/>
    </row>
    <row r="88" spans="1:8" ht="13.5" thickBot="1">
      <c r="B88" s="250"/>
      <c r="C88" s="251"/>
      <c r="D88" s="251"/>
      <c r="E88" s="205"/>
      <c r="F88" s="205"/>
      <c r="G88" s="205"/>
      <c r="H88" s="1183"/>
    </row>
    <row r="89" spans="1:8">
      <c r="B89" s="1643"/>
      <c r="C89" s="1646" t="s">
        <v>496</v>
      </c>
      <c r="D89" s="1647"/>
      <c r="E89" s="1652" t="s">
        <v>1062</v>
      </c>
      <c r="F89" s="1652" t="s">
        <v>1129</v>
      </c>
      <c r="G89" s="1652" t="s">
        <v>609</v>
      </c>
      <c r="H89" s="1638" t="s">
        <v>1056</v>
      </c>
    </row>
    <row r="90" spans="1:8">
      <c r="B90" s="1644"/>
      <c r="C90" s="1648"/>
      <c r="D90" s="1649"/>
      <c r="E90" s="1653"/>
      <c r="F90" s="1653"/>
      <c r="G90" s="1653"/>
      <c r="H90" s="1639"/>
    </row>
    <row r="91" spans="1:8" ht="13.5" thickBot="1">
      <c r="B91" s="1645"/>
      <c r="C91" s="1650"/>
      <c r="D91" s="1651"/>
      <c r="E91" s="1654"/>
      <c r="F91" s="1654"/>
      <c r="G91" s="1654"/>
      <c r="H91" s="1640"/>
    </row>
    <row r="92" spans="1:8">
      <c r="B92" s="230"/>
      <c r="C92" s="1641" t="s">
        <v>4</v>
      </c>
      <c r="D92" s="207" t="s">
        <v>463</v>
      </c>
      <c r="E92" s="1204">
        <f t="shared" ref="E92:F94" si="5">(E14+E39+E80)</f>
        <v>132114</v>
      </c>
      <c r="F92" s="1204">
        <f t="shared" si="5"/>
        <v>149813</v>
      </c>
      <c r="G92" s="1204">
        <f>(G14+G39+G80)</f>
        <v>142858</v>
      </c>
      <c r="H92" s="1186">
        <f t="shared" ref="H92:H97" si="6">G92*100/F92</f>
        <v>95.357545740356315</v>
      </c>
    </row>
    <row r="93" spans="1:8">
      <c r="B93" s="230"/>
      <c r="C93" s="1641"/>
      <c r="D93" s="210" t="s">
        <v>3</v>
      </c>
      <c r="E93" s="254">
        <f t="shared" si="5"/>
        <v>36916</v>
      </c>
      <c r="F93" s="254">
        <f t="shared" si="5"/>
        <v>39758</v>
      </c>
      <c r="G93" s="254">
        <f>(G15+G40+G81)</f>
        <v>39479</v>
      </c>
      <c r="H93" s="1188">
        <f t="shared" si="6"/>
        <v>99.298254439358118</v>
      </c>
    </row>
    <row r="94" spans="1:8">
      <c r="B94" s="230"/>
      <c r="C94" s="1641"/>
      <c r="D94" s="210" t="s">
        <v>464</v>
      </c>
      <c r="E94" s="254">
        <f t="shared" si="5"/>
        <v>84906</v>
      </c>
      <c r="F94" s="254">
        <f t="shared" si="5"/>
        <v>89040</v>
      </c>
      <c r="G94" s="254">
        <f>(G16+G41+G82)</f>
        <v>85870</v>
      </c>
      <c r="H94" s="1188">
        <f t="shared" si="6"/>
        <v>96.439802336028748</v>
      </c>
    </row>
    <row r="95" spans="1:8">
      <c r="B95" s="230"/>
      <c r="C95" s="1641"/>
      <c r="D95" s="212" t="s">
        <v>487</v>
      </c>
      <c r="E95" s="1204">
        <v>0</v>
      </c>
      <c r="F95" s="1204">
        <v>0</v>
      </c>
      <c r="G95" s="1204">
        <v>0</v>
      </c>
      <c r="H95" s="1188">
        <v>0</v>
      </c>
    </row>
    <row r="96" spans="1:8" ht="13.5" thickBot="1">
      <c r="B96" s="230"/>
      <c r="C96" s="1641"/>
      <c r="D96" s="212" t="s">
        <v>1063</v>
      </c>
      <c r="E96" s="1205">
        <v>0</v>
      </c>
      <c r="F96" s="1205">
        <v>0</v>
      </c>
      <c r="G96" s="1205">
        <v>0</v>
      </c>
      <c r="H96" s="1206">
        <v>0</v>
      </c>
    </row>
    <row r="97" spans="2:8" ht="13.5" thickBot="1">
      <c r="B97" s="216" t="s">
        <v>461</v>
      </c>
      <c r="C97" s="1642" t="s">
        <v>479</v>
      </c>
      <c r="D97" s="1642"/>
      <c r="E97" s="1207">
        <f>SUM(E92:E94)</f>
        <v>253936</v>
      </c>
      <c r="F97" s="1207">
        <f>SUM(F92:F94)</f>
        <v>278611</v>
      </c>
      <c r="G97" s="1207">
        <f>SUM(G92:G94)</f>
        <v>268207</v>
      </c>
      <c r="H97" s="1182">
        <f t="shared" si="6"/>
        <v>96.265761222636584</v>
      </c>
    </row>
  </sheetData>
  <mergeCells count="39">
    <mergeCell ref="E1:H1"/>
    <mergeCell ref="C76:C78"/>
    <mergeCell ref="C80:C83"/>
    <mergeCell ref="C84:D84"/>
    <mergeCell ref="C14:C16"/>
    <mergeCell ref="C17:D17"/>
    <mergeCell ref="C59:D59"/>
    <mergeCell ref="C60:C62"/>
    <mergeCell ref="C65:C66"/>
    <mergeCell ref="C68:C70"/>
    <mergeCell ref="C72:C74"/>
    <mergeCell ref="C31:C33"/>
    <mergeCell ref="C34:D34"/>
    <mergeCell ref="C35:C37"/>
    <mergeCell ref="C39:C41"/>
    <mergeCell ref="C42:D42"/>
    <mergeCell ref="C2:D2"/>
    <mergeCell ref="C3:C5"/>
    <mergeCell ref="C6:D6"/>
    <mergeCell ref="C7:C9"/>
    <mergeCell ref="C10:D10"/>
    <mergeCell ref="B21:B22"/>
    <mergeCell ref="C21:D22"/>
    <mergeCell ref="E21:E22"/>
    <mergeCell ref="F21:F22"/>
    <mergeCell ref="G21:G22"/>
    <mergeCell ref="H21:H22"/>
    <mergeCell ref="C23:C25"/>
    <mergeCell ref="C26:D26"/>
    <mergeCell ref="C27:C29"/>
    <mergeCell ref="C30:D30"/>
    <mergeCell ref="H89:H91"/>
    <mergeCell ref="C92:C96"/>
    <mergeCell ref="C97:D97"/>
    <mergeCell ref="B89:B91"/>
    <mergeCell ref="C89:D91"/>
    <mergeCell ref="E89:E91"/>
    <mergeCell ref="F89:F91"/>
    <mergeCell ref="G89:G91"/>
  </mergeCells>
  <phoneticPr fontId="24" type="noConversion"/>
  <pageMargins left="0.11811023622047245" right="0.11811023622047245" top="0.74803149606299213" bottom="0.74803149606299213" header="0.31496062992125984" footer="0.31496062992125984"/>
  <pageSetup paperSize="9" orientation="portrait" r:id="rId1"/>
  <headerFooter>
    <oddHeader>&amp;C&amp;"Times New Roman CE,Félkövér"&amp;12Költségvetési szervek működési kiadásai kormányzati funkciónként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2:G94"/>
  <sheetViews>
    <sheetView view="pageBreakPreview" zoomScale="60" zoomScaleNormal="100" workbookViewId="0">
      <selection activeCell="C2" sqref="C2:F2"/>
    </sheetView>
  </sheetViews>
  <sheetFormatPr defaultRowHeight="12.75"/>
  <cols>
    <col min="1" max="1" width="7.33203125" customWidth="1"/>
    <col min="2" max="2" width="42" customWidth="1"/>
    <col min="3" max="3" width="22.83203125" customWidth="1"/>
    <col min="4" max="4" width="12.5" customWidth="1"/>
    <col min="5" max="5" width="12.1640625" customWidth="1"/>
    <col min="6" max="6" width="12.5" customWidth="1"/>
    <col min="7" max="7" width="12.1640625" customWidth="1"/>
  </cols>
  <sheetData>
    <row r="2" spans="1:7" ht="13.5" thickBot="1">
      <c r="C2" s="1498" t="s">
        <v>1162</v>
      </c>
      <c r="D2" s="1498"/>
      <c r="E2" s="1498"/>
      <c r="F2" s="1498"/>
      <c r="G2" s="1330"/>
    </row>
    <row r="3" spans="1:7" ht="38.25">
      <c r="A3" s="255" t="s">
        <v>460</v>
      </c>
      <c r="B3" s="256" t="s">
        <v>480</v>
      </c>
      <c r="C3" s="257" t="s">
        <v>462</v>
      </c>
      <c r="D3" s="258" t="s">
        <v>1032</v>
      </c>
      <c r="E3" s="258" t="s">
        <v>1033</v>
      </c>
      <c r="F3" s="258" t="s">
        <v>866</v>
      </c>
      <c r="G3" s="258" t="s">
        <v>910</v>
      </c>
    </row>
    <row r="4" spans="1:7">
      <c r="A4" s="259"/>
      <c r="B4" s="260" t="s">
        <v>18</v>
      </c>
      <c r="C4" s="261" t="s">
        <v>464</v>
      </c>
      <c r="D4" s="262">
        <v>2500</v>
      </c>
      <c r="E4" s="262">
        <v>3582</v>
      </c>
      <c r="F4" s="262">
        <v>770</v>
      </c>
      <c r="G4" s="1101">
        <f>F4*100/E4</f>
        <v>21.496370742601897</v>
      </c>
    </row>
    <row r="5" spans="1:7">
      <c r="A5" s="263"/>
      <c r="B5" s="264" t="s">
        <v>19</v>
      </c>
      <c r="C5" s="265" t="s">
        <v>464</v>
      </c>
      <c r="D5" s="262">
        <v>500</v>
      </c>
      <c r="E5" s="262">
        <v>500</v>
      </c>
      <c r="F5" s="262">
        <v>3131</v>
      </c>
      <c r="G5" s="1101">
        <f t="shared" ref="G5:G64" si="0">F5*100/E5</f>
        <v>626.20000000000005</v>
      </c>
    </row>
    <row r="6" spans="1:7">
      <c r="A6" s="263"/>
      <c r="B6" s="264" t="s">
        <v>481</v>
      </c>
      <c r="C6" s="265" t="s">
        <v>464</v>
      </c>
      <c r="D6" s="262">
        <v>600</v>
      </c>
      <c r="E6" s="262">
        <v>600</v>
      </c>
      <c r="F6" s="262">
        <v>0</v>
      </c>
      <c r="G6" s="1101">
        <f t="shared" si="0"/>
        <v>0</v>
      </c>
    </row>
    <row r="7" spans="1:7">
      <c r="A7" s="263"/>
      <c r="B7" s="264" t="s">
        <v>482</v>
      </c>
      <c r="C7" s="265" t="s">
        <v>464</v>
      </c>
      <c r="D7" s="262">
        <v>500</v>
      </c>
      <c r="E7" s="262">
        <v>1058</v>
      </c>
      <c r="F7" s="262">
        <v>1058</v>
      </c>
      <c r="G7" s="1101">
        <f t="shared" si="0"/>
        <v>100</v>
      </c>
    </row>
    <row r="8" spans="1:7">
      <c r="A8" s="263"/>
      <c r="B8" s="264" t="s">
        <v>24</v>
      </c>
      <c r="C8" s="265" t="s">
        <v>464</v>
      </c>
      <c r="D8" s="262">
        <v>100</v>
      </c>
      <c r="E8" s="262">
        <v>100</v>
      </c>
      <c r="F8" s="262">
        <v>4</v>
      </c>
      <c r="G8" s="1101">
        <f t="shared" si="0"/>
        <v>4</v>
      </c>
    </row>
    <row r="9" spans="1:7">
      <c r="A9" s="263"/>
      <c r="B9" s="264" t="s">
        <v>483</v>
      </c>
      <c r="C9" s="265" t="s">
        <v>464</v>
      </c>
      <c r="D9" s="262">
        <v>11000</v>
      </c>
      <c r="E9" s="262">
        <v>11000</v>
      </c>
      <c r="F9" s="262">
        <v>10033</v>
      </c>
      <c r="G9" s="1101">
        <f t="shared" si="0"/>
        <v>91.209090909090904</v>
      </c>
    </row>
    <row r="10" spans="1:7">
      <c r="A10" s="263"/>
      <c r="B10" s="264" t="s">
        <v>20</v>
      </c>
      <c r="C10" s="265" t="s">
        <v>464</v>
      </c>
      <c r="D10" s="262">
        <v>1700</v>
      </c>
      <c r="E10" s="262">
        <v>1799</v>
      </c>
      <c r="F10" s="262">
        <v>1798</v>
      </c>
      <c r="G10" s="1101">
        <f t="shared" si="0"/>
        <v>99.944413563090606</v>
      </c>
    </row>
    <row r="11" spans="1:7">
      <c r="A11" s="263"/>
      <c r="B11" s="1721" t="s">
        <v>495</v>
      </c>
      <c r="C11" s="265" t="s">
        <v>484</v>
      </c>
      <c r="D11" s="262">
        <v>3834</v>
      </c>
      <c r="E11" s="262">
        <v>5050</v>
      </c>
      <c r="F11" s="262">
        <v>5050</v>
      </c>
      <c r="G11" s="1101">
        <f t="shared" si="0"/>
        <v>100</v>
      </c>
    </row>
    <row r="12" spans="1:7">
      <c r="A12" s="263"/>
      <c r="B12" s="1721"/>
      <c r="C12" s="265" t="s">
        <v>3</v>
      </c>
      <c r="D12" s="262">
        <v>1035</v>
      </c>
      <c r="E12" s="262">
        <v>1360</v>
      </c>
      <c r="F12" s="262">
        <v>1360</v>
      </c>
      <c r="G12" s="1101">
        <f t="shared" si="0"/>
        <v>100</v>
      </c>
    </row>
    <row r="13" spans="1:7">
      <c r="A13" s="266"/>
      <c r="B13" s="1721"/>
      <c r="C13" s="267" t="s">
        <v>464</v>
      </c>
      <c r="D13" s="262">
        <v>9000</v>
      </c>
      <c r="E13" s="262">
        <v>9000</v>
      </c>
      <c r="F13" s="262">
        <v>8687</v>
      </c>
      <c r="G13" s="1101">
        <f t="shared" si="0"/>
        <v>96.522222222222226</v>
      </c>
    </row>
    <row r="14" spans="1:7">
      <c r="A14" s="268"/>
      <c r="B14" s="1715" t="s">
        <v>485</v>
      </c>
      <c r="C14" s="1715"/>
      <c r="D14" s="1102">
        <f>SUM(D11:D13)</f>
        <v>13869</v>
      </c>
      <c r="E14" s="1102">
        <f>SUM(E11:E13)</f>
        <v>15410</v>
      </c>
      <c r="F14" s="1102">
        <f>SUM(F11:F13)</f>
        <v>15097</v>
      </c>
      <c r="G14" s="1103">
        <f t="shared" si="0"/>
        <v>97.96885139519793</v>
      </c>
    </row>
    <row r="15" spans="1:7">
      <c r="A15" s="263"/>
      <c r="B15" s="1722" t="s">
        <v>1034</v>
      </c>
      <c r="C15" s="265" t="s">
        <v>484</v>
      </c>
      <c r="D15" s="262">
        <v>0</v>
      </c>
      <c r="E15" s="262">
        <v>13148</v>
      </c>
      <c r="F15" s="262">
        <v>11813</v>
      </c>
      <c r="G15" s="1101">
        <f t="shared" si="0"/>
        <v>89.846364466078498</v>
      </c>
    </row>
    <row r="16" spans="1:7">
      <c r="A16" s="263"/>
      <c r="B16" s="1720"/>
      <c r="C16" s="265" t="s">
        <v>3</v>
      </c>
      <c r="D16" s="262">
        <v>0</v>
      </c>
      <c r="E16" s="262">
        <v>1838</v>
      </c>
      <c r="F16" s="262">
        <v>1636</v>
      </c>
      <c r="G16" s="1101">
        <f t="shared" si="0"/>
        <v>89.009793253536458</v>
      </c>
    </row>
    <row r="17" spans="1:7" ht="12.75" customHeight="1">
      <c r="A17" s="266"/>
      <c r="B17" s="1723"/>
      <c r="C17" s="267" t="s">
        <v>464</v>
      </c>
      <c r="D17" s="262">
        <v>0</v>
      </c>
      <c r="E17" s="262">
        <v>0</v>
      </c>
      <c r="F17" s="262">
        <v>0</v>
      </c>
      <c r="G17" s="1101">
        <v>0</v>
      </c>
    </row>
    <row r="18" spans="1:7">
      <c r="A18" s="268"/>
      <c r="B18" s="1715" t="s">
        <v>2</v>
      </c>
      <c r="C18" s="1715"/>
      <c r="D18" s="1102">
        <v>0</v>
      </c>
      <c r="E18" s="1102">
        <f>E15+E16</f>
        <v>14986</v>
      </c>
      <c r="F18" s="1102">
        <v>0</v>
      </c>
      <c r="G18" s="1103">
        <f t="shared" si="0"/>
        <v>0</v>
      </c>
    </row>
    <row r="19" spans="1:7" ht="13.5" thickBot="1">
      <c r="A19" s="269"/>
      <c r="B19" s="270" t="s">
        <v>607</v>
      </c>
      <c r="C19" s="271" t="s">
        <v>464</v>
      </c>
      <c r="D19" s="262">
        <v>20800</v>
      </c>
      <c r="E19" s="262">
        <v>0</v>
      </c>
      <c r="F19" s="262">
        <v>0</v>
      </c>
      <c r="G19" s="1104">
        <v>0</v>
      </c>
    </row>
    <row r="20" spans="1:7" ht="13.5" thickBot="1">
      <c r="A20" s="272" t="s">
        <v>1035</v>
      </c>
      <c r="B20" s="1706" t="s">
        <v>5</v>
      </c>
      <c r="C20" s="1708"/>
      <c r="D20" s="1105">
        <f>SUM(D4+D5+D6+D7+D8+D9+D10+D14+D18+D19)</f>
        <v>51569</v>
      </c>
      <c r="E20" s="1105">
        <f>SUM(E4+E5+E6+E7+E8+E9+E10+E14+E18+E19)</f>
        <v>49035</v>
      </c>
      <c r="F20" s="1105">
        <f>SUM(F4+F5+F6+F7+F8+F9+F10+F14+F18+F19)</f>
        <v>31891</v>
      </c>
      <c r="G20" s="1106">
        <f t="shared" si="0"/>
        <v>65.037218313449571</v>
      </c>
    </row>
    <row r="21" spans="1:7" ht="12.75" customHeight="1">
      <c r="A21" s="292"/>
      <c r="B21" s="1107" t="s">
        <v>27</v>
      </c>
      <c r="C21" s="1108" t="s">
        <v>1036</v>
      </c>
      <c r="D21" s="1109">
        <v>3475</v>
      </c>
      <c r="E21" s="262">
        <v>3475</v>
      </c>
      <c r="F21" s="1109">
        <v>1327</v>
      </c>
      <c r="G21" s="1110">
        <f t="shared" si="0"/>
        <v>38.187050359712231</v>
      </c>
    </row>
    <row r="22" spans="1:7">
      <c r="A22" s="259"/>
      <c r="B22" s="260" t="s">
        <v>10</v>
      </c>
      <c r="C22" s="1111" t="s">
        <v>1036</v>
      </c>
      <c r="D22" s="1109">
        <v>300</v>
      </c>
      <c r="E22" s="262">
        <v>452</v>
      </c>
      <c r="F22" s="1109">
        <v>453</v>
      </c>
      <c r="G22" s="1101">
        <f t="shared" si="0"/>
        <v>100.22123893805309</v>
      </c>
    </row>
    <row r="23" spans="1:7">
      <c r="A23" s="259"/>
      <c r="B23" s="260" t="s">
        <v>26</v>
      </c>
      <c r="C23" s="1111" t="s">
        <v>1037</v>
      </c>
      <c r="D23" s="1109">
        <v>1100</v>
      </c>
      <c r="E23" s="262">
        <v>1741</v>
      </c>
      <c r="F23" s="1109">
        <v>1741</v>
      </c>
      <c r="G23" s="1101">
        <f t="shared" si="0"/>
        <v>100</v>
      </c>
    </row>
    <row r="24" spans="1:7">
      <c r="A24" s="259"/>
      <c r="B24" s="260" t="s">
        <v>488</v>
      </c>
      <c r="C24" s="1111" t="s">
        <v>1037</v>
      </c>
      <c r="D24" s="1109">
        <v>979</v>
      </c>
      <c r="E24" s="262">
        <v>979</v>
      </c>
      <c r="F24" s="1109">
        <v>245</v>
      </c>
      <c r="G24" s="1101">
        <f t="shared" si="0"/>
        <v>25.025536261491318</v>
      </c>
    </row>
    <row r="25" spans="1:7">
      <c r="A25" s="263"/>
      <c r="B25" s="264" t="s">
        <v>28</v>
      </c>
      <c r="C25" s="1111" t="s">
        <v>1036</v>
      </c>
      <c r="D25" s="1109">
        <v>500</v>
      </c>
      <c r="E25" s="262">
        <v>500</v>
      </c>
      <c r="F25" s="1109">
        <v>520</v>
      </c>
      <c r="G25" s="1101">
        <f t="shared" si="0"/>
        <v>104</v>
      </c>
    </row>
    <row r="26" spans="1:7">
      <c r="A26" s="263"/>
      <c r="B26" s="1724" t="s">
        <v>8</v>
      </c>
      <c r="C26" s="1111" t="s">
        <v>1036</v>
      </c>
      <c r="D26" s="1109">
        <v>0</v>
      </c>
      <c r="E26" s="262">
        <v>0</v>
      </c>
      <c r="F26" s="1109">
        <v>0</v>
      </c>
      <c r="G26" s="1101">
        <v>0</v>
      </c>
    </row>
    <row r="27" spans="1:7">
      <c r="A27" s="263"/>
      <c r="B27" s="1724"/>
      <c r="C27" s="1112" t="s">
        <v>464</v>
      </c>
      <c r="D27" s="1109">
        <v>2600</v>
      </c>
      <c r="E27" s="262">
        <v>3044</v>
      </c>
      <c r="F27" s="1109">
        <v>3044</v>
      </c>
      <c r="G27" s="1101">
        <f t="shared" si="0"/>
        <v>100</v>
      </c>
    </row>
    <row r="28" spans="1:7">
      <c r="A28" s="263"/>
      <c r="B28" s="264" t="s">
        <v>486</v>
      </c>
      <c r="C28" s="1112" t="s">
        <v>1036</v>
      </c>
      <c r="D28" s="1109">
        <v>510</v>
      </c>
      <c r="E28" s="262">
        <v>1105</v>
      </c>
      <c r="F28" s="1109">
        <v>1104</v>
      </c>
      <c r="G28" s="1101">
        <f t="shared" si="0"/>
        <v>99.909502262443439</v>
      </c>
    </row>
    <row r="29" spans="1:7">
      <c r="A29" s="263"/>
      <c r="B29" s="264" t="s">
        <v>519</v>
      </c>
      <c r="C29" s="1112" t="s">
        <v>1036</v>
      </c>
      <c r="D29" s="1109">
        <v>0</v>
      </c>
      <c r="E29" s="262">
        <v>0</v>
      </c>
      <c r="F29" s="1109"/>
      <c r="G29" s="1101">
        <v>0</v>
      </c>
    </row>
    <row r="30" spans="1:7">
      <c r="A30" s="263"/>
      <c r="B30" s="1711" t="s">
        <v>29</v>
      </c>
      <c r="C30" s="1111" t="s">
        <v>487</v>
      </c>
      <c r="D30" s="1109">
        <v>1500</v>
      </c>
      <c r="E30" s="262">
        <v>1500</v>
      </c>
      <c r="F30" s="1109">
        <v>525</v>
      </c>
      <c r="G30" s="1101">
        <f t="shared" si="0"/>
        <v>35</v>
      </c>
    </row>
    <row r="31" spans="1:7">
      <c r="A31" s="273"/>
      <c r="B31" s="1712"/>
      <c r="C31" s="1113" t="s">
        <v>464</v>
      </c>
      <c r="D31" s="1114">
        <v>0</v>
      </c>
      <c r="E31" s="274">
        <v>33</v>
      </c>
      <c r="F31" s="1114">
        <v>33</v>
      </c>
      <c r="G31" s="1101">
        <f t="shared" si="0"/>
        <v>100</v>
      </c>
    </row>
    <row r="32" spans="1:7">
      <c r="A32" s="273"/>
      <c r="B32" s="1115" t="s">
        <v>1038</v>
      </c>
      <c r="C32" s="1113" t="s">
        <v>487</v>
      </c>
      <c r="D32" s="1114">
        <v>0</v>
      </c>
      <c r="E32" s="274">
        <v>122</v>
      </c>
      <c r="F32" s="1114">
        <v>122</v>
      </c>
      <c r="G32" s="1101">
        <f t="shared" si="0"/>
        <v>100</v>
      </c>
    </row>
    <row r="33" spans="1:7" ht="13.5" thickBot="1">
      <c r="A33" s="507"/>
      <c r="B33" s="1116" t="s">
        <v>1039</v>
      </c>
      <c r="C33" s="1111" t="s">
        <v>487</v>
      </c>
      <c r="D33" s="1117">
        <v>1247</v>
      </c>
      <c r="E33" s="509">
        <v>1247</v>
      </c>
      <c r="F33" s="1117">
        <v>20</v>
      </c>
      <c r="G33" s="1104">
        <f t="shared" si="0"/>
        <v>1.6038492381716118</v>
      </c>
    </row>
    <row r="34" spans="1:7" ht="13.5" thickBot="1">
      <c r="A34" s="275" t="s">
        <v>1040</v>
      </c>
      <c r="B34" s="1713" t="s">
        <v>9</v>
      </c>
      <c r="C34" s="1714"/>
      <c r="D34" s="1118">
        <f>SUM(D21:D33)</f>
        <v>12211</v>
      </c>
      <c r="E34" s="1119">
        <f>SUM(E21:E33)</f>
        <v>14198</v>
      </c>
      <c r="F34" s="1118">
        <f>SUM(F21:F33)</f>
        <v>9134</v>
      </c>
      <c r="G34" s="1106">
        <f t="shared" si="0"/>
        <v>64.333004648542044</v>
      </c>
    </row>
    <row r="35" spans="1:7">
      <c r="A35" s="276"/>
      <c r="B35" s="744" t="s">
        <v>15</v>
      </c>
      <c r="C35" s="1120" t="s">
        <v>464</v>
      </c>
      <c r="D35" s="1109">
        <v>700</v>
      </c>
      <c r="E35" s="262">
        <v>1303</v>
      </c>
      <c r="F35" s="1109">
        <v>1303</v>
      </c>
      <c r="G35" s="1110">
        <f t="shared" si="0"/>
        <v>100</v>
      </c>
    </row>
    <row r="36" spans="1:7">
      <c r="A36" s="263"/>
      <c r="B36" s="1715" t="s">
        <v>1041</v>
      </c>
      <c r="C36" s="1716"/>
      <c r="D36" s="1121">
        <v>700</v>
      </c>
      <c r="E36" s="1122">
        <f>E35</f>
        <v>1303</v>
      </c>
      <c r="F36" s="1121">
        <f>F35</f>
        <v>1303</v>
      </c>
      <c r="G36" s="1103">
        <f t="shared" si="0"/>
        <v>100</v>
      </c>
    </row>
    <row r="37" spans="1:7" ht="12.75" customHeight="1">
      <c r="A37" s="263"/>
      <c r="B37" s="277" t="s">
        <v>16</v>
      </c>
      <c r="C37" s="508" t="s">
        <v>464</v>
      </c>
      <c r="D37" s="1109">
        <v>350</v>
      </c>
      <c r="E37" s="262">
        <v>350</v>
      </c>
      <c r="F37" s="1109">
        <v>113</v>
      </c>
      <c r="G37" s="1101">
        <f t="shared" si="0"/>
        <v>32.285714285714285</v>
      </c>
    </row>
    <row r="38" spans="1:7">
      <c r="A38" s="263"/>
      <c r="B38" s="1715" t="s">
        <v>17</v>
      </c>
      <c r="C38" s="1716"/>
      <c r="D38" s="1121">
        <v>350</v>
      </c>
      <c r="E38" s="1122">
        <v>350</v>
      </c>
      <c r="F38" s="1121">
        <f>F37</f>
        <v>113</v>
      </c>
      <c r="G38" s="1103">
        <f t="shared" si="0"/>
        <v>32.285714285714285</v>
      </c>
    </row>
    <row r="39" spans="1:7">
      <c r="A39" s="263"/>
      <c r="B39" s="1699" t="s">
        <v>1042</v>
      </c>
      <c r="C39" s="1111" t="s">
        <v>484</v>
      </c>
      <c r="D39" s="1109">
        <v>5418</v>
      </c>
      <c r="E39" s="262">
        <v>5922</v>
      </c>
      <c r="F39" s="1109">
        <v>5922</v>
      </c>
      <c r="G39" s="1101">
        <f t="shared" si="0"/>
        <v>100</v>
      </c>
    </row>
    <row r="40" spans="1:7">
      <c r="A40" s="263"/>
      <c r="B40" s="1699"/>
      <c r="C40" s="1112" t="s">
        <v>3</v>
      </c>
      <c r="D40" s="1109">
        <v>1462</v>
      </c>
      <c r="E40" s="262">
        <v>1626</v>
      </c>
      <c r="F40" s="1109">
        <v>1615</v>
      </c>
      <c r="G40" s="1101">
        <f t="shared" si="0"/>
        <v>99.323493234932343</v>
      </c>
    </row>
    <row r="41" spans="1:7">
      <c r="A41" s="263"/>
      <c r="B41" s="1699"/>
      <c r="C41" s="1112" t="s">
        <v>464</v>
      </c>
      <c r="D41" s="1109">
        <v>2200</v>
      </c>
      <c r="E41" s="262">
        <v>2938</v>
      </c>
      <c r="F41" s="1109">
        <v>2216</v>
      </c>
      <c r="G41" s="1101">
        <f t="shared" si="0"/>
        <v>75.425459496255954</v>
      </c>
    </row>
    <row r="42" spans="1:7">
      <c r="A42" s="266"/>
      <c r="B42" s="745"/>
      <c r="C42" s="1123" t="s">
        <v>1043</v>
      </c>
      <c r="D42" s="1117"/>
      <c r="E42" s="509">
        <v>15</v>
      </c>
      <c r="F42" s="1117"/>
      <c r="G42" s="1101">
        <f t="shared" si="0"/>
        <v>0</v>
      </c>
    </row>
    <row r="43" spans="1:7" ht="13.5" thickBot="1">
      <c r="A43" s="266"/>
      <c r="B43" s="1717" t="s">
        <v>490</v>
      </c>
      <c r="C43" s="1718"/>
      <c r="D43" s="1124">
        <f>SUM(D39:D41)</f>
        <v>9080</v>
      </c>
      <c r="E43" s="1124">
        <f>SUM(E39:E42)</f>
        <v>10501</v>
      </c>
      <c r="F43" s="1125">
        <f>SUM(F39:F41)</f>
        <v>9753</v>
      </c>
      <c r="G43" s="1126">
        <f t="shared" si="0"/>
        <v>92.876868869631465</v>
      </c>
    </row>
    <row r="44" spans="1:7" ht="13.5" thickBot="1">
      <c r="A44" s="272" t="s">
        <v>1044</v>
      </c>
      <c r="B44" s="1706" t="s">
        <v>491</v>
      </c>
      <c r="C44" s="1707"/>
      <c r="D44" s="1127">
        <f>SUM(D36+D38+D43)</f>
        <v>10130</v>
      </c>
      <c r="E44" s="1105">
        <f>SUM(E36+E38+E43)</f>
        <v>12154</v>
      </c>
      <c r="F44" s="1127">
        <f>SUM(F36+F38+F43)</f>
        <v>11169</v>
      </c>
      <c r="G44" s="1106">
        <f t="shared" si="0"/>
        <v>91.895672206680928</v>
      </c>
    </row>
    <row r="45" spans="1:7">
      <c r="A45" s="259"/>
      <c r="B45" s="1719" t="s">
        <v>23</v>
      </c>
      <c r="C45" s="1108" t="s">
        <v>484</v>
      </c>
      <c r="D45" s="1128">
        <v>14497</v>
      </c>
      <c r="E45" s="278">
        <v>17589</v>
      </c>
      <c r="F45" s="1128">
        <v>16716</v>
      </c>
      <c r="G45" s="1110">
        <f t="shared" si="0"/>
        <v>95.036670646426742</v>
      </c>
    </row>
    <row r="46" spans="1:7">
      <c r="A46" s="263"/>
      <c r="B46" s="1720"/>
      <c r="C46" s="1112" t="s">
        <v>3</v>
      </c>
      <c r="D46" s="1109">
        <v>3734</v>
      </c>
      <c r="E46" s="262">
        <v>4210</v>
      </c>
      <c r="F46" s="1109">
        <v>4086</v>
      </c>
      <c r="G46" s="1101">
        <f t="shared" si="0"/>
        <v>97.054631828978629</v>
      </c>
    </row>
    <row r="47" spans="1:7">
      <c r="A47" s="263"/>
      <c r="B47" s="1720"/>
      <c r="C47" s="1112" t="s">
        <v>464</v>
      </c>
      <c r="D47" s="1109">
        <v>26032</v>
      </c>
      <c r="E47" s="262">
        <v>29433</v>
      </c>
      <c r="F47" s="1109">
        <v>26305</v>
      </c>
      <c r="G47" s="1101">
        <f t="shared" si="0"/>
        <v>89.372473074440251</v>
      </c>
    </row>
    <row r="48" spans="1:7">
      <c r="A48" s="263"/>
      <c r="B48" s="1720"/>
      <c r="C48" s="508" t="s">
        <v>1045</v>
      </c>
      <c r="D48" s="1109">
        <v>0</v>
      </c>
      <c r="E48" s="262">
        <v>9717</v>
      </c>
      <c r="F48" s="1109">
        <v>1573</v>
      </c>
      <c r="G48" s="1101">
        <f t="shared" si="0"/>
        <v>16.188123906555521</v>
      </c>
    </row>
    <row r="49" spans="1:7">
      <c r="A49" s="263"/>
      <c r="B49" s="1720"/>
      <c r="C49" s="1129" t="s">
        <v>489</v>
      </c>
      <c r="D49" s="1130">
        <v>2000</v>
      </c>
      <c r="E49" s="279">
        <v>934</v>
      </c>
      <c r="F49" s="1130">
        <v>1037</v>
      </c>
      <c r="G49" s="1101">
        <f t="shared" si="0"/>
        <v>111.02783725910064</v>
      </c>
    </row>
    <row r="50" spans="1:7">
      <c r="A50" s="507"/>
      <c r="B50" s="1131"/>
      <c r="C50" s="1112" t="s">
        <v>1043</v>
      </c>
      <c r="D50" s="1132"/>
      <c r="E50" s="1132">
        <v>758</v>
      </c>
      <c r="F50" s="1132">
        <v>787</v>
      </c>
      <c r="G50" s="1101">
        <f t="shared" si="0"/>
        <v>103.82585751978891</v>
      </c>
    </row>
    <row r="51" spans="1:7">
      <c r="A51" s="507"/>
      <c r="B51" s="1133"/>
      <c r="C51" s="1134" t="s">
        <v>1046</v>
      </c>
      <c r="D51" s="1132"/>
      <c r="E51" s="1132">
        <v>39235</v>
      </c>
      <c r="F51" s="1132">
        <v>43229</v>
      </c>
      <c r="G51" s="1101">
        <f t="shared" si="0"/>
        <v>110.17968650439659</v>
      </c>
    </row>
    <row r="52" spans="1:7" ht="13.5" thickBot="1">
      <c r="A52" s="280"/>
      <c r="B52" s="281" t="s">
        <v>450</v>
      </c>
      <c r="C52" s="1135"/>
      <c r="D52" s="1136">
        <f>SUM(D45:D49)</f>
        <v>46263</v>
      </c>
      <c r="E52" s="1136">
        <f>SUM(E45:E51)</f>
        <v>101876</v>
      </c>
      <c r="F52" s="1136">
        <f>SUM(F45:F51)</f>
        <v>93733</v>
      </c>
      <c r="G52" s="1126">
        <f t="shared" si="0"/>
        <v>92.006949625034352</v>
      </c>
    </row>
    <row r="53" spans="1:7" ht="13.5" thickBot="1">
      <c r="A53" s="286" t="s">
        <v>1047</v>
      </c>
      <c r="B53" s="287" t="s">
        <v>11</v>
      </c>
      <c r="C53" s="1137"/>
      <c r="D53" s="1127">
        <f>SUM(D52)</f>
        <v>46263</v>
      </c>
      <c r="E53" s="1127">
        <f>SUM(E52)</f>
        <v>101876</v>
      </c>
      <c r="F53" s="1127">
        <f>SUM(F52)</f>
        <v>93733</v>
      </c>
      <c r="G53" s="1106">
        <f t="shared" si="0"/>
        <v>92.006949625034352</v>
      </c>
    </row>
    <row r="54" spans="1:7" ht="12.75" customHeight="1">
      <c r="A54" s="288"/>
      <c r="B54" s="289"/>
      <c r="C54" s="290"/>
      <c r="D54" s="291"/>
      <c r="E54" s="291"/>
      <c r="F54" s="291"/>
      <c r="G54" s="1138"/>
    </row>
    <row r="55" spans="1:7">
      <c r="A55" s="288"/>
      <c r="B55" s="289"/>
      <c r="C55" s="290"/>
      <c r="D55" s="291"/>
      <c r="E55" s="291"/>
      <c r="F55" s="291"/>
      <c r="G55" s="1138"/>
    </row>
    <row r="56" spans="1:7">
      <c r="A56" s="288"/>
      <c r="B56" s="289"/>
      <c r="C56" s="290"/>
      <c r="D56" s="291"/>
      <c r="E56" s="291"/>
      <c r="F56" s="291"/>
      <c r="G56" s="1138"/>
    </row>
    <row r="57" spans="1:7">
      <c r="A57" s="288"/>
      <c r="B57" s="289"/>
      <c r="C57" s="290"/>
      <c r="D57" s="291"/>
      <c r="E57" s="291"/>
      <c r="F57" s="291"/>
      <c r="G57" s="1138"/>
    </row>
    <row r="58" spans="1:7">
      <c r="A58" s="288"/>
      <c r="B58" s="289"/>
      <c r="C58" s="290"/>
      <c r="D58" s="291"/>
      <c r="E58" s="291"/>
      <c r="F58" s="291"/>
      <c r="G58" s="1138"/>
    </row>
    <row r="59" spans="1:7">
      <c r="A59" s="288"/>
      <c r="B59" s="289"/>
      <c r="C59" s="290"/>
      <c r="D59" s="291"/>
      <c r="E59" s="291"/>
      <c r="F59" s="291"/>
      <c r="G59" s="1138"/>
    </row>
    <row r="60" spans="1:7" ht="13.5" thickBot="1">
      <c r="A60" s="288"/>
      <c r="B60" s="289"/>
      <c r="C60" s="290"/>
      <c r="D60" s="291"/>
      <c r="E60" s="291"/>
      <c r="F60" s="291"/>
      <c r="G60" s="1138"/>
    </row>
    <row r="61" spans="1:7" ht="13.5" thickBot="1">
      <c r="A61" s="292"/>
      <c r="B61" s="1697" t="s">
        <v>1048</v>
      </c>
      <c r="C61" s="1108" t="s">
        <v>484</v>
      </c>
      <c r="D61" s="1128">
        <v>3973</v>
      </c>
      <c r="E61" s="278">
        <v>6955</v>
      </c>
      <c r="F61" s="1128">
        <v>6955</v>
      </c>
      <c r="G61" s="1139">
        <f t="shared" si="0"/>
        <v>100</v>
      </c>
    </row>
    <row r="62" spans="1:7" ht="13.5" thickBot="1">
      <c r="A62" s="263"/>
      <c r="B62" s="1698"/>
      <c r="C62" s="1112" t="s">
        <v>3</v>
      </c>
      <c r="D62" s="1109">
        <v>1073</v>
      </c>
      <c r="E62" s="262">
        <v>1938</v>
      </c>
      <c r="F62" s="1109">
        <v>1939</v>
      </c>
      <c r="G62" s="1101">
        <f t="shared" si="0"/>
        <v>100.0515995872033</v>
      </c>
    </row>
    <row r="63" spans="1:7">
      <c r="A63" s="263"/>
      <c r="B63" s="1698"/>
      <c r="C63" s="1112" t="s">
        <v>464</v>
      </c>
      <c r="D63" s="1109">
        <v>16096</v>
      </c>
      <c r="E63" s="262">
        <v>40792</v>
      </c>
      <c r="F63" s="1109">
        <v>39168</v>
      </c>
      <c r="G63" s="1101">
        <f t="shared" si="0"/>
        <v>96.018827221023727</v>
      </c>
    </row>
    <row r="64" spans="1:7">
      <c r="A64" s="280"/>
      <c r="B64" s="281" t="s">
        <v>22</v>
      </c>
      <c r="C64" s="1135"/>
      <c r="D64" s="1136">
        <f>SUM(D61:D63)</f>
        <v>21142</v>
      </c>
      <c r="E64" s="1140">
        <f>SUM(E61:E63)</f>
        <v>49685</v>
      </c>
      <c r="F64" s="1136">
        <f>SUM(F61:F63)</f>
        <v>48062</v>
      </c>
      <c r="G64" s="1103">
        <f t="shared" si="0"/>
        <v>96.733420549461613</v>
      </c>
    </row>
    <row r="65" spans="1:7" ht="13.5" thickBot="1">
      <c r="A65" s="259"/>
      <c r="B65" s="1699" t="s">
        <v>21</v>
      </c>
      <c r="C65" s="1111" t="s">
        <v>484</v>
      </c>
      <c r="D65" s="1114">
        <v>1571</v>
      </c>
      <c r="E65" s="274">
        <v>0</v>
      </c>
      <c r="F65" s="1114">
        <v>0</v>
      </c>
      <c r="G65" s="1101">
        <v>0</v>
      </c>
    </row>
    <row r="66" spans="1:7" ht="13.5" thickBot="1">
      <c r="A66" s="263"/>
      <c r="B66" s="1698"/>
      <c r="C66" s="1112" t="s">
        <v>3</v>
      </c>
      <c r="D66" s="1109">
        <v>424</v>
      </c>
      <c r="E66" s="262">
        <v>0</v>
      </c>
      <c r="F66" s="1109">
        <v>0</v>
      </c>
      <c r="G66" s="1101">
        <v>0</v>
      </c>
    </row>
    <row r="67" spans="1:7">
      <c r="A67" s="263"/>
      <c r="B67" s="1698"/>
      <c r="C67" s="1112" t="s">
        <v>464</v>
      </c>
      <c r="D67" s="1109">
        <v>25572</v>
      </c>
      <c r="E67" s="262">
        <v>0</v>
      </c>
      <c r="F67" s="1109">
        <v>0</v>
      </c>
      <c r="G67" s="1101">
        <v>0</v>
      </c>
    </row>
    <row r="68" spans="1:7">
      <c r="A68" s="280"/>
      <c r="B68" s="281" t="s">
        <v>465</v>
      </c>
      <c r="C68" s="1135"/>
      <c r="D68" s="1136">
        <f>SUM(D65:D67)</f>
        <v>27567</v>
      </c>
      <c r="E68" s="1140">
        <f>SUM(E65:E67)</f>
        <v>0</v>
      </c>
      <c r="F68" s="1136">
        <f>SUM(F65:F67)</f>
        <v>0</v>
      </c>
      <c r="G68" s="1103">
        <v>0</v>
      </c>
    </row>
    <row r="69" spans="1:7">
      <c r="A69" s="259"/>
      <c r="B69" s="1700" t="s">
        <v>12</v>
      </c>
      <c r="C69" s="1111" t="s">
        <v>484</v>
      </c>
      <c r="D69" s="1141">
        <v>1885</v>
      </c>
      <c r="E69" s="282">
        <v>2462</v>
      </c>
      <c r="F69" s="1141">
        <v>2363</v>
      </c>
      <c r="G69" s="1101">
        <f t="shared" ref="G69:G92" si="1">F69*100/E69</f>
        <v>95.978878960194962</v>
      </c>
    </row>
    <row r="70" spans="1:7">
      <c r="A70" s="263"/>
      <c r="B70" s="1701"/>
      <c r="C70" s="1112" t="s">
        <v>3</v>
      </c>
      <c r="D70" s="1142">
        <v>509</v>
      </c>
      <c r="E70" s="283">
        <v>579</v>
      </c>
      <c r="F70" s="1142">
        <v>406</v>
      </c>
      <c r="G70" s="1101">
        <f t="shared" si="1"/>
        <v>70.12089810017271</v>
      </c>
    </row>
    <row r="71" spans="1:7">
      <c r="A71" s="263"/>
      <c r="B71" s="1701"/>
      <c r="C71" s="1112" t="s">
        <v>464</v>
      </c>
      <c r="D71" s="1142">
        <v>5179</v>
      </c>
      <c r="E71" s="283">
        <v>5179</v>
      </c>
      <c r="F71" s="1142">
        <v>2438</v>
      </c>
      <c r="G71" s="1101">
        <f t="shared" si="1"/>
        <v>47.074724850357214</v>
      </c>
    </row>
    <row r="72" spans="1:7">
      <c r="A72" s="284"/>
      <c r="B72" s="285" t="s">
        <v>451</v>
      </c>
      <c r="C72" s="1143"/>
      <c r="D72" s="1144">
        <f>SUM(D69:D71)</f>
        <v>7573</v>
      </c>
      <c r="E72" s="1145">
        <f>SUM(E69:E71)</f>
        <v>8220</v>
      </c>
      <c r="F72" s="1144">
        <f>SUM(F69:F71)</f>
        <v>5207</v>
      </c>
      <c r="G72" s="1103">
        <f t="shared" si="1"/>
        <v>63.345498783454985</v>
      </c>
    </row>
    <row r="73" spans="1:7">
      <c r="A73" s="293"/>
      <c r="B73" s="1702" t="s">
        <v>13</v>
      </c>
      <c r="C73" s="1146" t="s">
        <v>484</v>
      </c>
      <c r="D73" s="1142">
        <v>5355</v>
      </c>
      <c r="E73" s="283">
        <v>6438</v>
      </c>
      <c r="F73" s="1142">
        <v>5716</v>
      </c>
      <c r="G73" s="1101">
        <f t="shared" si="1"/>
        <v>88.785337061199129</v>
      </c>
    </row>
    <row r="74" spans="1:7">
      <c r="A74" s="263"/>
      <c r="B74" s="1699"/>
      <c r="C74" s="1112" t="s">
        <v>3</v>
      </c>
      <c r="D74" s="1142">
        <v>1446</v>
      </c>
      <c r="E74" s="283">
        <v>1791</v>
      </c>
      <c r="F74" s="1142">
        <v>1786</v>
      </c>
      <c r="G74" s="1101">
        <f t="shared" si="1"/>
        <v>99.72082635399218</v>
      </c>
    </row>
    <row r="75" spans="1:7">
      <c r="A75" s="294"/>
      <c r="B75" s="1699"/>
      <c r="C75" s="508" t="s">
        <v>464</v>
      </c>
      <c r="D75" s="1142">
        <v>7233</v>
      </c>
      <c r="E75" s="283">
        <v>7233</v>
      </c>
      <c r="F75" s="1142">
        <v>6845</v>
      </c>
      <c r="G75" s="1101">
        <f t="shared" si="1"/>
        <v>94.635697497580537</v>
      </c>
    </row>
    <row r="76" spans="1:7">
      <c r="A76" s="1147"/>
      <c r="B76" s="743"/>
      <c r="C76" s="1148" t="s">
        <v>1043</v>
      </c>
      <c r="D76" s="1149"/>
      <c r="E76" s="1150">
        <v>16</v>
      </c>
      <c r="F76" s="1149"/>
      <c r="G76" s="1101">
        <f t="shared" si="1"/>
        <v>0</v>
      </c>
    </row>
    <row r="77" spans="1:7">
      <c r="A77" s="268"/>
      <c r="B77" s="295" t="s">
        <v>452</v>
      </c>
      <c r="C77" s="1151"/>
      <c r="D77" s="1144">
        <f>SUM(D73:D75)</f>
        <v>14034</v>
      </c>
      <c r="E77" s="1145">
        <f>SUM(E73:E76)</f>
        <v>15478</v>
      </c>
      <c r="F77" s="1144">
        <f>SUM(F73:F75)</f>
        <v>14347</v>
      </c>
      <c r="G77" s="1103">
        <f t="shared" si="1"/>
        <v>92.692854373950127</v>
      </c>
    </row>
    <row r="78" spans="1:7">
      <c r="A78" s="294"/>
      <c r="B78" s="741" t="s">
        <v>14</v>
      </c>
      <c r="C78" s="1148" t="s">
        <v>464</v>
      </c>
      <c r="D78" s="1109">
        <v>400</v>
      </c>
      <c r="E78" s="262">
        <v>400</v>
      </c>
      <c r="F78" s="1109">
        <v>0</v>
      </c>
      <c r="G78" s="1101">
        <f t="shared" si="1"/>
        <v>0</v>
      </c>
    </row>
    <row r="79" spans="1:7">
      <c r="A79" s="273"/>
      <c r="B79" s="1709" t="s">
        <v>453</v>
      </c>
      <c r="C79" s="1710"/>
      <c r="D79" s="1152">
        <v>400</v>
      </c>
      <c r="E79" s="1153">
        <v>400</v>
      </c>
      <c r="F79" s="1152">
        <f>F78</f>
        <v>0</v>
      </c>
      <c r="G79" s="1103">
        <f t="shared" si="1"/>
        <v>0</v>
      </c>
    </row>
    <row r="80" spans="1:7">
      <c r="A80" s="1154"/>
      <c r="B80" s="1155" t="s">
        <v>1049</v>
      </c>
      <c r="C80" s="1156" t="s">
        <v>464</v>
      </c>
      <c r="D80" s="1157">
        <v>0</v>
      </c>
      <c r="E80" s="1157">
        <v>1801</v>
      </c>
      <c r="F80" s="1157">
        <v>1801</v>
      </c>
      <c r="G80" s="1101">
        <f t="shared" si="1"/>
        <v>100</v>
      </c>
    </row>
    <row r="81" spans="1:7" ht="13.5" thickBot="1">
      <c r="A81" s="1158"/>
      <c r="B81" s="1159" t="s">
        <v>1050</v>
      </c>
      <c r="C81" s="1160"/>
      <c r="D81" s="1161">
        <v>0</v>
      </c>
      <c r="E81" s="1161">
        <v>1801</v>
      </c>
      <c r="F81" s="1161">
        <f>F80</f>
        <v>1801</v>
      </c>
      <c r="G81" s="1126">
        <f t="shared" si="1"/>
        <v>100</v>
      </c>
    </row>
    <row r="82" spans="1:7" ht="13.5" thickBot="1">
      <c r="A82" s="286" t="s">
        <v>1051</v>
      </c>
      <c r="B82" s="287" t="s">
        <v>455</v>
      </c>
      <c r="C82" s="1137"/>
      <c r="D82" s="1127">
        <f>SUM(D64+D68+D72+D77+D79)</f>
        <v>70716</v>
      </c>
      <c r="E82" s="1127">
        <f>SUM(E64+E68+E72+E77+E79+E81)</f>
        <v>75584</v>
      </c>
      <c r="F82" s="1127"/>
      <c r="G82" s="1106">
        <f t="shared" si="1"/>
        <v>0</v>
      </c>
    </row>
    <row r="83" spans="1:7" ht="13.5" thickBot="1">
      <c r="A83" s="286" t="s">
        <v>1052</v>
      </c>
      <c r="B83" s="296" t="s">
        <v>448</v>
      </c>
      <c r="C83" s="297" t="s">
        <v>489</v>
      </c>
      <c r="D83" s="1127">
        <v>118794</v>
      </c>
      <c r="E83" s="1127">
        <v>136730</v>
      </c>
      <c r="F83" s="1127">
        <v>131992</v>
      </c>
      <c r="G83" s="1106">
        <f t="shared" si="1"/>
        <v>96.534776566956779</v>
      </c>
    </row>
    <row r="84" spans="1:7" ht="13.5" thickBot="1">
      <c r="A84" s="272" t="s">
        <v>1053</v>
      </c>
      <c r="B84" s="742" t="s">
        <v>454</v>
      </c>
      <c r="C84" s="1162" t="s">
        <v>492</v>
      </c>
      <c r="D84" s="1127">
        <v>3200</v>
      </c>
      <c r="E84" s="1105">
        <v>3300</v>
      </c>
      <c r="F84" s="1127">
        <v>2750</v>
      </c>
      <c r="G84" s="1106">
        <f t="shared" si="1"/>
        <v>83.333333333333329</v>
      </c>
    </row>
    <row r="85" spans="1:7" ht="13.5" thickBot="1">
      <c r="A85" s="292"/>
      <c r="B85" s="1703" t="s">
        <v>493</v>
      </c>
      <c r="C85" s="1108" t="s">
        <v>484</v>
      </c>
      <c r="D85" s="1163">
        <f>SUM(D11+D15+D39+D45+D61+D65+D69+D73)</f>
        <v>36533</v>
      </c>
      <c r="E85" s="1164">
        <f>SUM(E11+E15+E39+E45+E61+E65+E69+E73)</f>
        <v>57564</v>
      </c>
      <c r="F85" s="1163">
        <f>F73+F69+F65+F61+F45+F39+F15+F11</f>
        <v>54535</v>
      </c>
      <c r="G85" s="1165">
        <f t="shared" si="1"/>
        <v>94.73803071364047</v>
      </c>
    </row>
    <row r="86" spans="1:7" ht="13.5" thickBot="1">
      <c r="A86" s="263"/>
      <c r="B86" s="1704"/>
      <c r="C86" s="1112" t="s">
        <v>3</v>
      </c>
      <c r="D86" s="1166">
        <f>SUM(D12+D16+D40+D46+D62+D66+D70+D74)</f>
        <v>9683</v>
      </c>
      <c r="E86" s="1167">
        <f>SUM(E12+E16+E40+E46+E62+E66+E70+E74)</f>
        <v>13342</v>
      </c>
      <c r="F86" s="1166">
        <f>SUM(F12+F16+F40+F46+F62+F66+F70+F74)</f>
        <v>12828</v>
      </c>
      <c r="G86" s="1103">
        <f t="shared" si="1"/>
        <v>96.147504122320498</v>
      </c>
    </row>
    <row r="87" spans="1:7" ht="13.5" thickBot="1">
      <c r="A87" s="263"/>
      <c r="B87" s="1704"/>
      <c r="C87" s="1112" t="s">
        <v>464</v>
      </c>
      <c r="D87" s="1166">
        <f>SUM(D4+D5+D6+D7+D8+D9+D10+D13+D17+D19+D27+D31+D35+D37+D41+D47+D63+D67+D71+D75+D78)</f>
        <v>133062</v>
      </c>
      <c r="E87" s="1167">
        <f>SUM(E4+E5+E6+E7+E8+E9+E10+E13+E17+E19+E27+E31+E35+E37+E41+E47+E63+E67+E71+E75+E78+E81+E51)</f>
        <v>159380</v>
      </c>
      <c r="F87" s="1166">
        <f>SUM(F51+F4+F5+F6+F7+F8+F9+F10+F13+F17+F19+F27+F31+F35+F37+F41+F47+F63+F67+F71+F75+F78+F80)</f>
        <v>151976</v>
      </c>
      <c r="G87" s="1103">
        <f t="shared" si="1"/>
        <v>95.354498682394279</v>
      </c>
    </row>
    <row r="88" spans="1:7" ht="13.5" thickBot="1">
      <c r="A88" s="263"/>
      <c r="B88" s="1704"/>
      <c r="C88" s="1112" t="s">
        <v>487</v>
      </c>
      <c r="D88" s="1166">
        <f>SUM(D21+D22+D23+D24+D25+D26+D28+D30+D32+D33)</f>
        <v>9611</v>
      </c>
      <c r="E88" s="1167">
        <f>SUM(E21+E22+E23+E24+E25+E26+E28+E30+E32+E33)</f>
        <v>11121</v>
      </c>
      <c r="F88" s="1166">
        <f>SUM(F21+F22+F23+F24+F25+F26+F28+F30+F32+F33)</f>
        <v>6057</v>
      </c>
      <c r="G88" s="1103">
        <f t="shared" si="1"/>
        <v>54.464526571351499</v>
      </c>
    </row>
    <row r="89" spans="1:7" ht="13.5" thickBot="1">
      <c r="A89" s="266"/>
      <c r="B89" s="1704"/>
      <c r="C89" s="508" t="s">
        <v>489</v>
      </c>
      <c r="D89" s="1166">
        <f>SUM(D49+D83)</f>
        <v>120794</v>
      </c>
      <c r="E89" s="1167">
        <f>SUM(E49+E83+E48)</f>
        <v>147381</v>
      </c>
      <c r="F89" s="1166">
        <f>F83+F49+F48</f>
        <v>134602</v>
      </c>
      <c r="G89" s="1103">
        <f t="shared" si="1"/>
        <v>91.329275822528004</v>
      </c>
    </row>
    <row r="90" spans="1:7" ht="13.5" thickBot="1">
      <c r="A90" s="266"/>
      <c r="B90" s="1705"/>
      <c r="C90" s="508" t="s">
        <v>492</v>
      </c>
      <c r="D90" s="1168">
        <v>3200</v>
      </c>
      <c r="E90" s="1169">
        <f>E84</f>
        <v>3300</v>
      </c>
      <c r="F90" s="1168">
        <f>F84</f>
        <v>2750</v>
      </c>
      <c r="G90" s="1103">
        <f t="shared" si="1"/>
        <v>83.333333333333329</v>
      </c>
    </row>
    <row r="91" spans="1:7" ht="13.5" thickBot="1">
      <c r="A91" s="266"/>
      <c r="B91" s="1705"/>
      <c r="C91" s="1112" t="s">
        <v>1043</v>
      </c>
      <c r="D91" s="1167"/>
      <c r="E91" s="1167">
        <f>E50+E76+E42</f>
        <v>789</v>
      </c>
      <c r="F91" s="1167">
        <f>F50</f>
        <v>787</v>
      </c>
      <c r="G91" s="1126">
        <f t="shared" si="1"/>
        <v>99.746514575411908</v>
      </c>
    </row>
    <row r="92" spans="1:7" ht="13.5" thickBot="1">
      <c r="A92" s="298"/>
      <c r="B92" s="299" t="s">
        <v>494</v>
      </c>
      <c r="C92" s="1170"/>
      <c r="D92" s="1127">
        <f>SUM(D85:D91)</f>
        <v>312883</v>
      </c>
      <c r="E92" s="1105">
        <f>SUM(E85:E91)</f>
        <v>392877</v>
      </c>
      <c r="F92" s="1127">
        <f>SUM(F85:F91)</f>
        <v>363535</v>
      </c>
      <c r="G92" s="1106">
        <f t="shared" si="1"/>
        <v>92.531504771213378</v>
      </c>
    </row>
    <row r="93" spans="1:7">
      <c r="A93" s="300"/>
      <c r="B93" s="301"/>
      <c r="C93" s="301"/>
      <c r="D93" s="301"/>
      <c r="E93" s="301"/>
      <c r="F93" s="301"/>
      <c r="G93" s="301"/>
    </row>
    <row r="94" spans="1:7">
      <c r="A94" s="300"/>
      <c r="B94" s="301"/>
      <c r="C94" s="301"/>
      <c r="D94" s="301"/>
      <c r="E94" s="301"/>
      <c r="F94" s="301"/>
      <c r="G94" s="301"/>
    </row>
  </sheetData>
  <sheetProtection selectLockedCells="1" selectUnlockedCells="1"/>
  <mergeCells count="21">
    <mergeCell ref="C2:F2"/>
    <mergeCell ref="B44:C44"/>
    <mergeCell ref="B20:C20"/>
    <mergeCell ref="B79:C79"/>
    <mergeCell ref="B30:B31"/>
    <mergeCell ref="B34:C34"/>
    <mergeCell ref="B36:C36"/>
    <mergeCell ref="B38:C38"/>
    <mergeCell ref="B39:B41"/>
    <mergeCell ref="B43:C43"/>
    <mergeCell ref="B45:B49"/>
    <mergeCell ref="B11:B13"/>
    <mergeCell ref="B14:C14"/>
    <mergeCell ref="B15:B17"/>
    <mergeCell ref="B18:C18"/>
    <mergeCell ref="B26:B27"/>
    <mergeCell ref="B61:B63"/>
    <mergeCell ref="B65:B67"/>
    <mergeCell ref="B69:B71"/>
    <mergeCell ref="B73:B75"/>
    <mergeCell ref="B85:B91"/>
  </mergeCells>
  <phoneticPr fontId="24" type="noConversion"/>
  <pageMargins left="0" right="0" top="0.98425196850393704" bottom="0" header="0.51181102362204722" footer="0.51181102362204722"/>
  <pageSetup paperSize="9" scale="92" orientation="portrait" r:id="rId1"/>
  <headerFooter alignWithMargins="0">
    <oddHeader>&amp;C&amp;"Times New Roman CE,Félkövér"&amp;12Önkormányzati működési kiadások kormányzati funkciónként</oddHeader>
  </headerFooter>
  <rowBreaks count="1" manualBreakCount="1">
    <brk id="57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E2" sqref="E2:H2"/>
    </sheetView>
  </sheetViews>
  <sheetFormatPr defaultRowHeight="12.75"/>
  <cols>
    <col min="3" max="3" width="1.1640625" customWidth="1"/>
    <col min="4" max="4" width="7.1640625" customWidth="1"/>
    <col min="5" max="5" width="11.33203125" customWidth="1"/>
    <col min="7" max="7" width="20" customWidth="1"/>
    <col min="9" max="9" width="5.5" customWidth="1"/>
  </cols>
  <sheetData>
    <row r="1" spans="1:9" ht="12.75" customHeight="1">
      <c r="A1" s="694"/>
      <c r="B1" s="694"/>
      <c r="C1" s="694"/>
      <c r="D1" s="694"/>
      <c r="E1" s="694"/>
      <c r="F1" s="694"/>
      <c r="G1" s="701"/>
      <c r="H1" s="696"/>
      <c r="I1" s="696"/>
    </row>
    <row r="2" spans="1:9" ht="12.75" customHeight="1">
      <c r="A2" s="694"/>
      <c r="B2" s="694"/>
      <c r="C2" s="694"/>
      <c r="D2" s="694"/>
      <c r="E2" s="1498" t="s">
        <v>1163</v>
      </c>
      <c r="F2" s="1498"/>
      <c r="G2" s="1498"/>
      <c r="H2" s="1498"/>
      <c r="I2" s="696"/>
    </row>
    <row r="3" spans="1:9">
      <c r="A3" s="1731" t="s">
        <v>847</v>
      </c>
      <c r="B3" s="1731"/>
      <c r="C3" s="1731"/>
      <c r="D3" s="1731"/>
      <c r="E3" s="1731"/>
      <c r="F3" s="1731"/>
      <c r="G3" s="1731"/>
      <c r="H3" s="1732"/>
      <c r="I3" s="1732"/>
    </row>
    <row r="4" spans="1:9">
      <c r="A4" s="695"/>
      <c r="B4" s="695"/>
      <c r="C4" s="695"/>
      <c r="D4" s="695"/>
      <c r="E4" s="695"/>
      <c r="F4" s="695"/>
      <c r="G4" s="695"/>
      <c r="H4" s="696"/>
      <c r="I4" s="696"/>
    </row>
    <row r="5" spans="1:9">
      <c r="A5" s="1731" t="s">
        <v>1114</v>
      </c>
      <c r="B5" s="1731"/>
      <c r="C5" s="1731"/>
      <c r="D5" s="1731"/>
      <c r="E5" s="1731"/>
      <c r="F5" s="1731"/>
      <c r="G5" s="1731"/>
      <c r="H5" s="1731"/>
      <c r="I5" s="1732"/>
    </row>
    <row r="6" spans="1:9">
      <c r="A6" s="695"/>
      <c r="B6" s="695"/>
      <c r="C6" s="695"/>
      <c r="D6" s="695"/>
      <c r="E6" s="695"/>
      <c r="F6" s="695"/>
      <c r="G6" s="695"/>
      <c r="H6" s="695"/>
      <c r="I6" s="696"/>
    </row>
    <row r="7" spans="1:9">
      <c r="A7" s="695"/>
      <c r="B7" s="695"/>
      <c r="C7" s="695"/>
      <c r="D7" s="695"/>
      <c r="E7" s="695"/>
      <c r="F7" s="695"/>
      <c r="G7" s="695"/>
      <c r="H7" s="695"/>
      <c r="I7" s="696"/>
    </row>
    <row r="8" spans="1:9">
      <c r="A8" s="694"/>
      <c r="B8" s="694"/>
      <c r="C8" s="694"/>
      <c r="D8" s="694"/>
      <c r="E8" s="694"/>
      <c r="F8" s="694"/>
      <c r="G8" s="694"/>
      <c r="H8" s="694"/>
      <c r="I8" s="694"/>
    </row>
    <row r="9" spans="1:9" ht="13.5" thickBot="1">
      <c r="A9" s="694"/>
      <c r="B9" s="694"/>
      <c r="C9" s="694"/>
      <c r="D9" s="694"/>
      <c r="E9" s="694"/>
      <c r="F9" s="1498"/>
      <c r="G9" s="1498"/>
      <c r="H9" s="1498"/>
      <c r="I9" s="1498"/>
    </row>
    <row r="10" spans="1:9" ht="13.5" thickBot="1">
      <c r="A10" s="1733" t="s">
        <v>848</v>
      </c>
      <c r="B10" s="1734"/>
      <c r="C10" s="1734"/>
      <c r="D10" s="1733" t="s">
        <v>849</v>
      </c>
      <c r="E10" s="1735"/>
      <c r="F10" s="1734" t="s">
        <v>850</v>
      </c>
      <c r="G10" s="1734"/>
      <c r="H10" s="1733" t="s">
        <v>849</v>
      </c>
      <c r="I10" s="1735"/>
    </row>
    <row r="11" spans="1:9">
      <c r="A11" s="1725"/>
      <c r="B11" s="1726"/>
      <c r="C11" s="1726"/>
      <c r="D11" s="1727"/>
      <c r="E11" s="1728"/>
      <c r="F11" s="1726"/>
      <c r="G11" s="1726"/>
      <c r="H11" s="1727"/>
      <c r="I11" s="1728"/>
    </row>
    <row r="12" spans="1:9">
      <c r="A12" s="1725"/>
      <c r="B12" s="1726"/>
      <c r="C12" s="1726"/>
      <c r="D12" s="1727"/>
      <c r="E12" s="1728"/>
      <c r="F12" s="1726"/>
      <c r="G12" s="1726"/>
      <c r="H12" s="1727"/>
      <c r="I12" s="1728"/>
    </row>
    <row r="13" spans="1:9">
      <c r="A13" s="1725" t="s">
        <v>446</v>
      </c>
      <c r="B13" s="1726"/>
      <c r="C13" s="1726"/>
      <c r="D13" s="1727">
        <v>6351</v>
      </c>
      <c r="E13" s="1728"/>
      <c r="F13" s="1730" t="s">
        <v>855</v>
      </c>
      <c r="G13" s="1726"/>
      <c r="H13" s="1727">
        <v>6351</v>
      </c>
      <c r="I13" s="1728"/>
    </row>
    <row r="14" spans="1:9">
      <c r="A14" s="1725"/>
      <c r="B14" s="1726"/>
      <c r="C14" s="1726"/>
      <c r="D14" s="1727"/>
      <c r="E14" s="1728"/>
      <c r="F14" s="1726"/>
      <c r="G14" s="1726"/>
      <c r="H14" s="1727"/>
      <c r="I14" s="1728"/>
    </row>
    <row r="15" spans="1:9">
      <c r="A15" s="1725"/>
      <c r="B15" s="1726"/>
      <c r="C15" s="1726"/>
      <c r="D15" s="1727"/>
      <c r="E15" s="1728"/>
      <c r="F15" s="1726"/>
      <c r="G15" s="1726"/>
      <c r="H15" s="1727"/>
      <c r="I15" s="1728"/>
    </row>
    <row r="16" spans="1:9">
      <c r="A16" s="1725" t="s">
        <v>851</v>
      </c>
      <c r="B16" s="1726"/>
      <c r="C16" s="1726"/>
      <c r="D16" s="1727">
        <v>116699</v>
      </c>
      <c r="E16" s="1728"/>
      <c r="F16" s="1726" t="s">
        <v>852</v>
      </c>
      <c r="G16" s="1726"/>
      <c r="H16" s="1727">
        <v>116699</v>
      </c>
      <c r="I16" s="1728"/>
    </row>
    <row r="17" spans="1:9">
      <c r="A17" s="1725"/>
      <c r="B17" s="1726"/>
      <c r="C17" s="1726"/>
      <c r="D17" s="1727"/>
      <c r="E17" s="1728"/>
      <c r="F17" s="1726"/>
      <c r="G17" s="1726"/>
      <c r="H17" s="1727"/>
      <c r="I17" s="1728"/>
    </row>
    <row r="18" spans="1:9">
      <c r="A18" s="1725"/>
      <c r="B18" s="1726"/>
      <c r="C18" s="1726"/>
      <c r="D18" s="1727"/>
      <c r="E18" s="1728"/>
      <c r="F18" s="1726"/>
      <c r="G18" s="1726"/>
      <c r="H18" s="1727"/>
      <c r="I18" s="1728"/>
    </row>
    <row r="19" spans="1:9">
      <c r="A19" s="1725" t="s">
        <v>853</v>
      </c>
      <c r="B19" s="1726"/>
      <c r="C19" s="1726"/>
      <c r="D19" s="1727">
        <v>330</v>
      </c>
      <c r="E19" s="1728"/>
      <c r="F19" s="1729" t="s">
        <v>854</v>
      </c>
      <c r="G19" s="1729"/>
      <c r="H19" s="1727">
        <v>330</v>
      </c>
      <c r="I19" s="1728"/>
    </row>
    <row r="20" spans="1:9">
      <c r="A20" s="1725"/>
      <c r="B20" s="1726"/>
      <c r="C20" s="1726"/>
      <c r="D20" s="1727"/>
      <c r="E20" s="1728"/>
      <c r="F20" s="1726"/>
      <c r="G20" s="1726"/>
      <c r="H20" s="1727"/>
      <c r="I20" s="1728"/>
    </row>
    <row r="21" spans="1:9" ht="13.5" thickBot="1">
      <c r="A21" s="697"/>
      <c r="B21" s="698"/>
      <c r="C21" s="698"/>
      <c r="D21" s="699"/>
      <c r="E21" s="700"/>
      <c r="F21" s="698"/>
      <c r="G21" s="698"/>
      <c r="H21" s="699"/>
      <c r="I21" s="700"/>
    </row>
  </sheetData>
  <mergeCells count="48">
    <mergeCell ref="E2:H2"/>
    <mergeCell ref="F9:I9"/>
    <mergeCell ref="A3:I3"/>
    <mergeCell ref="A5:I5"/>
    <mergeCell ref="A10:C10"/>
    <mergeCell ref="D10:E10"/>
    <mergeCell ref="F10:G10"/>
    <mergeCell ref="H10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3"/>
    <mergeCell ref="D13:E13"/>
    <mergeCell ref="F13:G13"/>
    <mergeCell ref="H13:I13"/>
    <mergeCell ref="A14:C14"/>
    <mergeCell ref="D14:E14"/>
    <mergeCell ref="F14:G14"/>
    <mergeCell ref="H14:I14"/>
    <mergeCell ref="A15:C15"/>
    <mergeCell ref="D15:E15"/>
    <mergeCell ref="F15:G15"/>
    <mergeCell ref="H15:I15"/>
    <mergeCell ref="A16:C16"/>
    <mergeCell ref="D16:E16"/>
    <mergeCell ref="F16:G16"/>
    <mergeCell ref="H16:I16"/>
    <mergeCell ref="A17:C17"/>
    <mergeCell ref="D17:E17"/>
    <mergeCell ref="F17:G17"/>
    <mergeCell ref="H17:I17"/>
    <mergeCell ref="A18:C18"/>
    <mergeCell ref="D18:E18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H41"/>
  <sheetViews>
    <sheetView tabSelected="1" topLeftCell="C1" zoomScaleNormal="100" workbookViewId="0">
      <selection activeCell="C1" sqref="C1:F2"/>
    </sheetView>
  </sheetViews>
  <sheetFormatPr defaultRowHeight="12.75"/>
  <cols>
    <col min="2" max="2" width="29.6640625" customWidth="1"/>
    <col min="3" max="3" width="16.33203125" customWidth="1"/>
    <col min="4" max="4" width="15.83203125" customWidth="1"/>
    <col min="5" max="5" width="12" customWidth="1"/>
    <col min="6" max="6" width="10.6640625" customWidth="1"/>
    <col min="7" max="7" width="11" customWidth="1"/>
  </cols>
  <sheetData>
    <row r="1" spans="1:8" ht="12.75" customHeight="1">
      <c r="C1" s="1738" t="s">
        <v>1164</v>
      </c>
      <c r="D1" s="1738"/>
      <c r="E1" s="1738"/>
      <c r="F1" s="1738"/>
      <c r="G1" s="693"/>
      <c r="H1" s="693"/>
    </row>
    <row r="2" spans="1:8">
      <c r="C2" s="1738"/>
      <c r="D2" s="1738"/>
      <c r="E2" s="1738"/>
      <c r="F2" s="1738"/>
    </row>
    <row r="3" spans="1:8">
      <c r="A3" s="1487" t="s">
        <v>752</v>
      </c>
      <c r="B3" s="1487"/>
      <c r="C3" s="1487"/>
      <c r="D3" s="1487"/>
      <c r="E3" s="1487"/>
      <c r="F3" s="1487"/>
      <c r="G3" s="1487"/>
      <c r="H3" s="1487"/>
    </row>
    <row r="4" spans="1:8">
      <c r="A4" s="1487" t="s">
        <v>1115</v>
      </c>
      <c r="B4" s="1487"/>
      <c r="C4" s="1487"/>
      <c r="D4" s="1487"/>
      <c r="E4" s="1487"/>
      <c r="F4" s="1487"/>
      <c r="G4" s="1487"/>
      <c r="H4" s="1487"/>
    </row>
    <row r="5" spans="1:8">
      <c r="A5" s="1487" t="s">
        <v>823</v>
      </c>
      <c r="B5" s="1487"/>
      <c r="C5" s="1487"/>
      <c r="D5" s="1487"/>
      <c r="E5" s="1487"/>
      <c r="F5" s="1487"/>
      <c r="G5" s="1487"/>
      <c r="H5" s="1487"/>
    </row>
    <row r="6" spans="1:8" ht="13.5" thickBot="1"/>
    <row r="7" spans="1:8" ht="26.25" customHeight="1" thickBot="1">
      <c r="A7" s="704" t="s">
        <v>523</v>
      </c>
      <c r="B7" s="705"/>
      <c r="C7" s="706" t="s">
        <v>190</v>
      </c>
      <c r="D7" s="709" t="s">
        <v>846</v>
      </c>
      <c r="E7" s="706" t="s">
        <v>824</v>
      </c>
      <c r="F7" s="715" t="s">
        <v>825</v>
      </c>
      <c r="G7" s="712" t="s">
        <v>826</v>
      </c>
    </row>
    <row r="8" spans="1:8">
      <c r="A8" s="703" t="s">
        <v>827</v>
      </c>
      <c r="B8" s="702"/>
      <c r="C8" s="707">
        <v>187055</v>
      </c>
      <c r="D8" s="710">
        <v>2830</v>
      </c>
      <c r="E8" s="708">
        <v>525</v>
      </c>
      <c r="F8" s="710">
        <v>3602</v>
      </c>
      <c r="G8" s="713">
        <f>C8+D8+E8+F8</f>
        <v>194012</v>
      </c>
    </row>
    <row r="9" spans="1:8">
      <c r="A9" s="703" t="s">
        <v>828</v>
      </c>
      <c r="B9" s="702"/>
      <c r="C9" s="707"/>
      <c r="D9" s="710"/>
      <c r="E9" s="708"/>
      <c r="F9" s="710"/>
      <c r="G9" s="713"/>
    </row>
    <row r="10" spans="1:8">
      <c r="A10" s="1739" t="s">
        <v>829</v>
      </c>
      <c r="B10" s="1740"/>
      <c r="C10" s="708"/>
      <c r="D10" s="711"/>
      <c r="E10" s="708"/>
      <c r="F10" s="711"/>
      <c r="G10" s="714"/>
    </row>
    <row r="11" spans="1:8" ht="13.5" thickBot="1">
      <c r="A11" s="703" t="s">
        <v>830</v>
      </c>
      <c r="B11" s="702"/>
      <c r="C11" s="708"/>
      <c r="D11" s="711"/>
      <c r="E11" s="708"/>
      <c r="F11" s="711"/>
      <c r="G11" s="714"/>
    </row>
    <row r="12" spans="1:8" ht="13.5" thickBot="1">
      <c r="A12" s="717" t="s">
        <v>862</v>
      </c>
      <c r="B12" s="718"/>
      <c r="C12" s="719">
        <v>187055</v>
      </c>
      <c r="D12" s="578">
        <v>2830</v>
      </c>
      <c r="E12" s="720">
        <v>525</v>
      </c>
      <c r="F12" s="578">
        <v>3602</v>
      </c>
      <c r="G12" s="721">
        <v>194012</v>
      </c>
    </row>
    <row r="13" spans="1:8">
      <c r="A13" s="1742" t="s">
        <v>863</v>
      </c>
      <c r="B13" s="1743"/>
      <c r="C13" s="708"/>
      <c r="D13" s="711"/>
      <c r="E13" s="708"/>
      <c r="F13" s="711"/>
      <c r="G13" s="714"/>
    </row>
    <row r="14" spans="1:8">
      <c r="A14" s="1336" t="s">
        <v>831</v>
      </c>
      <c r="B14" s="714"/>
      <c r="C14" s="708"/>
      <c r="D14" s="711"/>
      <c r="E14" s="708"/>
      <c r="F14" s="711"/>
      <c r="G14" s="714"/>
    </row>
    <row r="15" spans="1:8">
      <c r="A15" s="703" t="s">
        <v>832</v>
      </c>
      <c r="B15" s="702"/>
      <c r="C15" s="708"/>
      <c r="D15" s="711"/>
      <c r="E15" s="708"/>
      <c r="F15" s="711"/>
      <c r="G15" s="714"/>
    </row>
    <row r="16" spans="1:8" ht="13.5" thickBot="1">
      <c r="A16" s="1324" t="s">
        <v>1116</v>
      </c>
      <c r="B16" s="1325"/>
      <c r="C16" s="653"/>
      <c r="D16" s="1326"/>
      <c r="E16" s="653"/>
      <c r="F16" s="1326"/>
      <c r="G16" s="1327"/>
    </row>
    <row r="17" spans="1:7" ht="13.5" thickBot="1">
      <c r="A17" s="717" t="s">
        <v>861</v>
      </c>
      <c r="B17" s="718"/>
      <c r="C17" s="1328">
        <f>C12+C16</f>
        <v>187055</v>
      </c>
      <c r="D17" s="1328">
        <f t="shared" ref="D17:G17" si="0">D12+D16</f>
        <v>2830</v>
      </c>
      <c r="E17" s="1328">
        <f t="shared" si="0"/>
        <v>525</v>
      </c>
      <c r="F17" s="1328">
        <f t="shared" si="0"/>
        <v>3602</v>
      </c>
      <c r="G17" s="1328">
        <f t="shared" si="0"/>
        <v>194012</v>
      </c>
    </row>
    <row r="18" spans="1:7">
      <c r="A18" s="703" t="s">
        <v>833</v>
      </c>
      <c r="B18" s="702"/>
      <c r="C18" s="708"/>
      <c r="D18" s="711"/>
      <c r="E18" s="708"/>
      <c r="F18" s="711"/>
      <c r="G18" s="714"/>
    </row>
    <row r="19" spans="1:7">
      <c r="A19" s="703" t="s">
        <v>856</v>
      </c>
      <c r="B19" s="702"/>
      <c r="C19" s="708"/>
      <c r="D19" s="711"/>
      <c r="E19" s="708"/>
      <c r="F19" s="711"/>
      <c r="G19" s="714"/>
    </row>
    <row r="20" spans="1:7">
      <c r="A20" s="1741" t="s">
        <v>857</v>
      </c>
      <c r="B20" s="1740"/>
      <c r="C20" s="707">
        <v>100000</v>
      </c>
      <c r="D20" s="711"/>
      <c r="E20" s="708"/>
      <c r="F20" s="711"/>
      <c r="G20" s="713">
        <f>C20</f>
        <v>100000</v>
      </c>
    </row>
    <row r="21" spans="1:7">
      <c r="A21" s="716" t="s">
        <v>858</v>
      </c>
      <c r="B21" s="702"/>
      <c r="C21" s="707"/>
      <c r="D21" s="711"/>
      <c r="E21" s="708"/>
      <c r="F21" s="711"/>
      <c r="G21" s="713"/>
    </row>
    <row r="22" spans="1:7">
      <c r="A22" s="703" t="s">
        <v>834</v>
      </c>
      <c r="B22" s="702"/>
      <c r="C22" s="708"/>
      <c r="D22" s="711"/>
      <c r="E22" s="708"/>
      <c r="F22" s="711"/>
      <c r="G22" s="713"/>
    </row>
    <row r="23" spans="1:7">
      <c r="A23" s="1741" t="s">
        <v>841</v>
      </c>
      <c r="B23" s="1740"/>
      <c r="C23" s="707">
        <v>18354</v>
      </c>
      <c r="D23" s="711"/>
      <c r="E23" s="708"/>
      <c r="F23" s="711"/>
      <c r="G23" s="713">
        <f t="shared" ref="G23:G25" si="1">C23</f>
        <v>18354</v>
      </c>
    </row>
    <row r="24" spans="1:7">
      <c r="A24" s="1741" t="s">
        <v>842</v>
      </c>
      <c r="B24" s="1740"/>
      <c r="C24" s="707">
        <v>31681</v>
      </c>
      <c r="D24" s="711"/>
      <c r="E24" s="708"/>
      <c r="F24" s="710"/>
      <c r="G24" s="713">
        <f t="shared" si="1"/>
        <v>31681</v>
      </c>
    </row>
    <row r="25" spans="1:7">
      <c r="A25" s="1741" t="s">
        <v>843</v>
      </c>
      <c r="B25" s="1740"/>
      <c r="C25" s="707">
        <v>49965</v>
      </c>
      <c r="D25" s="711"/>
      <c r="E25" s="708"/>
      <c r="F25" s="711"/>
      <c r="G25" s="713">
        <f t="shared" si="1"/>
        <v>49965</v>
      </c>
    </row>
    <row r="26" spans="1:7">
      <c r="A26" s="1741" t="s">
        <v>844</v>
      </c>
      <c r="B26" s="1740"/>
      <c r="C26" s="707"/>
      <c r="D26" s="711"/>
      <c r="E26" s="708"/>
      <c r="F26" s="711"/>
      <c r="G26" s="713"/>
    </row>
    <row r="27" spans="1:7">
      <c r="A27" s="1741" t="s">
        <v>845</v>
      </c>
      <c r="B27" s="1740"/>
      <c r="C27" s="707"/>
      <c r="D27" s="711"/>
      <c r="E27" s="708"/>
      <c r="F27" s="711"/>
      <c r="G27" s="713"/>
    </row>
    <row r="28" spans="1:7" ht="13.5" thickBot="1">
      <c r="A28" s="703" t="s">
        <v>835</v>
      </c>
      <c r="B28" s="702"/>
      <c r="C28" s="707"/>
      <c r="D28" s="711"/>
      <c r="E28" s="708"/>
      <c r="F28" s="711"/>
      <c r="G28" s="713"/>
    </row>
    <row r="29" spans="1:7" ht="13.5" thickBot="1">
      <c r="A29" s="717" t="s">
        <v>836</v>
      </c>
      <c r="B29" s="718"/>
      <c r="C29" s="719">
        <v>87055</v>
      </c>
      <c r="D29" s="578">
        <v>2830</v>
      </c>
      <c r="E29" s="720">
        <v>525</v>
      </c>
      <c r="F29" s="578">
        <v>3602</v>
      </c>
      <c r="G29" s="721">
        <v>94012</v>
      </c>
    </row>
    <row r="30" spans="1:7">
      <c r="A30" s="703" t="s">
        <v>856</v>
      </c>
      <c r="B30" s="702"/>
      <c r="C30" s="708"/>
      <c r="D30" s="711"/>
      <c r="E30" s="708"/>
      <c r="F30" s="711"/>
      <c r="G30" s="714"/>
    </row>
    <row r="31" spans="1:7">
      <c r="A31" s="1741" t="s">
        <v>857</v>
      </c>
      <c r="B31" s="1740"/>
      <c r="C31" s="707">
        <v>38877</v>
      </c>
      <c r="D31" s="711"/>
      <c r="E31" s="708"/>
      <c r="F31" s="711"/>
      <c r="G31" s="713">
        <f>C31+D31+E31+F31</f>
        <v>38877</v>
      </c>
    </row>
    <row r="32" spans="1:7">
      <c r="A32" s="716" t="s">
        <v>858</v>
      </c>
      <c r="B32" s="702"/>
      <c r="C32" s="707">
        <v>481778</v>
      </c>
      <c r="D32" s="711">
        <v>2830</v>
      </c>
      <c r="E32" s="708">
        <v>525</v>
      </c>
      <c r="F32" s="711">
        <v>3602</v>
      </c>
      <c r="G32" s="713">
        <f t="shared" ref="G32:G35" si="2">C32+D32+E32+F32</f>
        <v>488735</v>
      </c>
    </row>
    <row r="33" spans="1:7">
      <c r="A33" s="703" t="s">
        <v>834</v>
      </c>
      <c r="B33" s="702"/>
      <c r="C33" s="707"/>
      <c r="D33" s="711"/>
      <c r="E33" s="708"/>
      <c r="F33" s="711"/>
      <c r="G33" s="713"/>
    </row>
    <row r="34" spans="1:7">
      <c r="A34" s="703" t="s">
        <v>837</v>
      </c>
      <c r="B34" s="702"/>
      <c r="C34" s="707">
        <v>25413</v>
      </c>
      <c r="D34" s="711"/>
      <c r="E34" s="708"/>
      <c r="F34" s="711"/>
      <c r="G34" s="713">
        <f t="shared" si="2"/>
        <v>25413</v>
      </c>
    </row>
    <row r="35" spans="1:7">
      <c r="A35" s="703" t="s">
        <v>838</v>
      </c>
      <c r="B35" s="702"/>
      <c r="C35" s="708">
        <v>55135</v>
      </c>
      <c r="D35" s="711"/>
      <c r="E35" s="708"/>
      <c r="F35" s="711"/>
      <c r="G35" s="713">
        <f t="shared" si="2"/>
        <v>55135</v>
      </c>
    </row>
    <row r="36" spans="1:7">
      <c r="A36" s="703" t="s">
        <v>839</v>
      </c>
      <c r="B36" s="702"/>
      <c r="C36" s="708"/>
      <c r="D36" s="711"/>
      <c r="E36" s="708"/>
      <c r="F36" s="711"/>
      <c r="G36" s="713"/>
    </row>
    <row r="37" spans="1:7">
      <c r="A37" s="1739" t="s">
        <v>840</v>
      </c>
      <c r="B37" s="1740"/>
      <c r="C37" s="708"/>
      <c r="D37" s="711"/>
      <c r="E37" s="708"/>
      <c r="F37" s="711"/>
      <c r="G37" s="714"/>
    </row>
    <row r="38" spans="1:7">
      <c r="A38" s="1739" t="s">
        <v>1119</v>
      </c>
      <c r="B38" s="1740"/>
      <c r="C38" s="1337">
        <v>13464</v>
      </c>
      <c r="D38" s="1338"/>
      <c r="E38" s="1337"/>
      <c r="F38" s="1338"/>
      <c r="G38" s="1339">
        <f>C38</f>
        <v>13464</v>
      </c>
    </row>
    <row r="39" spans="1:7" ht="13.5" thickBot="1">
      <c r="A39" s="1331" t="s">
        <v>859</v>
      </c>
      <c r="B39" s="1332"/>
      <c r="C39" s="1337"/>
      <c r="D39" s="1338"/>
      <c r="E39" s="1337"/>
      <c r="F39" s="1338"/>
      <c r="G39" s="1339"/>
    </row>
    <row r="40" spans="1:7" ht="13.5" thickBot="1">
      <c r="A40" s="1736" t="s">
        <v>1117</v>
      </c>
      <c r="B40" s="1737"/>
      <c r="C40" s="1415" t="s">
        <v>1131</v>
      </c>
      <c r="D40" s="1334">
        <v>-2830</v>
      </c>
      <c r="E40" s="1334">
        <v>-525</v>
      </c>
      <c r="F40" s="1334">
        <v>-3602</v>
      </c>
      <c r="G40" s="1333"/>
    </row>
    <row r="41" spans="1:7" ht="13.5" thickBot="1">
      <c r="A41" s="717" t="s">
        <v>860</v>
      </c>
      <c r="B41" s="718"/>
      <c r="C41" s="719"/>
      <c r="D41" s="660">
        <f>D32+D40</f>
        <v>0</v>
      </c>
      <c r="E41" s="660">
        <f t="shared" ref="E41:F41" si="3">E32+E40</f>
        <v>0</v>
      </c>
      <c r="F41" s="660">
        <f t="shared" si="3"/>
        <v>0</v>
      </c>
      <c r="G41" s="721"/>
    </row>
  </sheetData>
  <mergeCells count="16">
    <mergeCell ref="A40:B40"/>
    <mergeCell ref="A3:H3"/>
    <mergeCell ref="A4:H4"/>
    <mergeCell ref="A5:H5"/>
    <mergeCell ref="C1:F2"/>
    <mergeCell ref="A37:B37"/>
    <mergeCell ref="A10:B10"/>
    <mergeCell ref="A24:B24"/>
    <mergeCell ref="A25:B25"/>
    <mergeCell ref="A26:B26"/>
    <mergeCell ref="A27:B27"/>
    <mergeCell ref="A31:B31"/>
    <mergeCell ref="A20:B20"/>
    <mergeCell ref="A23:B23"/>
    <mergeCell ref="A13:B13"/>
    <mergeCell ref="A38:B38"/>
  </mergeCells>
  <pageMargins left="0.51181102362204722" right="0.51181102362204722" top="0.74803149606299213" bottom="0.74803149606299213" header="0.31496062992125984" footer="0.31496062992125984"/>
  <pageSetup paperSize="9" scale="91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J155"/>
  <sheetViews>
    <sheetView view="pageLayout" topLeftCell="A79" zoomScaleNormal="100" zoomScaleSheetLayoutView="100" workbookViewId="0">
      <selection activeCell="E151" sqref="E151"/>
    </sheetView>
  </sheetViews>
  <sheetFormatPr defaultRowHeight="15.75"/>
  <cols>
    <col min="1" max="1" width="9.5" style="149" customWidth="1"/>
    <col min="2" max="2" width="60" style="149" customWidth="1"/>
    <col min="3" max="3" width="15.1640625" style="149" customWidth="1"/>
    <col min="4" max="4" width="12" style="159" customWidth="1"/>
    <col min="5" max="5" width="15.1640625" style="149" customWidth="1"/>
    <col min="6" max="6" width="12" style="159" customWidth="1"/>
    <col min="7" max="16384" width="9.33203125" style="159"/>
  </cols>
  <sheetData>
    <row r="1" spans="1:6" ht="15.95" customHeight="1">
      <c r="A1" s="1417" t="s">
        <v>916</v>
      </c>
      <c r="B1" s="1417"/>
      <c r="C1" s="1417"/>
      <c r="E1" s="159"/>
    </row>
    <row r="2" spans="1:6" ht="15.95" customHeight="1" thickBot="1">
      <c r="A2" s="1416" t="s">
        <v>153</v>
      </c>
      <c r="B2" s="1416"/>
      <c r="C2" s="724"/>
      <c r="D2" s="722"/>
      <c r="E2" s="724"/>
      <c r="F2" s="722"/>
    </row>
    <row r="3" spans="1:6" ht="38.1" customHeight="1" thickBot="1">
      <c r="A3" s="21" t="s">
        <v>117</v>
      </c>
      <c r="B3" s="22" t="s">
        <v>67</v>
      </c>
      <c r="C3" s="29" t="s">
        <v>864</v>
      </c>
      <c r="D3" s="29" t="s">
        <v>896</v>
      </c>
      <c r="E3" s="29" t="s">
        <v>866</v>
      </c>
      <c r="F3" s="29" t="s">
        <v>867</v>
      </c>
    </row>
    <row r="4" spans="1:6" s="160" customFormat="1" ht="12" customHeight="1" thickBot="1">
      <c r="A4" s="154">
        <v>1</v>
      </c>
      <c r="B4" s="155">
        <v>2</v>
      </c>
      <c r="C4" s="156">
        <v>3</v>
      </c>
      <c r="D4" s="156">
        <v>4</v>
      </c>
      <c r="E4" s="156">
        <v>5</v>
      </c>
      <c r="F4" s="156">
        <v>6</v>
      </c>
    </row>
    <row r="5" spans="1:6" s="161" customFormat="1" ht="12" customHeight="1" thickBot="1">
      <c r="A5" s="18" t="s">
        <v>68</v>
      </c>
      <c r="B5" s="19" t="s">
        <v>213</v>
      </c>
      <c r="C5" s="103">
        <f>+C6+C7+C8+C9+C10+C11</f>
        <v>95361</v>
      </c>
      <c r="D5" s="103">
        <f>+D6+D7+D8+D9+D10+D11+D13</f>
        <v>93641</v>
      </c>
      <c r="E5" s="103">
        <f>+E6+E7+E8+E9+E10+E11</f>
        <v>99798</v>
      </c>
      <c r="F5" s="103">
        <f>E5*100/D5</f>
        <v>106.57511132943903</v>
      </c>
    </row>
    <row r="6" spans="1:6" s="161" customFormat="1" ht="12" customHeight="1">
      <c r="A6" s="13" t="s">
        <v>129</v>
      </c>
      <c r="B6" s="162" t="s">
        <v>214</v>
      </c>
      <c r="C6" s="106">
        <v>95361</v>
      </c>
      <c r="D6" s="106">
        <v>93641</v>
      </c>
      <c r="E6" s="106">
        <v>99798</v>
      </c>
      <c r="F6" s="106">
        <f>E6*100/D6</f>
        <v>106.57511132943903</v>
      </c>
    </row>
    <row r="7" spans="1:6" s="161" customFormat="1" ht="12" customHeight="1">
      <c r="A7" s="12" t="s">
        <v>130</v>
      </c>
      <c r="B7" s="163" t="s">
        <v>215</v>
      </c>
      <c r="C7" s="105"/>
      <c r="D7" s="105"/>
      <c r="E7" s="105"/>
      <c r="F7" s="105"/>
    </row>
    <row r="8" spans="1:6" s="161" customFormat="1" ht="12" customHeight="1">
      <c r="A8" s="12" t="s">
        <v>131</v>
      </c>
      <c r="B8" s="163" t="s">
        <v>216</v>
      </c>
      <c r="C8" s="105"/>
      <c r="D8" s="105"/>
      <c r="E8" s="105"/>
      <c r="F8" s="105"/>
    </row>
    <row r="9" spans="1:6" s="161" customFormat="1" ht="12" customHeight="1">
      <c r="A9" s="12" t="s">
        <v>132</v>
      </c>
      <c r="B9" s="163" t="s">
        <v>217</v>
      </c>
      <c r="C9" s="105"/>
      <c r="D9" s="105"/>
      <c r="E9" s="105"/>
      <c r="F9" s="105"/>
    </row>
    <row r="10" spans="1:6" s="161" customFormat="1" ht="12" customHeight="1">
      <c r="A10" s="12" t="s">
        <v>149</v>
      </c>
      <c r="B10" s="163" t="s">
        <v>218</v>
      </c>
      <c r="C10" s="105"/>
      <c r="D10" s="105"/>
      <c r="E10" s="105"/>
      <c r="F10" s="105"/>
    </row>
    <row r="11" spans="1:6" s="161" customFormat="1" ht="12" customHeight="1">
      <c r="A11" s="12" t="s">
        <v>133</v>
      </c>
      <c r="B11" s="163" t="s">
        <v>219</v>
      </c>
      <c r="C11" s="105"/>
      <c r="D11" s="105"/>
      <c r="E11" s="105"/>
      <c r="F11" s="105"/>
    </row>
    <row r="12" spans="1:6" s="161" customFormat="1" ht="12" customHeight="1">
      <c r="A12" s="11" t="s">
        <v>134</v>
      </c>
      <c r="B12" s="163" t="s">
        <v>868</v>
      </c>
      <c r="C12" s="105"/>
      <c r="D12" s="475"/>
      <c r="E12" s="105"/>
      <c r="F12" s="475"/>
    </row>
    <row r="13" spans="1:6" s="161" customFormat="1" ht="12" customHeight="1">
      <c r="A13" s="12" t="s">
        <v>141</v>
      </c>
      <c r="B13" s="163" t="s">
        <v>869</v>
      </c>
      <c r="C13" s="105"/>
      <c r="D13" s="515"/>
      <c r="E13" s="105"/>
      <c r="F13" s="515"/>
    </row>
    <row r="14" spans="1:6" s="161" customFormat="1" ht="12" customHeight="1">
      <c r="A14" s="12" t="s">
        <v>142</v>
      </c>
      <c r="B14" s="163" t="s">
        <v>870</v>
      </c>
      <c r="C14" s="105"/>
      <c r="D14" s="515"/>
      <c r="E14" s="105"/>
      <c r="F14" s="515"/>
    </row>
    <row r="15" spans="1:6" s="161" customFormat="1" ht="12" customHeight="1" thickBot="1">
      <c r="A15" s="11" t="s">
        <v>143</v>
      </c>
      <c r="B15" s="313" t="s">
        <v>871</v>
      </c>
      <c r="C15" s="475"/>
      <c r="D15" s="475"/>
      <c r="E15" s="475"/>
      <c r="F15" s="475"/>
    </row>
    <row r="16" spans="1:6" s="161" customFormat="1" ht="12" customHeight="1" thickBot="1">
      <c r="A16" s="18" t="s">
        <v>69</v>
      </c>
      <c r="B16" s="98" t="s">
        <v>220</v>
      </c>
      <c r="C16" s="103">
        <f>+C17+C18+C19+C20+C21</f>
        <v>0</v>
      </c>
      <c r="D16" s="103">
        <f>+D17+D18+D19+D20+D21</f>
        <v>0</v>
      </c>
      <c r="E16" s="103">
        <f>+E17+E18+E19+E20+E21</f>
        <v>0</v>
      </c>
      <c r="F16" s="103">
        <f>+F17+F18+F19+F20+F21</f>
        <v>0</v>
      </c>
    </row>
    <row r="17" spans="1:6" s="161" customFormat="1" ht="12" customHeight="1">
      <c r="A17" s="13" t="s">
        <v>135</v>
      </c>
      <c r="B17" s="162" t="s">
        <v>221</v>
      </c>
      <c r="C17" s="106"/>
      <c r="D17" s="106"/>
      <c r="E17" s="106"/>
      <c r="F17" s="106"/>
    </row>
    <row r="18" spans="1:6" s="161" customFormat="1" ht="12" customHeight="1">
      <c r="A18" s="12" t="s">
        <v>136</v>
      </c>
      <c r="B18" s="163" t="s">
        <v>222</v>
      </c>
      <c r="C18" s="105"/>
      <c r="D18" s="105"/>
      <c r="E18" s="105"/>
      <c r="F18" s="105"/>
    </row>
    <row r="19" spans="1:6" s="161" customFormat="1" ht="12" customHeight="1">
      <c r="A19" s="12" t="s">
        <v>137</v>
      </c>
      <c r="B19" s="163" t="s">
        <v>432</v>
      </c>
      <c r="C19" s="105"/>
      <c r="D19" s="105"/>
      <c r="E19" s="105"/>
      <c r="F19" s="105"/>
    </row>
    <row r="20" spans="1:6" s="161" customFormat="1" ht="12" customHeight="1">
      <c r="A20" s="12" t="s">
        <v>138</v>
      </c>
      <c r="B20" s="163" t="s">
        <v>433</v>
      </c>
      <c r="C20" s="105"/>
      <c r="D20" s="105"/>
      <c r="E20" s="105"/>
      <c r="F20" s="105"/>
    </row>
    <row r="21" spans="1:6" s="161" customFormat="1" ht="12" customHeight="1">
      <c r="A21" s="12" t="s">
        <v>139</v>
      </c>
      <c r="B21" s="163" t="s">
        <v>223</v>
      </c>
      <c r="C21" s="105"/>
      <c r="D21" s="105"/>
      <c r="E21" s="105"/>
      <c r="F21" s="105"/>
    </row>
    <row r="22" spans="1:6" s="161" customFormat="1" ht="12" customHeight="1" thickBot="1">
      <c r="A22" s="14" t="s">
        <v>145</v>
      </c>
      <c r="B22" s="164" t="s">
        <v>224</v>
      </c>
      <c r="C22" s="107"/>
      <c r="D22" s="107"/>
      <c r="E22" s="107"/>
      <c r="F22" s="107"/>
    </row>
    <row r="23" spans="1:6" s="161" customFormat="1" ht="12" customHeight="1" thickBot="1">
      <c r="A23" s="18" t="s">
        <v>70</v>
      </c>
      <c r="B23" s="19" t="s">
        <v>225</v>
      </c>
      <c r="C23" s="103">
        <f>+C24+C25+C26+C27+C28</f>
        <v>0</v>
      </c>
      <c r="D23" s="103">
        <f>+D24+D25+D26+D27+D28</f>
        <v>0</v>
      </c>
      <c r="E23" s="103">
        <f>+E24+E25+E26+E27+E28</f>
        <v>0</v>
      </c>
      <c r="F23" s="103">
        <f>+F24+F25+F26+F27+F28</f>
        <v>0</v>
      </c>
    </row>
    <row r="24" spans="1:6" s="161" customFormat="1" ht="12" customHeight="1">
      <c r="A24" s="13" t="s">
        <v>118</v>
      </c>
      <c r="B24" s="162" t="s">
        <v>226</v>
      </c>
      <c r="C24" s="106"/>
      <c r="D24" s="106"/>
      <c r="E24" s="106"/>
      <c r="F24" s="106"/>
    </row>
    <row r="25" spans="1:6" s="161" customFormat="1" ht="12" customHeight="1">
      <c r="A25" s="12" t="s">
        <v>119</v>
      </c>
      <c r="B25" s="163" t="s">
        <v>227</v>
      </c>
      <c r="C25" s="105"/>
      <c r="D25" s="105"/>
      <c r="E25" s="105"/>
      <c r="F25" s="105"/>
    </row>
    <row r="26" spans="1:6" s="161" customFormat="1" ht="12" customHeight="1">
      <c r="A26" s="12" t="s">
        <v>120</v>
      </c>
      <c r="B26" s="163" t="s">
        <v>434</v>
      </c>
      <c r="C26" s="105"/>
      <c r="D26" s="105"/>
      <c r="E26" s="105"/>
      <c r="F26" s="105"/>
    </row>
    <row r="27" spans="1:6" s="161" customFormat="1" ht="12" customHeight="1">
      <c r="A27" s="12" t="s">
        <v>121</v>
      </c>
      <c r="B27" s="163" t="s">
        <v>435</v>
      </c>
      <c r="C27" s="105"/>
      <c r="D27" s="105"/>
      <c r="E27" s="105"/>
      <c r="F27" s="105"/>
    </row>
    <row r="28" spans="1:6" s="161" customFormat="1" ht="12" customHeight="1">
      <c r="A28" s="12" t="s">
        <v>159</v>
      </c>
      <c r="B28" s="163" t="s">
        <v>228</v>
      </c>
      <c r="C28" s="105"/>
      <c r="D28" s="105"/>
      <c r="E28" s="105"/>
      <c r="F28" s="105"/>
    </row>
    <row r="29" spans="1:6" s="161" customFormat="1" ht="12" customHeight="1" thickBot="1">
      <c r="A29" s="14" t="s">
        <v>160</v>
      </c>
      <c r="B29" s="164" t="s">
        <v>229</v>
      </c>
      <c r="C29" s="107"/>
      <c r="D29" s="107"/>
      <c r="E29" s="107"/>
      <c r="F29" s="107"/>
    </row>
    <row r="30" spans="1:6" s="161" customFormat="1" ht="12" customHeight="1" thickBot="1">
      <c r="A30" s="18" t="s">
        <v>161</v>
      </c>
      <c r="B30" s="19" t="s">
        <v>230</v>
      </c>
      <c r="C30" s="109">
        <f>+C31+C34+C35+C36</f>
        <v>0</v>
      </c>
      <c r="D30" s="109">
        <f>+D31+D34+D35+D36</f>
        <v>0</v>
      </c>
      <c r="E30" s="109">
        <f>+E31+E34+E35+E36</f>
        <v>0</v>
      </c>
      <c r="F30" s="109">
        <f>+F31+F34+F35+F36</f>
        <v>0</v>
      </c>
    </row>
    <row r="31" spans="1:6" s="161" customFormat="1" ht="12" customHeight="1">
      <c r="A31" s="13" t="s">
        <v>231</v>
      </c>
      <c r="B31" s="162" t="s">
        <v>237</v>
      </c>
      <c r="C31" s="157">
        <f>+C32+C33</f>
        <v>0</v>
      </c>
      <c r="D31" s="157">
        <f>+D32+D33</f>
        <v>0</v>
      </c>
      <c r="E31" s="157">
        <f>+E32+E33</f>
        <v>0</v>
      </c>
      <c r="F31" s="157">
        <f>+F32+F33</f>
        <v>0</v>
      </c>
    </row>
    <row r="32" spans="1:6" s="161" customFormat="1" ht="12" customHeight="1">
      <c r="A32" s="12" t="s">
        <v>232</v>
      </c>
      <c r="B32" s="163" t="s">
        <v>238</v>
      </c>
      <c r="C32" s="105"/>
      <c r="D32" s="105"/>
      <c r="E32" s="105"/>
      <c r="F32" s="105"/>
    </row>
    <row r="33" spans="1:6" s="161" customFormat="1" ht="12" customHeight="1">
      <c r="A33" s="12" t="s">
        <v>233</v>
      </c>
      <c r="B33" s="163" t="s">
        <v>239</v>
      </c>
      <c r="C33" s="105"/>
      <c r="D33" s="105"/>
      <c r="E33" s="105"/>
      <c r="F33" s="105"/>
    </row>
    <row r="34" spans="1:6" s="161" customFormat="1" ht="12" customHeight="1">
      <c r="A34" s="12" t="s">
        <v>234</v>
      </c>
      <c r="B34" s="163" t="s">
        <v>240</v>
      </c>
      <c r="C34" s="105"/>
      <c r="D34" s="105"/>
      <c r="E34" s="105"/>
      <c r="F34" s="105"/>
    </row>
    <row r="35" spans="1:6" s="161" customFormat="1" ht="12" customHeight="1">
      <c r="A35" s="12" t="s">
        <v>235</v>
      </c>
      <c r="B35" s="163" t="s">
        <v>241</v>
      </c>
      <c r="C35" s="105"/>
      <c r="D35" s="105"/>
      <c r="E35" s="105"/>
      <c r="F35" s="105"/>
    </row>
    <row r="36" spans="1:6" s="161" customFormat="1" ht="12" customHeight="1" thickBot="1">
      <c r="A36" s="14" t="s">
        <v>236</v>
      </c>
      <c r="B36" s="164" t="s">
        <v>242</v>
      </c>
      <c r="C36" s="107"/>
      <c r="D36" s="107"/>
      <c r="E36" s="107"/>
      <c r="F36" s="107"/>
    </row>
    <row r="37" spans="1:6" s="161" customFormat="1" ht="12" customHeight="1" thickBot="1">
      <c r="A37" s="18" t="s">
        <v>72</v>
      </c>
      <c r="B37" s="19" t="s">
        <v>243</v>
      </c>
      <c r="C37" s="103">
        <f>SUM(C38:C47)</f>
        <v>0</v>
      </c>
      <c r="D37" s="103">
        <f>SUM(D38:D47)</f>
        <v>0</v>
      </c>
      <c r="E37" s="103">
        <f>SUM(E38:E47)</f>
        <v>0</v>
      </c>
      <c r="F37" s="103">
        <f>SUM(F38:F47)</f>
        <v>0</v>
      </c>
    </row>
    <row r="38" spans="1:6" s="161" customFormat="1" ht="12" customHeight="1">
      <c r="A38" s="13" t="s">
        <v>122</v>
      </c>
      <c r="B38" s="162" t="s">
        <v>246</v>
      </c>
      <c r="C38" s="106"/>
      <c r="D38" s="106"/>
      <c r="E38" s="106"/>
      <c r="F38" s="106"/>
    </row>
    <row r="39" spans="1:6" s="161" customFormat="1" ht="12" customHeight="1">
      <c r="A39" s="12" t="s">
        <v>123</v>
      </c>
      <c r="B39" s="163" t="s">
        <v>247</v>
      </c>
      <c r="C39" s="105"/>
      <c r="D39" s="105"/>
      <c r="E39" s="105"/>
      <c r="F39" s="105"/>
    </row>
    <row r="40" spans="1:6" s="161" customFormat="1" ht="12" customHeight="1">
      <c r="A40" s="12" t="s">
        <v>124</v>
      </c>
      <c r="B40" s="163" t="s">
        <v>248</v>
      </c>
      <c r="C40" s="105"/>
      <c r="D40" s="105"/>
      <c r="E40" s="105"/>
      <c r="F40" s="105"/>
    </row>
    <row r="41" spans="1:6" s="161" customFormat="1" ht="12" customHeight="1">
      <c r="A41" s="12" t="s">
        <v>163</v>
      </c>
      <c r="B41" s="163" t="s">
        <v>249</v>
      </c>
      <c r="C41" s="105"/>
      <c r="D41" s="105"/>
      <c r="E41" s="105"/>
      <c r="F41" s="105"/>
    </row>
    <row r="42" spans="1:6" s="161" customFormat="1" ht="12" customHeight="1">
      <c r="A42" s="12" t="s">
        <v>164</v>
      </c>
      <c r="B42" s="163" t="s">
        <v>250</v>
      </c>
      <c r="C42" s="105"/>
      <c r="D42" s="105"/>
      <c r="E42" s="105"/>
      <c r="F42" s="105"/>
    </row>
    <row r="43" spans="1:6" s="161" customFormat="1" ht="12" customHeight="1">
      <c r="A43" s="12" t="s">
        <v>165</v>
      </c>
      <c r="B43" s="163" t="s">
        <v>251</v>
      </c>
      <c r="C43" s="105"/>
      <c r="D43" s="105"/>
      <c r="E43" s="105"/>
      <c r="F43" s="105"/>
    </row>
    <row r="44" spans="1:6" s="161" customFormat="1" ht="12" customHeight="1">
      <c r="A44" s="12" t="s">
        <v>166</v>
      </c>
      <c r="B44" s="163" t="s">
        <v>252</v>
      </c>
      <c r="C44" s="105"/>
      <c r="D44" s="105"/>
      <c r="E44" s="105"/>
      <c r="F44" s="105"/>
    </row>
    <row r="45" spans="1:6" s="161" customFormat="1" ht="12" customHeight="1">
      <c r="A45" s="12" t="s">
        <v>167</v>
      </c>
      <c r="B45" s="163" t="s">
        <v>253</v>
      </c>
      <c r="C45" s="105"/>
      <c r="D45" s="105"/>
      <c r="E45" s="105"/>
      <c r="F45" s="105"/>
    </row>
    <row r="46" spans="1:6" s="161" customFormat="1" ht="12" customHeight="1">
      <c r="A46" s="12" t="s">
        <v>244</v>
      </c>
      <c r="B46" s="163" t="s">
        <v>254</v>
      </c>
      <c r="C46" s="108"/>
      <c r="D46" s="108"/>
      <c r="E46" s="108"/>
      <c r="F46" s="108"/>
    </row>
    <row r="47" spans="1:6" s="161" customFormat="1" ht="12" customHeight="1" thickBot="1">
      <c r="A47" s="14" t="s">
        <v>245</v>
      </c>
      <c r="B47" s="164" t="s">
        <v>255</v>
      </c>
      <c r="C47" s="151"/>
      <c r="D47" s="151"/>
      <c r="E47" s="151"/>
      <c r="F47" s="151"/>
    </row>
    <row r="48" spans="1:6" s="161" customFormat="1" ht="12" customHeight="1" thickBot="1">
      <c r="A48" s="18" t="s">
        <v>73</v>
      </c>
      <c r="B48" s="19" t="s">
        <v>256</v>
      </c>
      <c r="C48" s="103">
        <f>SUM(C49:C53)</f>
        <v>0</v>
      </c>
      <c r="D48" s="103">
        <f>SUM(D49:D53)</f>
        <v>0</v>
      </c>
      <c r="E48" s="103">
        <f>SUM(E49:E53)</f>
        <v>0</v>
      </c>
      <c r="F48" s="103">
        <f>SUM(F49:F53)</f>
        <v>0</v>
      </c>
    </row>
    <row r="49" spans="1:6" s="161" customFormat="1" ht="12" customHeight="1">
      <c r="A49" s="13" t="s">
        <v>125</v>
      </c>
      <c r="B49" s="162" t="s">
        <v>260</v>
      </c>
      <c r="C49" s="203"/>
      <c r="D49" s="203"/>
      <c r="E49" s="203"/>
      <c r="F49" s="203"/>
    </row>
    <row r="50" spans="1:6" s="161" customFormat="1" ht="12" customHeight="1">
      <c r="A50" s="12" t="s">
        <v>126</v>
      </c>
      <c r="B50" s="163" t="s">
        <v>261</v>
      </c>
      <c r="C50" s="108"/>
      <c r="D50" s="108"/>
      <c r="E50" s="108"/>
      <c r="F50" s="108"/>
    </row>
    <row r="51" spans="1:6" s="161" customFormat="1" ht="12" customHeight="1">
      <c r="A51" s="12" t="s">
        <v>257</v>
      </c>
      <c r="B51" s="163" t="s">
        <v>262</v>
      </c>
      <c r="C51" s="108"/>
      <c r="D51" s="108"/>
      <c r="E51" s="108"/>
      <c r="F51" s="108"/>
    </row>
    <row r="52" spans="1:6" s="161" customFormat="1" ht="12" customHeight="1">
      <c r="A52" s="12" t="s">
        <v>258</v>
      </c>
      <c r="B52" s="163" t="s">
        <v>263</v>
      </c>
      <c r="C52" s="108"/>
      <c r="D52" s="108"/>
      <c r="E52" s="108"/>
      <c r="F52" s="108"/>
    </row>
    <row r="53" spans="1:6" s="161" customFormat="1" ht="12" customHeight="1" thickBot="1">
      <c r="A53" s="14" t="s">
        <v>259</v>
      </c>
      <c r="B53" s="164" t="s">
        <v>264</v>
      </c>
      <c r="C53" s="151"/>
      <c r="D53" s="151"/>
      <c r="E53" s="151"/>
      <c r="F53" s="151"/>
    </row>
    <row r="54" spans="1:6" s="161" customFormat="1" ht="12" customHeight="1" thickBot="1">
      <c r="A54" s="18" t="s">
        <v>168</v>
      </c>
      <c r="B54" s="19" t="s">
        <v>265</v>
      </c>
      <c r="C54" s="103">
        <f>SUM(C55:C57)</f>
        <v>0</v>
      </c>
      <c r="D54" s="103">
        <f>SUM(D55:D57)</f>
        <v>102</v>
      </c>
      <c r="E54" s="103">
        <f>SUM(E55:E57)</f>
        <v>102</v>
      </c>
      <c r="F54" s="103">
        <f>E54*100/D54</f>
        <v>100</v>
      </c>
    </row>
    <row r="55" spans="1:6" s="161" customFormat="1" ht="12" customHeight="1">
      <c r="A55" s="13" t="s">
        <v>127</v>
      </c>
      <c r="B55" s="162" t="s">
        <v>266</v>
      </c>
      <c r="C55" s="106"/>
      <c r="D55" s="106">
        <v>102</v>
      </c>
      <c r="E55" s="106">
        <v>102</v>
      </c>
      <c r="F55" s="106">
        <f>E55*100/D55</f>
        <v>100</v>
      </c>
    </row>
    <row r="56" spans="1:6" s="161" customFormat="1" ht="12" customHeight="1">
      <c r="A56" s="12" t="s">
        <v>128</v>
      </c>
      <c r="B56" s="163" t="s">
        <v>436</v>
      </c>
      <c r="C56" s="105"/>
      <c r="D56" s="105"/>
      <c r="E56" s="105"/>
      <c r="F56" s="105"/>
    </row>
    <row r="57" spans="1:6" s="161" customFormat="1" ht="12" customHeight="1">
      <c r="A57" s="12" t="s">
        <v>269</v>
      </c>
      <c r="B57" s="163" t="s">
        <v>267</v>
      </c>
      <c r="C57" s="105"/>
      <c r="D57" s="105"/>
      <c r="E57" s="105"/>
      <c r="F57" s="105"/>
    </row>
    <row r="58" spans="1:6" s="161" customFormat="1" ht="12" customHeight="1" thickBot="1">
      <c r="A58" s="14" t="s">
        <v>270</v>
      </c>
      <c r="B58" s="164" t="s">
        <v>268</v>
      </c>
      <c r="C58" s="107"/>
      <c r="D58" s="107"/>
      <c r="E58" s="107"/>
      <c r="F58" s="107"/>
    </row>
    <row r="59" spans="1:6" s="161" customFormat="1" ht="12" customHeight="1" thickBot="1">
      <c r="A59" s="18" t="s">
        <v>75</v>
      </c>
      <c r="B59" s="98" t="s">
        <v>271</v>
      </c>
      <c r="C59" s="103">
        <f>SUM(C60:C62)</f>
        <v>0</v>
      </c>
      <c r="D59" s="103">
        <f>SUM(D60:D62)</f>
        <v>0</v>
      </c>
      <c r="E59" s="103">
        <f>SUM(E60:E62)</f>
        <v>0</v>
      </c>
      <c r="F59" s="103">
        <f>SUM(F60:F62)</f>
        <v>0</v>
      </c>
    </row>
    <row r="60" spans="1:6" s="161" customFormat="1" ht="12" customHeight="1">
      <c r="A60" s="13" t="s">
        <v>169</v>
      </c>
      <c r="B60" s="162" t="s">
        <v>273</v>
      </c>
      <c r="C60" s="108"/>
      <c r="D60" s="108"/>
      <c r="E60" s="108"/>
      <c r="F60" s="108"/>
    </row>
    <row r="61" spans="1:6" s="161" customFormat="1" ht="12" customHeight="1">
      <c r="A61" s="12" t="s">
        <v>170</v>
      </c>
      <c r="B61" s="163" t="s">
        <v>437</v>
      </c>
      <c r="C61" s="108"/>
      <c r="D61" s="108"/>
      <c r="E61" s="108"/>
      <c r="F61" s="108"/>
    </row>
    <row r="62" spans="1:6" s="161" customFormat="1" ht="12" customHeight="1">
      <c r="A62" s="12" t="s">
        <v>195</v>
      </c>
      <c r="B62" s="163" t="s">
        <v>274</v>
      </c>
      <c r="C62" s="108"/>
      <c r="D62" s="108"/>
      <c r="E62" s="108"/>
      <c r="F62" s="108"/>
    </row>
    <row r="63" spans="1:6" s="161" customFormat="1" ht="12" customHeight="1" thickBot="1">
      <c r="A63" s="14" t="s">
        <v>272</v>
      </c>
      <c r="B63" s="164" t="s">
        <v>275</v>
      </c>
      <c r="C63" s="108"/>
      <c r="D63" s="108"/>
      <c r="E63" s="108"/>
      <c r="F63" s="108"/>
    </row>
    <row r="64" spans="1:6" s="161" customFormat="1" ht="12" customHeight="1" thickBot="1">
      <c r="A64" s="18" t="s">
        <v>76</v>
      </c>
      <c r="B64" s="19" t="s">
        <v>276</v>
      </c>
      <c r="C64" s="109">
        <f>+C5+C16+C23+C30+C37+C48+C54+C59</f>
        <v>95361</v>
      </c>
      <c r="D64" s="109">
        <f>+D5+D16+D23+D30+D37+D48+D54+D59</f>
        <v>93743</v>
      </c>
      <c r="E64" s="109">
        <f>+E5+E16+E23+E30+E37+E48+E54+E59</f>
        <v>99900</v>
      </c>
      <c r="F64" s="109">
        <f>E64*100/D64</f>
        <v>106.5679570741282</v>
      </c>
    </row>
    <row r="65" spans="1:6" s="161" customFormat="1" ht="12" customHeight="1" thickBot="1">
      <c r="A65" s="165" t="s">
        <v>277</v>
      </c>
      <c r="B65" s="98" t="s">
        <v>278</v>
      </c>
      <c r="C65" s="103">
        <f>SUM(C66:C68)</f>
        <v>0</v>
      </c>
      <c r="D65" s="103">
        <f>SUM(D66:D68)</f>
        <v>0</v>
      </c>
      <c r="E65" s="103">
        <f>SUM(E66:E68)</f>
        <v>0</v>
      </c>
      <c r="F65" s="103">
        <f>SUM(F66:F68)</f>
        <v>0</v>
      </c>
    </row>
    <row r="66" spans="1:6" s="161" customFormat="1" ht="12" customHeight="1">
      <c r="A66" s="13" t="s">
        <v>311</v>
      </c>
      <c r="B66" s="162" t="s">
        <v>279</v>
      </c>
      <c r="C66" s="108"/>
      <c r="D66" s="108"/>
      <c r="E66" s="108"/>
      <c r="F66" s="108"/>
    </row>
    <row r="67" spans="1:6" s="161" customFormat="1" ht="12" customHeight="1">
      <c r="A67" s="12" t="s">
        <v>320</v>
      </c>
      <c r="B67" s="163" t="s">
        <v>280</v>
      </c>
      <c r="C67" s="108"/>
      <c r="D67" s="108"/>
      <c r="E67" s="108"/>
      <c r="F67" s="108"/>
    </row>
    <row r="68" spans="1:6" s="161" customFormat="1" ht="12" customHeight="1" thickBot="1">
      <c r="A68" s="14" t="s">
        <v>321</v>
      </c>
      <c r="B68" s="166" t="s">
        <v>281</v>
      </c>
      <c r="C68" s="108"/>
      <c r="D68" s="108"/>
      <c r="E68" s="108"/>
      <c r="F68" s="108"/>
    </row>
    <row r="69" spans="1:6" s="161" customFormat="1" ht="12" customHeight="1" thickBot="1">
      <c r="A69" s="165" t="s">
        <v>282</v>
      </c>
      <c r="B69" s="98" t="s">
        <v>283</v>
      </c>
      <c r="C69" s="103">
        <f>SUM(C70:C73)</f>
        <v>0</v>
      </c>
      <c r="D69" s="103">
        <f>SUM(D70:D73)</f>
        <v>0</v>
      </c>
      <c r="E69" s="103">
        <f>SUM(E70:E73)</f>
        <v>0</v>
      </c>
      <c r="F69" s="103">
        <f>SUM(F70:F73)</f>
        <v>0</v>
      </c>
    </row>
    <row r="70" spans="1:6" s="161" customFormat="1" ht="12" customHeight="1">
      <c r="A70" s="13" t="s">
        <v>150</v>
      </c>
      <c r="B70" s="162" t="s">
        <v>284</v>
      </c>
      <c r="C70" s="108"/>
      <c r="D70" s="108"/>
      <c r="E70" s="108"/>
      <c r="F70" s="108"/>
    </row>
    <row r="71" spans="1:6" s="161" customFormat="1" ht="12" customHeight="1">
      <c r="A71" s="12" t="s">
        <v>151</v>
      </c>
      <c r="B71" s="163" t="s">
        <v>285</v>
      </c>
      <c r="C71" s="108"/>
      <c r="D71" s="108"/>
      <c r="E71" s="108"/>
      <c r="F71" s="108"/>
    </row>
    <row r="72" spans="1:6" s="161" customFormat="1" ht="12" customHeight="1">
      <c r="A72" s="12" t="s">
        <v>312</v>
      </c>
      <c r="B72" s="163" t="s">
        <v>286</v>
      </c>
      <c r="C72" s="108"/>
      <c r="D72" s="108"/>
      <c r="E72" s="108"/>
      <c r="F72" s="108"/>
    </row>
    <row r="73" spans="1:6" s="161" customFormat="1" ht="12" customHeight="1" thickBot="1">
      <c r="A73" s="14" t="s">
        <v>313</v>
      </c>
      <c r="B73" s="164" t="s">
        <v>287</v>
      </c>
      <c r="C73" s="108"/>
      <c r="D73" s="108"/>
      <c r="E73" s="108"/>
      <c r="F73" s="108"/>
    </row>
    <row r="74" spans="1:6" s="161" customFormat="1" ht="12" customHeight="1" thickBot="1">
      <c r="A74" s="165" t="s">
        <v>288</v>
      </c>
      <c r="B74" s="98" t="s">
        <v>289</v>
      </c>
      <c r="C74" s="103">
        <f>SUM(C75:C76)</f>
        <v>0</v>
      </c>
      <c r="D74" s="103">
        <f>SUM(D75:D76)</f>
        <v>97</v>
      </c>
      <c r="E74" s="103">
        <f>SUM(E75:E76)</f>
        <v>96</v>
      </c>
      <c r="F74" s="103">
        <f>E74*100/D74</f>
        <v>98.969072164948457</v>
      </c>
    </row>
    <row r="75" spans="1:6" s="161" customFormat="1" ht="12" customHeight="1">
      <c r="A75" s="13" t="s">
        <v>314</v>
      </c>
      <c r="B75" s="162" t="s">
        <v>290</v>
      </c>
      <c r="C75" s="108"/>
      <c r="D75" s="108">
        <v>97</v>
      </c>
      <c r="E75" s="108">
        <v>96</v>
      </c>
      <c r="F75" s="108">
        <f>E75*100/D75</f>
        <v>98.969072164948457</v>
      </c>
    </row>
    <row r="76" spans="1:6" s="161" customFormat="1" ht="12" customHeight="1" thickBot="1">
      <c r="A76" s="14" t="s">
        <v>315</v>
      </c>
      <c r="B76" s="164" t="s">
        <v>291</v>
      </c>
      <c r="C76" s="108"/>
      <c r="D76" s="108"/>
      <c r="E76" s="108"/>
      <c r="F76" s="108"/>
    </row>
    <row r="77" spans="1:6" s="161" customFormat="1" ht="12" customHeight="1" thickBot="1">
      <c r="A77" s="165" t="s">
        <v>292</v>
      </c>
      <c r="B77" s="98" t="s">
        <v>293</v>
      </c>
      <c r="C77" s="103">
        <f>SUM(C78:C80)</f>
        <v>0</v>
      </c>
      <c r="D77" s="103">
        <f>SUM(D78:D80)</f>
        <v>0</v>
      </c>
      <c r="E77" s="103">
        <f>SUM(E78:E80)</f>
        <v>0</v>
      </c>
      <c r="F77" s="103">
        <f>SUM(F78:F80)</f>
        <v>0</v>
      </c>
    </row>
    <row r="78" spans="1:6" s="161" customFormat="1" ht="12" customHeight="1">
      <c r="A78" s="13" t="s">
        <v>316</v>
      </c>
      <c r="B78" s="162" t="s">
        <v>294</v>
      </c>
      <c r="C78" s="108"/>
      <c r="D78" s="108"/>
      <c r="E78" s="108"/>
      <c r="F78" s="108"/>
    </row>
    <row r="79" spans="1:6" s="161" customFormat="1" ht="12" customHeight="1">
      <c r="A79" s="12" t="s">
        <v>317</v>
      </c>
      <c r="B79" s="163" t="s">
        <v>295</v>
      </c>
      <c r="C79" s="108"/>
      <c r="D79" s="108"/>
      <c r="E79" s="108"/>
      <c r="F79" s="108"/>
    </row>
    <row r="80" spans="1:6" s="161" customFormat="1" ht="12" customHeight="1" thickBot="1">
      <c r="A80" s="14" t="s">
        <v>318</v>
      </c>
      <c r="B80" s="164" t="s">
        <v>296</v>
      </c>
      <c r="C80" s="108"/>
      <c r="D80" s="108"/>
      <c r="E80" s="108"/>
      <c r="F80" s="108"/>
    </row>
    <row r="81" spans="1:6" s="161" customFormat="1" ht="12" customHeight="1" thickBot="1">
      <c r="A81" s="165" t="s">
        <v>297</v>
      </c>
      <c r="B81" s="98" t="s">
        <v>319</v>
      </c>
      <c r="C81" s="103">
        <f>SUM(C82:C85)</f>
        <v>0</v>
      </c>
      <c r="D81" s="103">
        <f>SUM(D82:D85)</f>
        <v>0</v>
      </c>
      <c r="E81" s="103">
        <f>SUM(E82:E85)</f>
        <v>0</v>
      </c>
      <c r="F81" s="103">
        <f>SUM(F82:F85)</f>
        <v>0</v>
      </c>
    </row>
    <row r="82" spans="1:6" s="161" customFormat="1" ht="13.5" customHeight="1">
      <c r="A82" s="167" t="s">
        <v>298</v>
      </c>
      <c r="B82" s="162" t="s">
        <v>299</v>
      </c>
      <c r="C82" s="108"/>
      <c r="D82" s="108"/>
      <c r="E82" s="108"/>
      <c r="F82" s="108"/>
    </row>
    <row r="83" spans="1:6" s="161" customFormat="1" ht="15.75" customHeight="1">
      <c r="A83" s="168" t="s">
        <v>300</v>
      </c>
      <c r="B83" s="163" t="s">
        <v>301</v>
      </c>
      <c r="C83" s="108"/>
      <c r="D83" s="108"/>
      <c r="E83" s="108"/>
      <c r="F83" s="108"/>
    </row>
    <row r="84" spans="1:6" s="161" customFormat="1" ht="11.25" customHeight="1">
      <c r="A84" s="168" t="s">
        <v>302</v>
      </c>
      <c r="B84" s="163" t="s">
        <v>303</v>
      </c>
      <c r="C84" s="108"/>
      <c r="D84" s="108"/>
      <c r="E84" s="108"/>
      <c r="F84" s="108"/>
    </row>
    <row r="85" spans="1:6" s="161" customFormat="1" ht="15" customHeight="1" thickBot="1">
      <c r="A85" s="169" t="s">
        <v>304</v>
      </c>
      <c r="B85" s="164" t="s">
        <v>305</v>
      </c>
      <c r="C85" s="108"/>
      <c r="D85" s="108"/>
      <c r="E85" s="108"/>
      <c r="F85" s="108"/>
    </row>
    <row r="86" spans="1:6" ht="16.5" customHeight="1" thickBot="1">
      <c r="A86" s="165" t="s">
        <v>306</v>
      </c>
      <c r="B86" s="98" t="s">
        <v>307</v>
      </c>
      <c r="C86" s="204"/>
      <c r="D86" s="204"/>
      <c r="E86" s="204"/>
      <c r="F86" s="204"/>
    </row>
    <row r="87" spans="1:6" s="173" customFormat="1" ht="16.5" customHeight="1" thickBot="1">
      <c r="A87" s="165" t="s">
        <v>308</v>
      </c>
      <c r="B87" s="170" t="s">
        <v>309</v>
      </c>
      <c r="C87" s="109">
        <f>+C65+C69+C74+C77+C81+C86</f>
        <v>0</v>
      </c>
      <c r="D87" s="109">
        <f>+D65+D69+D74+D77+D81+D86</f>
        <v>97</v>
      </c>
      <c r="E87" s="109">
        <f>+E65+E69+E74+E77+E81+E86</f>
        <v>96</v>
      </c>
      <c r="F87" s="109">
        <f>+F65+F69+F74+F77+F81+F86</f>
        <v>98.969072164948457</v>
      </c>
    </row>
    <row r="88" spans="1:6" ht="38.1" customHeight="1" thickBot="1">
      <c r="A88" s="171" t="s">
        <v>322</v>
      </c>
      <c r="B88" s="172" t="s">
        <v>310</v>
      </c>
      <c r="C88" s="109">
        <f>+C64+C87</f>
        <v>95361</v>
      </c>
      <c r="D88" s="109">
        <f>+D64+D87</f>
        <v>93840</v>
      </c>
      <c r="E88" s="109">
        <f>+E64+E87</f>
        <v>99996</v>
      </c>
      <c r="F88" s="109">
        <f>E88*100/D88</f>
        <v>106.56010230179028</v>
      </c>
    </row>
    <row r="89" spans="1:6" s="160" customFormat="1" ht="12" customHeight="1">
      <c r="A89" s="3"/>
      <c r="B89" s="4"/>
      <c r="C89" s="4"/>
      <c r="D89" s="110"/>
      <c r="E89" s="4"/>
      <c r="F89" s="110"/>
    </row>
    <row r="90" spans="1:6" ht="12" customHeight="1">
      <c r="A90" s="1417" t="s">
        <v>96</v>
      </c>
      <c r="B90" s="1417"/>
      <c r="C90" s="1417"/>
      <c r="E90" s="159"/>
    </row>
    <row r="91" spans="1:6" ht="12" customHeight="1" thickBot="1">
      <c r="A91" s="1418" t="s">
        <v>154</v>
      </c>
      <c r="B91" s="1418"/>
      <c r="C91" s="725"/>
      <c r="D91" s="476"/>
      <c r="E91" s="725"/>
      <c r="F91" s="476"/>
    </row>
    <row r="92" spans="1:6" ht="12" customHeight="1" thickBot="1">
      <c r="A92" s="21" t="s">
        <v>117</v>
      </c>
      <c r="B92" s="22" t="s">
        <v>97</v>
      </c>
      <c r="C92" s="29" t="s">
        <v>864</v>
      </c>
      <c r="D92" s="29" t="s">
        <v>896</v>
      </c>
      <c r="E92" s="29" t="s">
        <v>866</v>
      </c>
      <c r="F92" s="29" t="s">
        <v>867</v>
      </c>
    </row>
    <row r="93" spans="1:6" ht="12" customHeight="1" thickBot="1">
      <c r="A93" s="26">
        <v>1</v>
      </c>
      <c r="B93" s="27">
        <v>2</v>
      </c>
      <c r="C93" s="28">
        <v>3</v>
      </c>
      <c r="D93" s="28">
        <v>4</v>
      </c>
      <c r="E93" s="28">
        <v>5</v>
      </c>
      <c r="F93" s="28">
        <v>6</v>
      </c>
    </row>
    <row r="94" spans="1:6" ht="12" customHeight="1" thickBot="1">
      <c r="A94" s="20" t="s">
        <v>68</v>
      </c>
      <c r="B94" s="25" t="s">
        <v>325</v>
      </c>
      <c r="C94" s="102">
        <f>SUM(C95:C99)</f>
        <v>95684</v>
      </c>
      <c r="D94" s="102">
        <f>SUM(D95:D99)</f>
        <v>92060</v>
      </c>
      <c r="E94" s="102">
        <f>SUM(E95:E99)</f>
        <v>92731</v>
      </c>
      <c r="F94" s="757">
        <f>E94*100/D94</f>
        <v>100.72887247447316</v>
      </c>
    </row>
    <row r="95" spans="1:6" ht="12" customHeight="1">
      <c r="A95" s="15" t="s">
        <v>129</v>
      </c>
      <c r="B95" s="8" t="s">
        <v>98</v>
      </c>
      <c r="C95" s="104">
        <v>60341</v>
      </c>
      <c r="D95" s="104">
        <v>63094</v>
      </c>
      <c r="E95" s="104">
        <v>61403</v>
      </c>
      <c r="F95" s="1213">
        <f>E95*100/D95</f>
        <v>97.31987193710971</v>
      </c>
    </row>
    <row r="96" spans="1:6" ht="12" customHeight="1">
      <c r="A96" s="12" t="s">
        <v>130</v>
      </c>
      <c r="B96" s="6" t="s">
        <v>171</v>
      </c>
      <c r="C96" s="105">
        <v>16473</v>
      </c>
      <c r="D96" s="105">
        <v>16666</v>
      </c>
      <c r="E96" s="105">
        <v>16545</v>
      </c>
      <c r="F96" s="1213">
        <f t="shared" ref="F96:F97" si="0">E96*100/D96</f>
        <v>99.273970958838348</v>
      </c>
    </row>
    <row r="97" spans="1:6" ht="12" customHeight="1">
      <c r="A97" s="12" t="s">
        <v>131</v>
      </c>
      <c r="B97" s="6" t="s">
        <v>148</v>
      </c>
      <c r="C97" s="107">
        <v>18870</v>
      </c>
      <c r="D97" s="107">
        <v>12300</v>
      </c>
      <c r="E97" s="107">
        <v>14689</v>
      </c>
      <c r="F97" s="1213">
        <f t="shared" si="0"/>
        <v>119.42276422764228</v>
      </c>
    </row>
    <row r="98" spans="1:6" ht="12" customHeight="1">
      <c r="A98" s="12" t="s">
        <v>132</v>
      </c>
      <c r="B98" s="9" t="s">
        <v>172</v>
      </c>
      <c r="C98" s="107"/>
      <c r="D98" s="107"/>
      <c r="E98" s="107"/>
      <c r="F98" s="106"/>
    </row>
    <row r="99" spans="1:6" ht="12" customHeight="1">
      <c r="A99" s="12" t="s">
        <v>140</v>
      </c>
      <c r="B99" s="17" t="s">
        <v>173</v>
      </c>
      <c r="C99" s="107"/>
      <c r="D99" s="107"/>
      <c r="E99" s="107">
        <v>94</v>
      </c>
      <c r="F99" s="107"/>
    </row>
    <row r="100" spans="1:6" ht="12" customHeight="1">
      <c r="A100" s="12" t="s">
        <v>133</v>
      </c>
      <c r="B100" s="6" t="s">
        <v>326</v>
      </c>
      <c r="C100" s="107"/>
      <c r="D100" s="107"/>
      <c r="E100" s="107"/>
      <c r="F100" s="107"/>
    </row>
    <row r="101" spans="1:6" ht="12" customHeight="1">
      <c r="A101" s="12" t="s">
        <v>134</v>
      </c>
      <c r="B101" s="58" t="s">
        <v>327</v>
      </c>
      <c r="C101" s="107"/>
      <c r="D101" s="107"/>
      <c r="E101" s="107"/>
      <c r="F101" s="107"/>
    </row>
    <row r="102" spans="1:6" ht="12" customHeight="1">
      <c r="A102" s="12" t="s">
        <v>141</v>
      </c>
      <c r="B102" s="59" t="s">
        <v>328</v>
      </c>
      <c r="C102" s="107"/>
      <c r="D102" s="107"/>
      <c r="E102" s="107"/>
      <c r="F102" s="107"/>
    </row>
    <row r="103" spans="1:6" ht="12" customHeight="1">
      <c r="A103" s="12" t="s">
        <v>142</v>
      </c>
      <c r="B103" s="59" t="s">
        <v>329</v>
      </c>
      <c r="C103" s="107"/>
      <c r="D103" s="107"/>
      <c r="E103" s="107"/>
      <c r="F103" s="107"/>
    </row>
    <row r="104" spans="1:6" ht="12" customHeight="1">
      <c r="A104" s="12" t="s">
        <v>143</v>
      </c>
      <c r="B104" s="58" t="s">
        <v>330</v>
      </c>
      <c r="C104" s="107"/>
      <c r="D104" s="107"/>
      <c r="E104" s="107"/>
      <c r="F104" s="107"/>
    </row>
    <row r="105" spans="1:6" ht="12" customHeight="1">
      <c r="A105" s="12" t="s">
        <v>144</v>
      </c>
      <c r="B105" s="58" t="s">
        <v>331</v>
      </c>
      <c r="C105" s="107"/>
      <c r="D105" s="107"/>
      <c r="E105" s="107"/>
      <c r="F105" s="107"/>
    </row>
    <row r="106" spans="1:6" ht="12" customHeight="1">
      <c r="A106" s="12" t="s">
        <v>146</v>
      </c>
      <c r="B106" s="59" t="s">
        <v>332</v>
      </c>
      <c r="C106" s="107"/>
      <c r="D106" s="107"/>
      <c r="E106" s="107"/>
      <c r="F106" s="107"/>
    </row>
    <row r="107" spans="1:6" ht="12" customHeight="1">
      <c r="A107" s="11" t="s">
        <v>174</v>
      </c>
      <c r="B107" s="60" t="s">
        <v>333</v>
      </c>
      <c r="C107" s="107"/>
      <c r="D107" s="107"/>
      <c r="E107" s="107"/>
      <c r="F107" s="107"/>
    </row>
    <row r="108" spans="1:6" ht="12" customHeight="1">
      <c r="A108" s="12" t="s">
        <v>323</v>
      </c>
      <c r="B108" s="60" t="s">
        <v>334</v>
      </c>
      <c r="C108" s="107"/>
      <c r="D108" s="107"/>
      <c r="E108" s="107"/>
      <c r="F108" s="107"/>
    </row>
    <row r="109" spans="1:6" ht="12" customHeight="1" thickBot="1">
      <c r="A109" s="16" t="s">
        <v>324</v>
      </c>
      <c r="B109" s="61" t="s">
        <v>335</v>
      </c>
      <c r="C109" s="111"/>
      <c r="D109" s="111"/>
      <c r="E109" s="111"/>
      <c r="F109" s="111"/>
    </row>
    <row r="110" spans="1:6" ht="12" customHeight="1" thickBot="1">
      <c r="A110" s="18" t="s">
        <v>69</v>
      </c>
      <c r="B110" s="24" t="s">
        <v>336</v>
      </c>
      <c r="C110" s="103">
        <f>+C111+C113+C115</f>
        <v>250</v>
      </c>
      <c r="D110" s="103">
        <f>+D111+D113+D115</f>
        <v>1780</v>
      </c>
      <c r="E110" s="103">
        <f>+E111+E113+E115</f>
        <v>1162</v>
      </c>
      <c r="F110" s="103">
        <f>E110*100/D110</f>
        <v>65.280898876404493</v>
      </c>
    </row>
    <row r="111" spans="1:6" ht="12" customHeight="1">
      <c r="A111" s="13" t="s">
        <v>135</v>
      </c>
      <c r="B111" s="6" t="s">
        <v>193</v>
      </c>
      <c r="C111" s="106">
        <v>250</v>
      </c>
      <c r="D111" s="106">
        <v>1780</v>
      </c>
      <c r="E111" s="106">
        <v>1162</v>
      </c>
      <c r="F111" s="106">
        <f>E111*100/D111</f>
        <v>65.280898876404493</v>
      </c>
    </row>
    <row r="112" spans="1:6" ht="12" customHeight="1">
      <c r="A112" s="13" t="s">
        <v>136</v>
      </c>
      <c r="B112" s="10" t="s">
        <v>340</v>
      </c>
      <c r="C112" s="106"/>
      <c r="D112" s="106"/>
      <c r="E112" s="106"/>
      <c r="F112" s="106"/>
    </row>
    <row r="113" spans="1:6" ht="12" customHeight="1">
      <c r="A113" s="13" t="s">
        <v>137</v>
      </c>
      <c r="B113" s="10" t="s">
        <v>175</v>
      </c>
      <c r="C113" s="105"/>
      <c r="D113" s="105"/>
      <c r="E113" s="105"/>
      <c r="F113" s="105"/>
    </row>
    <row r="114" spans="1:6">
      <c r="A114" s="13" t="s">
        <v>138</v>
      </c>
      <c r="B114" s="10" t="s">
        <v>341</v>
      </c>
      <c r="C114" s="96"/>
      <c r="D114" s="96"/>
      <c r="E114" s="96"/>
      <c r="F114" s="96"/>
    </row>
    <row r="115" spans="1:6" ht="12" customHeight="1">
      <c r="A115" s="13" t="s">
        <v>139</v>
      </c>
      <c r="B115" s="100" t="s">
        <v>196</v>
      </c>
      <c r="C115" s="96"/>
      <c r="D115" s="96"/>
      <c r="E115" s="96"/>
      <c r="F115" s="96"/>
    </row>
    <row r="116" spans="1:6" ht="12" customHeight="1">
      <c r="A116" s="13" t="s">
        <v>145</v>
      </c>
      <c r="B116" s="99" t="s">
        <v>438</v>
      </c>
      <c r="C116" s="96"/>
      <c r="D116" s="96"/>
      <c r="E116" s="96"/>
      <c r="F116" s="96"/>
    </row>
    <row r="117" spans="1:6" ht="12" customHeight="1">
      <c r="A117" s="13" t="s">
        <v>147</v>
      </c>
      <c r="B117" s="158" t="s">
        <v>346</v>
      </c>
      <c r="C117" s="96"/>
      <c r="D117" s="96"/>
      <c r="E117" s="96"/>
      <c r="F117" s="96"/>
    </row>
    <row r="118" spans="1:6" ht="12" customHeight="1">
      <c r="A118" s="13" t="s">
        <v>176</v>
      </c>
      <c r="B118" s="59" t="s">
        <v>329</v>
      </c>
      <c r="C118" s="96"/>
      <c r="D118" s="96"/>
      <c r="E118" s="96"/>
      <c r="F118" s="96"/>
    </row>
    <row r="119" spans="1:6">
      <c r="A119" s="13" t="s">
        <v>177</v>
      </c>
      <c r="B119" s="59" t="s">
        <v>345</v>
      </c>
      <c r="C119" s="96"/>
      <c r="D119" s="96"/>
      <c r="E119" s="96"/>
      <c r="F119" s="96"/>
    </row>
    <row r="120" spans="1:6" ht="12" customHeight="1">
      <c r="A120" s="13" t="s">
        <v>178</v>
      </c>
      <c r="B120" s="59" t="s">
        <v>344</v>
      </c>
      <c r="C120" s="96"/>
      <c r="D120" s="96"/>
      <c r="E120" s="96"/>
      <c r="F120" s="96"/>
    </row>
    <row r="121" spans="1:6" ht="12" customHeight="1">
      <c r="A121" s="13" t="s">
        <v>337</v>
      </c>
      <c r="B121" s="59" t="s">
        <v>332</v>
      </c>
      <c r="C121" s="96"/>
      <c r="D121" s="96"/>
      <c r="E121" s="96"/>
      <c r="F121" s="96"/>
    </row>
    <row r="122" spans="1:6" ht="12" customHeight="1">
      <c r="A122" s="13" t="s">
        <v>338</v>
      </c>
      <c r="B122" s="59" t="s">
        <v>343</v>
      </c>
      <c r="C122" s="96"/>
      <c r="D122" s="96"/>
      <c r="E122" s="96"/>
      <c r="F122" s="96"/>
    </row>
    <row r="123" spans="1:6" ht="12" customHeight="1" thickBot="1">
      <c r="A123" s="11" t="s">
        <v>339</v>
      </c>
      <c r="B123" s="59" t="s">
        <v>342</v>
      </c>
      <c r="C123" s="97"/>
      <c r="D123" s="97"/>
      <c r="E123" s="97"/>
      <c r="F123" s="97"/>
    </row>
    <row r="124" spans="1:6" ht="12" customHeight="1" thickBot="1">
      <c r="A124" s="18" t="s">
        <v>70</v>
      </c>
      <c r="B124" s="55" t="s">
        <v>347</v>
      </c>
      <c r="C124" s="103">
        <f>+C125+C126</f>
        <v>0</v>
      </c>
      <c r="D124" s="103">
        <f>+D125+D126</f>
        <v>0</v>
      </c>
      <c r="E124" s="103">
        <f>+E125+E126</f>
        <v>0</v>
      </c>
      <c r="F124" s="103">
        <f>+F125+F126</f>
        <v>0</v>
      </c>
    </row>
    <row r="125" spans="1:6" ht="12" customHeight="1">
      <c r="A125" s="13" t="s">
        <v>118</v>
      </c>
      <c r="B125" s="7" t="s">
        <v>106</v>
      </c>
      <c r="C125" s="106"/>
      <c r="D125" s="106"/>
      <c r="E125" s="106"/>
      <c r="F125" s="106"/>
    </row>
    <row r="126" spans="1:6" ht="12" customHeight="1" thickBot="1">
      <c r="A126" s="14" t="s">
        <v>119</v>
      </c>
      <c r="B126" s="10" t="s">
        <v>107</v>
      </c>
      <c r="C126" s="107"/>
      <c r="D126" s="107"/>
      <c r="E126" s="107"/>
      <c r="F126" s="107"/>
    </row>
    <row r="127" spans="1:6" ht="12" customHeight="1" thickBot="1">
      <c r="A127" s="18" t="s">
        <v>71</v>
      </c>
      <c r="B127" s="55" t="s">
        <v>348</v>
      </c>
      <c r="C127" s="103">
        <f>+C94+C110+C124</f>
        <v>95934</v>
      </c>
      <c r="D127" s="103">
        <f>+D94+D110+D124</f>
        <v>93840</v>
      </c>
      <c r="E127" s="103">
        <f>+E94+E110+E124</f>
        <v>93893</v>
      </c>
      <c r="F127" s="103">
        <f>E127*100/D127</f>
        <v>100.05647911338448</v>
      </c>
    </row>
    <row r="128" spans="1:6" ht="12" customHeight="1" thickBot="1">
      <c r="A128" s="18" t="s">
        <v>72</v>
      </c>
      <c r="B128" s="55" t="s">
        <v>349</v>
      </c>
      <c r="C128" s="103">
        <f>+C129+C130+C131</f>
        <v>0</v>
      </c>
      <c r="D128" s="103">
        <f>+D129+D130+D131</f>
        <v>0</v>
      </c>
      <c r="E128" s="103">
        <f>+E129+E130+E131</f>
        <v>0</v>
      </c>
      <c r="F128" s="103">
        <f>+F129+F130+F131</f>
        <v>0</v>
      </c>
    </row>
    <row r="129" spans="1:10" ht="12" customHeight="1">
      <c r="A129" s="13" t="s">
        <v>122</v>
      </c>
      <c r="B129" s="7" t="s">
        <v>350</v>
      </c>
      <c r="C129" s="96"/>
      <c r="D129" s="96"/>
      <c r="E129" s="96"/>
      <c r="F129" s="96"/>
    </row>
    <row r="130" spans="1:10" ht="12" customHeight="1">
      <c r="A130" s="13" t="s">
        <v>123</v>
      </c>
      <c r="B130" s="7" t="s">
        <v>351</v>
      </c>
      <c r="C130" s="96"/>
      <c r="D130" s="96"/>
      <c r="E130" s="96"/>
      <c r="F130" s="96"/>
    </row>
    <row r="131" spans="1:10" ht="12" customHeight="1" thickBot="1">
      <c r="A131" s="11" t="s">
        <v>124</v>
      </c>
      <c r="B131" s="5" t="s">
        <v>352</v>
      </c>
      <c r="C131" s="96"/>
      <c r="D131" s="96"/>
      <c r="E131" s="96"/>
      <c r="F131" s="96"/>
    </row>
    <row r="132" spans="1:10" ht="12" customHeight="1" thickBot="1">
      <c r="A132" s="18" t="s">
        <v>73</v>
      </c>
      <c r="B132" s="55" t="s">
        <v>402</v>
      </c>
      <c r="C132" s="103">
        <f>+C133+C134+C135+C136</f>
        <v>0</v>
      </c>
      <c r="D132" s="103">
        <f>+D133+D134+D135+D136</f>
        <v>0</v>
      </c>
      <c r="E132" s="103">
        <f>+E133+E134+E135+E136</f>
        <v>0</v>
      </c>
      <c r="F132" s="103">
        <f>+F133+F134+F135+F136</f>
        <v>0</v>
      </c>
    </row>
    <row r="133" spans="1:10" ht="12" customHeight="1">
      <c r="A133" s="13" t="s">
        <v>125</v>
      </c>
      <c r="B133" s="7" t="s">
        <v>353</v>
      </c>
      <c r="C133" s="96"/>
      <c r="D133" s="96"/>
      <c r="E133" s="96"/>
      <c r="F133" s="96"/>
    </row>
    <row r="134" spans="1:10" ht="12" customHeight="1">
      <c r="A134" s="13" t="s">
        <v>126</v>
      </c>
      <c r="B134" s="7" t="s">
        <v>354</v>
      </c>
      <c r="C134" s="96"/>
      <c r="D134" s="96"/>
      <c r="E134" s="96"/>
      <c r="F134" s="96"/>
    </row>
    <row r="135" spans="1:10" ht="12" customHeight="1">
      <c r="A135" s="13" t="s">
        <v>257</v>
      </c>
      <c r="B135" s="7" t="s">
        <v>355</v>
      </c>
      <c r="C135" s="96"/>
      <c r="D135" s="96"/>
      <c r="E135" s="96"/>
      <c r="F135" s="96"/>
    </row>
    <row r="136" spans="1:10" ht="12" customHeight="1" thickBot="1">
      <c r="A136" s="11" t="s">
        <v>258</v>
      </c>
      <c r="B136" s="5" t="s">
        <v>356</v>
      </c>
      <c r="C136" s="96"/>
      <c r="D136" s="96"/>
      <c r="E136" s="96"/>
      <c r="F136" s="96"/>
    </row>
    <row r="137" spans="1:10" ht="12" customHeight="1" thickBot="1">
      <c r="A137" s="18" t="s">
        <v>74</v>
      </c>
      <c r="B137" s="55" t="s">
        <v>357</v>
      </c>
      <c r="C137" s="109">
        <f>+C138+C139+C140+C141</f>
        <v>0</v>
      </c>
      <c r="D137" s="109">
        <f>+D138+D139+D140+D141</f>
        <v>0</v>
      </c>
      <c r="E137" s="109">
        <f>+E138+E139+E140+E141</f>
        <v>0</v>
      </c>
      <c r="F137" s="109">
        <f>+F138+F139+F140+F141</f>
        <v>0</v>
      </c>
    </row>
    <row r="138" spans="1:10" ht="12" customHeight="1">
      <c r="A138" s="13" t="s">
        <v>127</v>
      </c>
      <c r="B138" s="7" t="s">
        <v>358</v>
      </c>
      <c r="C138" s="96"/>
      <c r="D138" s="96"/>
      <c r="E138" s="96"/>
      <c r="F138" s="96"/>
    </row>
    <row r="139" spans="1:10" ht="12" customHeight="1">
      <c r="A139" s="13" t="s">
        <v>128</v>
      </c>
      <c r="B139" s="7" t="s">
        <v>368</v>
      </c>
      <c r="C139" s="96"/>
      <c r="D139" s="96"/>
      <c r="E139" s="96"/>
      <c r="F139" s="96"/>
    </row>
    <row r="140" spans="1:10" ht="12" customHeight="1">
      <c r="A140" s="13" t="s">
        <v>269</v>
      </c>
      <c r="B140" s="7" t="s">
        <v>359</v>
      </c>
      <c r="C140" s="96"/>
      <c r="D140" s="96"/>
      <c r="E140" s="96"/>
      <c r="F140" s="96"/>
    </row>
    <row r="141" spans="1:10" ht="12" customHeight="1" thickBot="1">
      <c r="A141" s="11" t="s">
        <v>270</v>
      </c>
      <c r="B141" s="5" t="s">
        <v>360</v>
      </c>
      <c r="C141" s="96"/>
      <c r="D141" s="96"/>
      <c r="E141" s="96"/>
      <c r="F141" s="96"/>
    </row>
    <row r="142" spans="1:10" ht="12" customHeight="1" thickBot="1">
      <c r="A142" s="18" t="s">
        <v>75</v>
      </c>
      <c r="B142" s="55" t="s">
        <v>361</v>
      </c>
      <c r="C142" s="112">
        <f>+C143+C144+C145+C146</f>
        <v>0</v>
      </c>
      <c r="D142" s="112">
        <f>+D143+D144+D145+D146</f>
        <v>0</v>
      </c>
      <c r="E142" s="112">
        <f>+E143+E144+E145+E146</f>
        <v>0</v>
      </c>
      <c r="F142" s="112">
        <f>+F143+F144+F145+F146</f>
        <v>0</v>
      </c>
    </row>
    <row r="143" spans="1:10" ht="15" customHeight="1">
      <c r="A143" s="13" t="s">
        <v>169</v>
      </c>
      <c r="B143" s="7" t="s">
        <v>362</v>
      </c>
      <c r="C143" s="96"/>
      <c r="D143" s="96"/>
      <c r="E143" s="96"/>
      <c r="F143" s="96"/>
      <c r="G143" s="175"/>
      <c r="H143" s="176"/>
      <c r="I143" s="176"/>
      <c r="J143" s="176"/>
    </row>
    <row r="144" spans="1:10" ht="15" customHeight="1">
      <c r="A144" s="13" t="s">
        <v>170</v>
      </c>
      <c r="B144" s="7" t="s">
        <v>363</v>
      </c>
      <c r="C144" s="96"/>
      <c r="D144" s="96"/>
      <c r="E144" s="96"/>
      <c r="F144" s="96"/>
      <c r="G144" s="175"/>
      <c r="H144" s="176"/>
      <c r="I144" s="176"/>
      <c r="J144" s="176"/>
    </row>
    <row r="145" spans="1:10" ht="15" customHeight="1">
      <c r="A145" s="13" t="s">
        <v>195</v>
      </c>
      <c r="B145" s="7" t="s">
        <v>364</v>
      </c>
      <c r="C145" s="96"/>
      <c r="D145" s="96"/>
      <c r="E145" s="96"/>
      <c r="F145" s="96"/>
      <c r="G145" s="175"/>
      <c r="H145" s="176"/>
      <c r="I145" s="176"/>
      <c r="J145" s="176"/>
    </row>
    <row r="146" spans="1:10" s="161" customFormat="1" ht="12.95" customHeight="1" thickBot="1">
      <c r="A146" s="13" t="s">
        <v>272</v>
      </c>
      <c r="B146" s="7" t="s">
        <v>365</v>
      </c>
      <c r="C146" s="96"/>
      <c r="D146" s="96"/>
      <c r="E146" s="96"/>
      <c r="F146" s="96"/>
    </row>
    <row r="147" spans="1:10" ht="15.75" customHeight="1" thickBot="1">
      <c r="A147" s="18" t="s">
        <v>76</v>
      </c>
      <c r="B147" s="55" t="s">
        <v>366</v>
      </c>
      <c r="C147" s="174">
        <f>+C128+C132+C137+C142</f>
        <v>0</v>
      </c>
      <c r="D147" s="174">
        <f>+D128+D132+D137+D142</f>
        <v>0</v>
      </c>
      <c r="E147" s="174">
        <f>+E128+E132+E137+E142</f>
        <v>0</v>
      </c>
      <c r="F147" s="174">
        <f>+F128+F132+F137+F142</f>
        <v>0</v>
      </c>
    </row>
    <row r="148" spans="1:10" ht="15.75" customHeight="1" thickBot="1">
      <c r="A148" s="1401"/>
      <c r="B148" s="459" t="s">
        <v>1128</v>
      </c>
      <c r="C148" s="174"/>
      <c r="D148" s="174"/>
      <c r="E148" s="174">
        <v>3367</v>
      </c>
      <c r="F148" s="174"/>
    </row>
    <row r="149" spans="1:10" ht="15.75" customHeight="1" thickBot="1">
      <c r="A149" s="1401"/>
      <c r="B149" s="459" t="s">
        <v>1123</v>
      </c>
      <c r="C149" s="174"/>
      <c r="D149" s="174"/>
      <c r="E149" s="174">
        <v>2736</v>
      </c>
      <c r="F149" s="174"/>
    </row>
    <row r="150" spans="1:10" ht="16.5" thickBot="1">
      <c r="A150" s="101" t="s">
        <v>77</v>
      </c>
      <c r="B150" s="148" t="s">
        <v>367</v>
      </c>
      <c r="C150" s="174">
        <f>+C127+C147</f>
        <v>95934</v>
      </c>
      <c r="D150" s="174">
        <f>+D127+D147</f>
        <v>93840</v>
      </c>
      <c r="E150" s="174">
        <f>+E127+E147+E148+E149</f>
        <v>99996</v>
      </c>
      <c r="F150" s="174">
        <f>+F127+F147</f>
        <v>100.05647911338448</v>
      </c>
    </row>
    <row r="151" spans="1:10">
      <c r="D151" s="150"/>
      <c r="F151" s="150"/>
    </row>
    <row r="152" spans="1:10">
      <c r="A152" s="1419" t="s">
        <v>905</v>
      </c>
      <c r="B152" s="1419"/>
      <c r="C152" s="1419"/>
      <c r="E152" s="159"/>
    </row>
    <row r="153" spans="1:10" ht="16.5" thickBot="1">
      <c r="A153" s="1416" t="s">
        <v>906</v>
      </c>
      <c r="B153" s="1416"/>
      <c r="C153" s="724"/>
      <c r="D153" s="722"/>
      <c r="E153" s="724"/>
      <c r="F153" s="722"/>
    </row>
    <row r="154" spans="1:10" ht="21.75" thickBot="1">
      <c r="A154" s="18">
        <v>1</v>
      </c>
      <c r="B154" s="24" t="s">
        <v>907</v>
      </c>
      <c r="C154" s="316"/>
      <c r="D154" s="103">
        <f>+D64-D127</f>
        <v>-97</v>
      </c>
      <c r="E154" s="316"/>
      <c r="F154" s="103">
        <f>+F64-F127</f>
        <v>6.5114779607437185</v>
      </c>
    </row>
    <row r="155" spans="1:10" ht="21.75" thickBot="1">
      <c r="A155" s="18" t="s">
        <v>69</v>
      </c>
      <c r="B155" s="24" t="s">
        <v>908</v>
      </c>
      <c r="C155" s="316"/>
      <c r="D155" s="103">
        <f>+D87-D147</f>
        <v>97</v>
      </c>
      <c r="E155" s="316"/>
      <c r="F155" s="103">
        <f>+F87-F147</f>
        <v>98.969072164948457</v>
      </c>
    </row>
  </sheetData>
  <mergeCells count="6">
    <mergeCell ref="A153:B153"/>
    <mergeCell ref="A2:B2"/>
    <mergeCell ref="A1:C1"/>
    <mergeCell ref="A90:C90"/>
    <mergeCell ref="A91:B91"/>
    <mergeCell ref="A152:C152"/>
  </mergeCells>
  <phoneticPr fontId="24" type="noConversion"/>
  <printOptions horizontalCentered="1"/>
  <pageMargins left="0" right="0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2015. ÉVI KÖLTSÉGVETÉS
ÁLLAMI (ÁLLAMIGAZGATÁSI) FELADATOK MÉRLEGE
&amp;R&amp;"Times New Roman CE,Félkövér dőlt"&amp;11 1.4. melléklet a  6/2016. (IV.26.) önkormányzati rendelethez</oddHeader>
  </headerFooter>
  <rowBreaks count="2" manualBreakCount="2">
    <brk id="77" max="5" man="1"/>
    <brk id="8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M31"/>
  <sheetViews>
    <sheetView view="pageBreakPreview" topLeftCell="C1" zoomScaleNormal="115" zoomScaleSheetLayoutView="100" workbookViewId="0">
      <selection activeCell="L1" sqref="L1:L28"/>
    </sheetView>
  </sheetViews>
  <sheetFormatPr defaultRowHeight="12.75"/>
  <cols>
    <col min="1" max="1" width="6.83203125" style="41" customWidth="1"/>
    <col min="2" max="2" width="46.83203125" style="64" customWidth="1"/>
    <col min="3" max="3" width="11.33203125" style="64" customWidth="1"/>
    <col min="4" max="4" width="15.5" style="41" bestFit="1" customWidth="1"/>
    <col min="5" max="6" width="15.5" style="41" customWidth="1"/>
    <col min="7" max="7" width="57" style="41" bestFit="1" customWidth="1"/>
    <col min="8" max="8" width="11.1640625" style="41" bestFit="1" customWidth="1"/>
    <col min="9" max="9" width="15.5" style="41" bestFit="1" customWidth="1"/>
    <col min="10" max="11" width="15.5" style="41" customWidth="1"/>
    <col min="12" max="16384" width="9.33203125" style="41"/>
  </cols>
  <sheetData>
    <row r="1" spans="1:13" ht="32.25" customHeight="1">
      <c r="B1" s="117" t="s">
        <v>157</v>
      </c>
      <c r="C1" s="117"/>
      <c r="D1" s="118"/>
      <c r="E1" s="118"/>
      <c r="F1" s="118"/>
      <c r="G1" s="118"/>
      <c r="H1" s="118"/>
      <c r="I1" s="118"/>
      <c r="J1" s="118"/>
      <c r="K1" s="118"/>
      <c r="L1" s="1422" t="s">
        <v>1132</v>
      </c>
      <c r="M1" s="1422"/>
    </row>
    <row r="2" spans="1:13" ht="14.25" thickBot="1">
      <c r="I2" s="119"/>
      <c r="J2" s="119"/>
      <c r="K2" s="119"/>
      <c r="L2" s="1422"/>
      <c r="M2" s="1422"/>
    </row>
    <row r="3" spans="1:13" ht="18" customHeight="1" thickBot="1">
      <c r="A3" s="1420" t="s">
        <v>117</v>
      </c>
      <c r="B3" s="120" t="s">
        <v>103</v>
      </c>
      <c r="C3" s="318"/>
      <c r="D3" s="121"/>
      <c r="E3" s="318"/>
      <c r="F3" s="318"/>
      <c r="G3" s="120" t="s">
        <v>104</v>
      </c>
      <c r="H3" s="320"/>
      <c r="I3" s="122"/>
      <c r="J3" s="318"/>
      <c r="K3" s="318"/>
      <c r="L3" s="1422"/>
      <c r="M3" s="1422"/>
    </row>
    <row r="4" spans="1:13" s="123" customFormat="1" ht="47.25" customHeight="1" thickBot="1">
      <c r="A4" s="1421"/>
      <c r="B4" s="65" t="s">
        <v>111</v>
      </c>
      <c r="C4" s="689" t="s">
        <v>864</v>
      </c>
      <c r="D4" s="766" t="s">
        <v>909</v>
      </c>
      <c r="E4" s="66" t="s">
        <v>866</v>
      </c>
      <c r="F4" s="38" t="s">
        <v>910</v>
      </c>
      <c r="G4" s="65" t="s">
        <v>111</v>
      </c>
      <c r="H4" s="765" t="s">
        <v>864</v>
      </c>
      <c r="I4" s="1411" t="s">
        <v>909</v>
      </c>
      <c r="J4" s="66" t="s">
        <v>866</v>
      </c>
      <c r="K4" s="38" t="s">
        <v>910</v>
      </c>
      <c r="L4" s="1422"/>
      <c r="M4" s="1422"/>
    </row>
    <row r="5" spans="1:13" s="128" customFormat="1" ht="12" customHeight="1" thickBot="1">
      <c r="A5" s="124">
        <v>1</v>
      </c>
      <c r="B5" s="125">
        <v>2</v>
      </c>
      <c r="C5" s="319">
        <v>3</v>
      </c>
      <c r="D5" s="767">
        <v>4</v>
      </c>
      <c r="E5" s="126">
        <v>5</v>
      </c>
      <c r="F5" s="127">
        <v>6</v>
      </c>
      <c r="G5" s="125">
        <v>7</v>
      </c>
      <c r="H5" s="321">
        <v>8</v>
      </c>
      <c r="I5" s="1412">
        <v>10</v>
      </c>
      <c r="J5" s="126">
        <v>11</v>
      </c>
      <c r="K5" s="127">
        <v>12</v>
      </c>
      <c r="L5" s="1422"/>
      <c r="M5" s="1422"/>
    </row>
    <row r="6" spans="1:13" ht="12.95" customHeight="1">
      <c r="A6" s="768" t="s">
        <v>68</v>
      </c>
      <c r="B6" s="769" t="s">
        <v>369</v>
      </c>
      <c r="C6" s="770">
        <v>343101</v>
      </c>
      <c r="D6" s="771">
        <v>371643</v>
      </c>
      <c r="E6" s="772">
        <v>371643</v>
      </c>
      <c r="F6" s="773">
        <f>E6*100/D6</f>
        <v>100</v>
      </c>
      <c r="G6" s="774" t="s">
        <v>112</v>
      </c>
      <c r="H6" s="775">
        <v>168647</v>
      </c>
      <c r="I6" s="771">
        <v>207377</v>
      </c>
      <c r="J6" s="772">
        <v>197393</v>
      </c>
      <c r="K6" s="773">
        <f>J6*100/I6</f>
        <v>95.185579885908268</v>
      </c>
      <c r="L6" s="1422"/>
      <c r="M6" s="1422"/>
    </row>
    <row r="7" spans="1:13" ht="12.95" customHeight="1">
      <c r="A7" s="776" t="s">
        <v>69</v>
      </c>
      <c r="B7" s="777" t="s">
        <v>370</v>
      </c>
      <c r="C7" s="778">
        <v>16465</v>
      </c>
      <c r="D7" s="779">
        <v>28907</v>
      </c>
      <c r="E7" s="778">
        <v>28477</v>
      </c>
      <c r="F7" s="773">
        <f t="shared" ref="F7:F13" si="0">E7*100/D7</f>
        <v>98.512471027778744</v>
      </c>
      <c r="G7" s="780" t="s">
        <v>171</v>
      </c>
      <c r="H7" s="781">
        <v>46599</v>
      </c>
      <c r="I7" s="779">
        <v>53100</v>
      </c>
      <c r="J7" s="778">
        <v>52307</v>
      </c>
      <c r="K7" s="773">
        <f t="shared" ref="K7:K11" si="1">J7*100/I7</f>
        <v>98.506591337099806</v>
      </c>
      <c r="L7" s="1422"/>
      <c r="M7" s="1422"/>
    </row>
    <row r="8" spans="1:13" ht="12.95" customHeight="1">
      <c r="A8" s="776" t="s">
        <v>70</v>
      </c>
      <c r="B8" s="777" t="s">
        <v>404</v>
      </c>
      <c r="C8" s="778">
        <v>3917</v>
      </c>
      <c r="D8" s="779">
        <v>3917</v>
      </c>
      <c r="E8" s="778">
        <v>3916</v>
      </c>
      <c r="F8" s="773">
        <f t="shared" si="0"/>
        <v>99.974470257850399</v>
      </c>
      <c r="G8" s="780" t="s">
        <v>198</v>
      </c>
      <c r="H8" s="781">
        <v>217968</v>
      </c>
      <c r="I8" s="779">
        <v>248420</v>
      </c>
      <c r="J8" s="778">
        <v>235577</v>
      </c>
      <c r="K8" s="773">
        <f t="shared" si="1"/>
        <v>94.830126398840676</v>
      </c>
      <c r="L8" s="1422"/>
      <c r="M8" s="1422"/>
    </row>
    <row r="9" spans="1:13" ht="12.95" customHeight="1">
      <c r="A9" s="776" t="s">
        <v>71</v>
      </c>
      <c r="B9" s="777" t="s">
        <v>162</v>
      </c>
      <c r="C9" s="778">
        <v>114350</v>
      </c>
      <c r="D9" s="779">
        <v>148683</v>
      </c>
      <c r="E9" s="778">
        <v>134139</v>
      </c>
      <c r="F9" s="773">
        <f t="shared" si="0"/>
        <v>90.218115050140227</v>
      </c>
      <c r="G9" s="780" t="s">
        <v>172</v>
      </c>
      <c r="H9" s="781">
        <v>9611</v>
      </c>
      <c r="I9" s="779">
        <v>11121</v>
      </c>
      <c r="J9" s="778">
        <v>6057</v>
      </c>
      <c r="K9" s="773">
        <f t="shared" si="1"/>
        <v>54.464526571351499</v>
      </c>
      <c r="L9" s="1422"/>
      <c r="M9" s="1422"/>
    </row>
    <row r="10" spans="1:13" ht="12.95" customHeight="1">
      <c r="A10" s="776" t="s">
        <v>72</v>
      </c>
      <c r="B10" s="782" t="s">
        <v>371</v>
      </c>
      <c r="C10" s="778">
        <v>53885</v>
      </c>
      <c r="D10" s="779">
        <v>2319</v>
      </c>
      <c r="E10" s="778">
        <v>861</v>
      </c>
      <c r="F10" s="773">
        <f t="shared" si="0"/>
        <v>37.128072445019406</v>
      </c>
      <c r="G10" s="780" t="s">
        <v>173</v>
      </c>
      <c r="H10" s="781">
        <v>161368</v>
      </c>
      <c r="I10" s="779">
        <v>151567</v>
      </c>
      <c r="J10" s="778">
        <v>138305</v>
      </c>
      <c r="K10" s="773">
        <f t="shared" si="1"/>
        <v>91.25007422460034</v>
      </c>
      <c r="L10" s="1422"/>
      <c r="M10" s="1422"/>
    </row>
    <row r="11" spans="1:13" ht="12.95" customHeight="1">
      <c r="A11" s="776" t="s">
        <v>73</v>
      </c>
      <c r="B11" s="777" t="s">
        <v>372</v>
      </c>
      <c r="C11" s="778"/>
      <c r="D11" s="779"/>
      <c r="E11" s="778"/>
      <c r="F11" s="773"/>
      <c r="G11" s="780" t="s">
        <v>917</v>
      </c>
      <c r="H11" s="781">
        <v>30612</v>
      </c>
      <c r="I11" s="779">
        <v>19190</v>
      </c>
      <c r="J11" s="778"/>
      <c r="K11" s="773">
        <f t="shared" si="1"/>
        <v>0</v>
      </c>
      <c r="L11" s="1422"/>
      <c r="M11" s="1422"/>
    </row>
    <row r="12" spans="1:13" ht="12.95" customHeight="1">
      <c r="A12" s="776" t="s">
        <v>74</v>
      </c>
      <c r="B12" s="777" t="s">
        <v>918</v>
      </c>
      <c r="C12" s="778">
        <v>107004</v>
      </c>
      <c r="D12" s="779">
        <v>133967</v>
      </c>
      <c r="E12" s="778">
        <v>130308</v>
      </c>
      <c r="F12" s="773">
        <f t="shared" si="0"/>
        <v>97.268730358968995</v>
      </c>
      <c r="G12" s="783" t="s">
        <v>1124</v>
      </c>
      <c r="H12" s="781"/>
      <c r="I12" s="779"/>
      <c r="J12" s="778">
        <v>53798</v>
      </c>
      <c r="K12" s="113"/>
      <c r="L12" s="1422"/>
      <c r="M12" s="1422"/>
    </row>
    <row r="13" spans="1:13" ht="12.95" customHeight="1">
      <c r="A13" s="776" t="s">
        <v>75</v>
      </c>
      <c r="B13" s="784" t="s">
        <v>294</v>
      </c>
      <c r="C13" s="778"/>
      <c r="D13" s="779">
        <v>14012</v>
      </c>
      <c r="E13" s="778">
        <v>14090</v>
      </c>
      <c r="F13" s="773">
        <f t="shared" si="0"/>
        <v>100.55666571510135</v>
      </c>
      <c r="G13" s="783" t="s">
        <v>1123</v>
      </c>
      <c r="H13" s="781"/>
      <c r="I13" s="779"/>
      <c r="J13" s="778">
        <v>1337</v>
      </c>
      <c r="K13" s="113"/>
      <c r="L13" s="1422"/>
      <c r="M13" s="1422"/>
    </row>
    <row r="14" spans="1:13" ht="12.95" customHeight="1">
      <c r="A14" s="776" t="s">
        <v>76</v>
      </c>
      <c r="B14" s="785"/>
      <c r="C14" s="778"/>
      <c r="D14" s="779"/>
      <c r="E14" s="778"/>
      <c r="F14" s="773"/>
      <c r="G14" s="783"/>
      <c r="H14" s="781"/>
      <c r="I14" s="779"/>
      <c r="J14" s="778"/>
      <c r="K14" s="113"/>
      <c r="L14" s="1422"/>
      <c r="M14" s="1422"/>
    </row>
    <row r="15" spans="1:13" ht="12.95" customHeight="1">
      <c r="A15" s="776" t="s">
        <v>77</v>
      </c>
      <c r="B15" s="784"/>
      <c r="C15" s="778"/>
      <c r="D15" s="779"/>
      <c r="E15" s="778"/>
      <c r="F15" s="113"/>
      <c r="G15" s="783"/>
      <c r="H15" s="781"/>
      <c r="I15" s="779"/>
      <c r="J15" s="778"/>
      <c r="K15" s="113"/>
      <c r="L15" s="1422"/>
      <c r="M15" s="1422"/>
    </row>
    <row r="16" spans="1:13" ht="12.95" customHeight="1">
      <c r="A16" s="776" t="s">
        <v>78</v>
      </c>
      <c r="B16" s="784"/>
      <c r="C16" s="778"/>
      <c r="D16" s="779"/>
      <c r="E16" s="778"/>
      <c r="F16" s="113"/>
      <c r="G16" s="783"/>
      <c r="H16" s="781"/>
      <c r="I16" s="779"/>
      <c r="J16" s="778"/>
      <c r="K16" s="113"/>
      <c r="L16" s="1422"/>
      <c r="M16" s="1422"/>
    </row>
    <row r="17" spans="1:13" ht="12.95" customHeight="1" thickBot="1">
      <c r="A17" s="776" t="s">
        <v>79</v>
      </c>
      <c r="B17" s="786"/>
      <c r="C17" s="787"/>
      <c r="D17" s="788"/>
      <c r="E17" s="789"/>
      <c r="F17" s="114"/>
      <c r="G17" s="783"/>
      <c r="H17" s="790"/>
      <c r="I17" s="788"/>
      <c r="J17" s="789"/>
      <c r="K17" s="114"/>
      <c r="L17" s="1422"/>
      <c r="M17" s="1422"/>
    </row>
    <row r="18" spans="1:13" ht="12.95" customHeight="1" thickBot="1">
      <c r="A18" s="791" t="s">
        <v>80</v>
      </c>
      <c r="B18" s="792" t="s">
        <v>405</v>
      </c>
      <c r="C18" s="793">
        <f>+C6+C7+C9+C10+C12+C13+C14+C15+C16+C17</f>
        <v>634805</v>
      </c>
      <c r="D18" s="794">
        <f>+D6+D7+D9+D10+D11+D12+D13+D14+D15+D16+D17</f>
        <v>699531</v>
      </c>
      <c r="E18" s="794">
        <f>+E6+E7+E9+E10+E11+E12+E13+E14+E15+E16+E17</f>
        <v>679518</v>
      </c>
      <c r="F18" s="115"/>
      <c r="G18" s="792" t="s">
        <v>378</v>
      </c>
      <c r="H18" s="795">
        <f>SUM(H6:H17)</f>
        <v>634805</v>
      </c>
      <c r="I18" s="1413">
        <f>SUM(I6:I17)</f>
        <v>690775</v>
      </c>
      <c r="J18" s="795">
        <f>SUM(J6:J17)</f>
        <v>684774</v>
      </c>
      <c r="K18" s="115"/>
      <c r="L18" s="1422"/>
      <c r="M18" s="1422"/>
    </row>
    <row r="19" spans="1:13" ht="12.95" customHeight="1">
      <c r="A19" s="796" t="s">
        <v>81</v>
      </c>
      <c r="B19" s="797" t="s">
        <v>374</v>
      </c>
      <c r="C19" s="798">
        <f>+C20+C21+C22+C23</f>
        <v>0</v>
      </c>
      <c r="D19" s="799">
        <f>D20</f>
        <v>17177</v>
      </c>
      <c r="E19" s="800">
        <v>17177</v>
      </c>
      <c r="F19" s="801">
        <f>E19*100/D19</f>
        <v>100</v>
      </c>
      <c r="G19" s="802" t="s">
        <v>179</v>
      </c>
      <c r="H19" s="803"/>
      <c r="I19" s="1414"/>
      <c r="J19" s="800"/>
      <c r="K19" s="801"/>
      <c r="L19" s="1422"/>
      <c r="M19" s="1422"/>
    </row>
    <row r="20" spans="1:13" ht="12.95" customHeight="1">
      <c r="A20" s="804" t="s">
        <v>82</v>
      </c>
      <c r="B20" s="802" t="s">
        <v>191</v>
      </c>
      <c r="C20" s="447"/>
      <c r="D20" s="805">
        <v>17177</v>
      </c>
      <c r="E20" s="45">
        <v>17177</v>
      </c>
      <c r="F20" s="810">
        <f>E20*100/D20</f>
        <v>100</v>
      </c>
      <c r="G20" s="802" t="s">
        <v>377</v>
      </c>
      <c r="H20" s="805"/>
      <c r="I20" s="835"/>
      <c r="J20" s="45"/>
      <c r="K20" s="46"/>
      <c r="L20" s="1422"/>
      <c r="M20" s="1422"/>
    </row>
    <row r="21" spans="1:13" ht="22.5" customHeight="1">
      <c r="A21" s="804" t="s">
        <v>83</v>
      </c>
      <c r="B21" s="802" t="s">
        <v>192</v>
      </c>
      <c r="C21" s="447"/>
      <c r="D21" s="805"/>
      <c r="E21" s="45"/>
      <c r="F21" s="46"/>
      <c r="G21" s="802" t="s">
        <v>155</v>
      </c>
      <c r="H21" s="805"/>
      <c r="I21" s="835"/>
      <c r="J21" s="45"/>
      <c r="K21" s="46"/>
      <c r="L21" s="1422"/>
      <c r="M21" s="1422"/>
    </row>
    <row r="22" spans="1:13" ht="12.95" customHeight="1">
      <c r="A22" s="804" t="s">
        <v>84</v>
      </c>
      <c r="B22" s="802" t="s">
        <v>197</v>
      </c>
      <c r="C22" s="447"/>
      <c r="D22" s="805"/>
      <c r="E22" s="45"/>
      <c r="F22" s="46"/>
      <c r="G22" s="802" t="s">
        <v>156</v>
      </c>
      <c r="H22" s="805"/>
      <c r="I22" s="835"/>
      <c r="J22" s="45"/>
      <c r="K22" s="46"/>
      <c r="L22" s="1422"/>
      <c r="M22" s="1422"/>
    </row>
    <row r="23" spans="1:13" ht="12.95" customHeight="1">
      <c r="A23" s="804" t="s">
        <v>85</v>
      </c>
      <c r="B23" s="802" t="s">
        <v>919</v>
      </c>
      <c r="C23" s="447"/>
      <c r="D23" s="805"/>
      <c r="E23" s="806"/>
      <c r="F23" s="116"/>
      <c r="G23" s="797" t="s">
        <v>199</v>
      </c>
      <c r="H23" s="805"/>
      <c r="I23" s="835"/>
      <c r="J23" s="806"/>
      <c r="K23" s="116"/>
      <c r="L23" s="1422"/>
      <c r="M23" s="1422"/>
    </row>
    <row r="24" spans="1:13" ht="12.95" customHeight="1">
      <c r="A24" s="804" t="s">
        <v>86</v>
      </c>
      <c r="B24" s="802" t="s">
        <v>375</v>
      </c>
      <c r="C24" s="807">
        <f>+C25+C26</f>
        <v>0</v>
      </c>
      <c r="D24" s="808">
        <f>+D25+D26</f>
        <v>0</v>
      </c>
      <c r="E24" s="809"/>
      <c r="F24" s="810"/>
      <c r="G24" s="802" t="s">
        <v>180</v>
      </c>
      <c r="H24" s="805"/>
      <c r="I24" s="835"/>
      <c r="J24" s="809"/>
      <c r="K24" s="810"/>
      <c r="L24" s="1422"/>
      <c r="M24" s="1422"/>
    </row>
    <row r="25" spans="1:13" ht="12.95" customHeight="1">
      <c r="A25" s="796" t="s">
        <v>87</v>
      </c>
      <c r="B25" s="797" t="s">
        <v>373</v>
      </c>
      <c r="C25" s="811"/>
      <c r="D25" s="803"/>
      <c r="E25" s="806"/>
      <c r="F25" s="116"/>
      <c r="G25" s="774" t="s">
        <v>181</v>
      </c>
      <c r="H25" s="803"/>
      <c r="I25" s="1414"/>
      <c r="J25" s="806"/>
      <c r="K25" s="116"/>
      <c r="L25" s="1422"/>
      <c r="M25" s="1422"/>
    </row>
    <row r="26" spans="1:13" ht="12.95" customHeight="1" thickBot="1">
      <c r="A26" s="804" t="s">
        <v>88</v>
      </c>
      <c r="B26" s="802" t="s">
        <v>920</v>
      </c>
      <c r="C26" s="447"/>
      <c r="D26" s="805"/>
      <c r="E26" s="45"/>
      <c r="F26" s="46"/>
      <c r="G26" s="783" t="s">
        <v>368</v>
      </c>
      <c r="H26" s="805"/>
      <c r="I26" s="835">
        <v>25933</v>
      </c>
      <c r="J26" s="45">
        <v>11921</v>
      </c>
      <c r="K26" s="46">
        <f>J26*100/I26</f>
        <v>45.968457178112828</v>
      </c>
      <c r="L26" s="1422"/>
      <c r="M26" s="1422"/>
    </row>
    <row r="27" spans="1:13" ht="12.95" customHeight="1" thickBot="1">
      <c r="A27" s="791" t="s">
        <v>89</v>
      </c>
      <c r="B27" s="792" t="s">
        <v>921</v>
      </c>
      <c r="C27" s="793">
        <f>+C19+C24</f>
        <v>0</v>
      </c>
      <c r="D27" s="795">
        <f>+D19+D24</f>
        <v>17177</v>
      </c>
      <c r="E27" s="795">
        <f>+E19+E24</f>
        <v>17177</v>
      </c>
      <c r="F27" s="115">
        <f>E27*100/D27</f>
        <v>100</v>
      </c>
      <c r="G27" s="792" t="s">
        <v>922</v>
      </c>
      <c r="H27" s="795">
        <f>SUM(H19:H26)</f>
        <v>0</v>
      </c>
      <c r="I27" s="1413">
        <f>SUM(I19:I26)</f>
        <v>25933</v>
      </c>
      <c r="J27" s="812">
        <v>11921</v>
      </c>
      <c r="K27" s="115">
        <f>J27*100/I27</f>
        <v>45.968457178112828</v>
      </c>
      <c r="L27" s="1422"/>
      <c r="M27" s="1422"/>
    </row>
    <row r="28" spans="1:13" ht="12.95" customHeight="1" thickBot="1">
      <c r="A28" s="791" t="s">
        <v>90</v>
      </c>
      <c r="B28" s="813" t="s">
        <v>376</v>
      </c>
      <c r="C28" s="814">
        <f>+C18+C27</f>
        <v>634805</v>
      </c>
      <c r="D28" s="815">
        <f>+D18+D27</f>
        <v>716708</v>
      </c>
      <c r="E28" s="815">
        <f>+E18+E27</f>
        <v>696695</v>
      </c>
      <c r="F28" s="816">
        <f>E28*100/D28</f>
        <v>97.207649419289311</v>
      </c>
      <c r="G28" s="813" t="s">
        <v>379</v>
      </c>
      <c r="H28" s="815">
        <f>+H18+H27</f>
        <v>634805</v>
      </c>
      <c r="I28" s="1410">
        <f>+I18+I27</f>
        <v>716708</v>
      </c>
      <c r="J28" s="815">
        <f>+J18+J27</f>
        <v>696695</v>
      </c>
      <c r="K28" s="816">
        <f>J28*100/I28</f>
        <v>97.207649419289311</v>
      </c>
      <c r="L28" s="1422"/>
      <c r="M28" s="1422"/>
    </row>
    <row r="29" spans="1:13" ht="21.75" customHeight="1">
      <c r="B29" s="1423"/>
      <c r="C29" s="1423"/>
      <c r="D29" s="1423"/>
      <c r="E29" s="1423"/>
      <c r="F29" s="1423"/>
      <c r="G29" s="1423"/>
      <c r="H29" s="322"/>
    </row>
    <row r="30" spans="1:13">
      <c r="A30" s="817"/>
      <c r="B30" s="817"/>
      <c r="C30" s="818"/>
      <c r="D30" s="818"/>
      <c r="E30" s="818"/>
      <c r="F30" s="818"/>
      <c r="G30" s="818"/>
      <c r="H30" s="819"/>
      <c r="I30" s="820"/>
      <c r="J30" s="820"/>
      <c r="K30" s="820"/>
      <c r="L30" s="820"/>
      <c r="M30" s="820"/>
    </row>
    <row r="31" spans="1:13" ht="15.75">
      <c r="A31" s="149"/>
      <c r="B31" s="149"/>
    </row>
  </sheetData>
  <mergeCells count="4">
    <mergeCell ref="A3:A4"/>
    <mergeCell ref="L1:L28"/>
    <mergeCell ref="M1:M28"/>
    <mergeCell ref="B29:G29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scale="66" orientation="landscape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M35"/>
  <sheetViews>
    <sheetView view="pageBreakPreview" topLeftCell="C1" zoomScale="115" zoomScaleNormal="100" zoomScaleSheetLayoutView="115" workbookViewId="0">
      <selection activeCell="L1" sqref="L1:L31"/>
    </sheetView>
  </sheetViews>
  <sheetFormatPr defaultRowHeight="12.75"/>
  <cols>
    <col min="1" max="1" width="6.83203125" style="41" customWidth="1"/>
    <col min="2" max="2" width="49.33203125" style="64" customWidth="1"/>
    <col min="3" max="3" width="13.33203125" style="64" customWidth="1"/>
    <col min="4" max="4" width="14" style="41" customWidth="1"/>
    <col min="5" max="5" width="16.5" style="41" customWidth="1"/>
    <col min="6" max="6" width="14" style="41" customWidth="1"/>
    <col min="7" max="7" width="49.5" style="41" bestFit="1" customWidth="1"/>
    <col min="8" max="8" width="12.33203125" style="41" customWidth="1"/>
    <col min="9" max="9" width="15.1640625" style="41" customWidth="1"/>
    <col min="10" max="10" width="10.1640625" style="41" bestFit="1" customWidth="1"/>
    <col min="11" max="11" width="15.1640625" style="41" customWidth="1"/>
    <col min="12" max="16384" width="9.33203125" style="41"/>
  </cols>
  <sheetData>
    <row r="1" spans="1:13" ht="31.5" customHeight="1">
      <c r="B1" s="117" t="s">
        <v>158</v>
      </c>
      <c r="C1" s="117"/>
      <c r="D1" s="118"/>
      <c r="E1" s="118"/>
      <c r="F1" s="118"/>
      <c r="G1" s="118"/>
      <c r="H1" s="118"/>
      <c r="I1" s="118"/>
      <c r="J1" s="118"/>
      <c r="K1" s="118"/>
      <c r="L1" s="1422" t="s">
        <v>1133</v>
      </c>
      <c r="M1" s="1422"/>
    </row>
    <row r="2" spans="1:13" ht="14.25" thickBot="1">
      <c r="I2" s="119"/>
      <c r="J2" s="119"/>
      <c r="K2" s="119"/>
      <c r="L2" s="1422"/>
      <c r="M2" s="1422"/>
    </row>
    <row r="3" spans="1:13" ht="13.5" customHeight="1" thickBot="1">
      <c r="A3" s="1424" t="s">
        <v>117</v>
      </c>
      <c r="B3" s="120" t="s">
        <v>103</v>
      </c>
      <c r="C3" s="318"/>
      <c r="D3" s="121"/>
      <c r="E3" s="121"/>
      <c r="F3" s="121"/>
      <c r="G3" s="120" t="s">
        <v>104</v>
      </c>
      <c r="H3" s="320"/>
      <c r="I3" s="122"/>
      <c r="J3" s="122"/>
      <c r="K3" s="122"/>
      <c r="L3" s="1422"/>
      <c r="M3" s="1422"/>
    </row>
    <row r="4" spans="1:13" s="123" customFormat="1" ht="36.75" thickBot="1">
      <c r="A4" s="1425"/>
      <c r="B4" s="65" t="s">
        <v>111</v>
      </c>
      <c r="C4" s="66" t="s">
        <v>864</v>
      </c>
      <c r="D4" s="66" t="s">
        <v>923</v>
      </c>
      <c r="E4" s="66" t="s">
        <v>866</v>
      </c>
      <c r="F4" s="66" t="s">
        <v>910</v>
      </c>
      <c r="G4" s="65" t="s">
        <v>111</v>
      </c>
      <c r="H4" s="66" t="s">
        <v>864</v>
      </c>
      <c r="I4" s="766" t="s">
        <v>909</v>
      </c>
      <c r="J4" s="66" t="s">
        <v>866</v>
      </c>
      <c r="K4" s="38" t="s">
        <v>910</v>
      </c>
      <c r="L4" s="1422"/>
      <c r="M4" s="1422"/>
    </row>
    <row r="5" spans="1:13" s="123" customFormat="1" ht="13.5" thickBot="1">
      <c r="A5" s="124">
        <v>1</v>
      </c>
      <c r="B5" s="125">
        <v>2</v>
      </c>
      <c r="C5" s="126">
        <v>3</v>
      </c>
      <c r="D5" s="126">
        <v>4</v>
      </c>
      <c r="E5" s="126">
        <v>5</v>
      </c>
      <c r="F5" s="126">
        <v>6</v>
      </c>
      <c r="G5" s="125">
        <v>7</v>
      </c>
      <c r="H5" s="767">
        <v>8</v>
      </c>
      <c r="I5" s="126">
        <v>9</v>
      </c>
      <c r="J5" s="126">
        <v>10</v>
      </c>
      <c r="K5" s="690">
        <v>11</v>
      </c>
      <c r="L5" s="1422"/>
      <c r="M5" s="1422"/>
    </row>
    <row r="6" spans="1:13" ht="25.5" customHeight="1">
      <c r="A6" s="768" t="s">
        <v>68</v>
      </c>
      <c r="B6" s="774" t="s">
        <v>500</v>
      </c>
      <c r="C6" s="772">
        <v>99485</v>
      </c>
      <c r="D6" s="772">
        <v>260086</v>
      </c>
      <c r="E6" s="772">
        <v>257584</v>
      </c>
      <c r="F6" s="772">
        <f>E6*100/D6</f>
        <v>99.038010504217837</v>
      </c>
      <c r="G6" s="774" t="s">
        <v>193</v>
      </c>
      <c r="H6" s="771">
        <v>78997</v>
      </c>
      <c r="I6" s="772">
        <v>160725</v>
      </c>
      <c r="J6" s="772">
        <v>158828</v>
      </c>
      <c r="K6" s="821">
        <f>J6*100/I6</f>
        <v>98.819723129569141</v>
      </c>
      <c r="L6" s="1422"/>
      <c r="M6" s="1422"/>
    </row>
    <row r="7" spans="1:13">
      <c r="A7" s="776" t="s">
        <v>69</v>
      </c>
      <c r="B7" s="780" t="s">
        <v>380</v>
      </c>
      <c r="C7" s="778">
        <v>92039</v>
      </c>
      <c r="D7" s="778">
        <v>252621</v>
      </c>
      <c r="E7" s="778">
        <v>250119</v>
      </c>
      <c r="F7" s="772">
        <f t="shared" ref="F7:F9" si="0">E7*100/D7</f>
        <v>99.009583526310166</v>
      </c>
      <c r="G7" s="780" t="s">
        <v>383</v>
      </c>
      <c r="H7" s="779">
        <v>911</v>
      </c>
      <c r="I7" s="778"/>
      <c r="J7" s="778"/>
      <c r="K7" s="821"/>
      <c r="L7" s="1422"/>
      <c r="M7" s="1422"/>
    </row>
    <row r="8" spans="1:13" ht="12.95" customHeight="1">
      <c r="A8" s="776" t="s">
        <v>70</v>
      </c>
      <c r="B8" s="780" t="s">
        <v>65</v>
      </c>
      <c r="C8" s="778"/>
      <c r="D8" s="778">
        <v>12066</v>
      </c>
      <c r="E8" s="778">
        <v>10220</v>
      </c>
      <c r="F8" s="772">
        <f t="shared" si="0"/>
        <v>84.700812199569043</v>
      </c>
      <c r="G8" s="780" t="s">
        <v>175</v>
      </c>
      <c r="H8" s="779">
        <v>182000</v>
      </c>
      <c r="I8" s="778">
        <v>142369</v>
      </c>
      <c r="J8" s="778">
        <v>123710</v>
      </c>
      <c r="K8" s="821">
        <f t="shared" ref="K8:K12" si="1">J8*100/I8</f>
        <v>86.893916512723976</v>
      </c>
      <c r="L8" s="1422"/>
      <c r="M8" s="1422"/>
    </row>
    <row r="9" spans="1:13" ht="12.95" customHeight="1">
      <c r="A9" s="776" t="s">
        <v>71</v>
      </c>
      <c r="B9" s="780" t="s">
        <v>924</v>
      </c>
      <c r="C9" s="778">
        <v>109155</v>
      </c>
      <c r="D9" s="778">
        <v>925</v>
      </c>
      <c r="E9" s="778">
        <v>925</v>
      </c>
      <c r="F9" s="772">
        <f t="shared" si="0"/>
        <v>100</v>
      </c>
      <c r="G9" s="780" t="s">
        <v>384</v>
      </c>
      <c r="H9" s="779"/>
      <c r="I9" s="778"/>
      <c r="J9" s="778"/>
      <c r="K9" s="821"/>
      <c r="L9" s="1422"/>
      <c r="M9" s="1422"/>
    </row>
    <row r="10" spans="1:13" ht="12.75" customHeight="1">
      <c r="A10" s="776" t="s">
        <v>72</v>
      </c>
      <c r="B10" s="780" t="s">
        <v>381</v>
      </c>
      <c r="C10" s="778"/>
      <c r="D10" s="778"/>
      <c r="E10" s="778"/>
      <c r="F10" s="778"/>
      <c r="G10" s="780" t="s">
        <v>196</v>
      </c>
      <c r="H10" s="779">
        <v>50838</v>
      </c>
      <c r="I10" s="778">
        <v>78495</v>
      </c>
      <c r="J10" s="778">
        <v>70849</v>
      </c>
      <c r="K10" s="821">
        <f t="shared" si="1"/>
        <v>90.25925218166762</v>
      </c>
      <c r="L10" s="1422"/>
      <c r="M10" s="1422"/>
    </row>
    <row r="11" spans="1:13" ht="12.95" customHeight="1">
      <c r="A11" s="776" t="s">
        <v>73</v>
      </c>
      <c r="B11" s="780"/>
      <c r="C11" s="779"/>
      <c r="D11" s="779"/>
      <c r="E11" s="779"/>
      <c r="F11" s="779"/>
      <c r="G11" s="783" t="s">
        <v>925</v>
      </c>
      <c r="H11" s="779">
        <v>71544</v>
      </c>
      <c r="I11" s="778">
        <v>94057</v>
      </c>
      <c r="J11" s="778"/>
      <c r="K11" s="821">
        <f t="shared" si="1"/>
        <v>0</v>
      </c>
      <c r="L11" s="1422"/>
      <c r="M11" s="1422"/>
    </row>
    <row r="12" spans="1:13" ht="12.95" customHeight="1">
      <c r="A12" s="776" t="s">
        <v>74</v>
      </c>
      <c r="B12" s="783"/>
      <c r="C12" s="778"/>
      <c r="D12" s="778"/>
      <c r="E12" s="778"/>
      <c r="F12" s="778"/>
      <c r="G12" s="783" t="s">
        <v>107</v>
      </c>
      <c r="H12" s="779">
        <v>48876</v>
      </c>
      <c r="I12" s="778">
        <v>21045</v>
      </c>
      <c r="J12" s="778"/>
      <c r="K12" s="821">
        <f t="shared" si="1"/>
        <v>0</v>
      </c>
      <c r="L12" s="1422"/>
      <c r="M12" s="1422"/>
    </row>
    <row r="13" spans="1:13" ht="12.95" customHeight="1">
      <c r="A13" s="776" t="s">
        <v>75</v>
      </c>
      <c r="B13" s="783"/>
      <c r="C13" s="778"/>
      <c r="D13" s="778"/>
      <c r="E13" s="778"/>
      <c r="F13" s="778"/>
      <c r="G13" s="783" t="s">
        <v>1124</v>
      </c>
      <c r="H13" s="779"/>
      <c r="I13" s="778"/>
      <c r="J13" s="778">
        <v>125413</v>
      </c>
      <c r="K13" s="821"/>
      <c r="L13" s="1422"/>
      <c r="M13" s="1422"/>
    </row>
    <row r="14" spans="1:13" ht="12.95" customHeight="1">
      <c r="A14" s="776" t="s">
        <v>76</v>
      </c>
      <c r="B14" s="783"/>
      <c r="C14" s="779"/>
      <c r="D14" s="779"/>
      <c r="E14" s="779"/>
      <c r="F14" s="779"/>
      <c r="G14" s="783" t="s">
        <v>1123</v>
      </c>
      <c r="H14" s="779"/>
      <c r="I14" s="778"/>
      <c r="J14" s="778">
        <v>13464</v>
      </c>
      <c r="K14" s="821"/>
      <c r="L14" s="1422"/>
      <c r="M14" s="1422"/>
    </row>
    <row r="15" spans="1:13">
      <c r="A15" s="776" t="s">
        <v>77</v>
      </c>
      <c r="B15" s="783"/>
      <c r="C15" s="779"/>
      <c r="D15" s="779"/>
      <c r="E15" s="779"/>
      <c r="F15" s="779"/>
      <c r="G15" s="783"/>
      <c r="H15" s="779"/>
      <c r="I15" s="778"/>
      <c r="J15" s="778"/>
      <c r="K15" s="822"/>
      <c r="L15" s="1422"/>
      <c r="M15" s="1422"/>
    </row>
    <row r="16" spans="1:13" ht="12.95" customHeight="1" thickBot="1">
      <c r="A16" s="823" t="s">
        <v>78</v>
      </c>
      <c r="B16" s="824"/>
      <c r="C16" s="825"/>
      <c r="D16" s="825"/>
      <c r="E16" s="825"/>
      <c r="F16" s="825"/>
      <c r="G16" s="826"/>
      <c r="H16" s="825"/>
      <c r="I16" s="827"/>
      <c r="J16" s="827"/>
      <c r="K16" s="828"/>
      <c r="L16" s="1422"/>
      <c r="M16" s="1422"/>
    </row>
    <row r="17" spans="1:13" ht="23.25" customHeight="1" thickBot="1">
      <c r="A17" s="791" t="s">
        <v>79</v>
      </c>
      <c r="B17" s="792" t="s">
        <v>406</v>
      </c>
      <c r="C17" s="812">
        <f>+C6+C8+C9+C11+C12+C13+C14+C15+C16</f>
        <v>208640</v>
      </c>
      <c r="D17" s="812">
        <f>+D6+D8+D9+D11+D12+D13+D14+D15+D16</f>
        <v>273077</v>
      </c>
      <c r="E17" s="812">
        <f>+E6+E8+E9+E11+E12+E13+E14+E15+E16</f>
        <v>268729</v>
      </c>
      <c r="F17" s="812">
        <f>E17*100/D17</f>
        <v>98.40777509640138</v>
      </c>
      <c r="G17" s="792" t="s">
        <v>407</v>
      </c>
      <c r="H17" s="794">
        <f>+H6+H8+H10+H11+H12+H13+H14+H15+H16</f>
        <v>432255</v>
      </c>
      <c r="I17" s="812">
        <f>+I6+I8+I10+I11+I12+I13+I14+I15+I16</f>
        <v>496691</v>
      </c>
      <c r="J17" s="812">
        <f>+J6+J8+J10+J11+J12+J13+J14+J15+J16</f>
        <v>492264</v>
      </c>
      <c r="K17" s="139">
        <f>J17*100/I17</f>
        <v>99.108701385771028</v>
      </c>
      <c r="L17" s="1422"/>
      <c r="M17" s="1422"/>
    </row>
    <row r="18" spans="1:13" ht="12.95" customHeight="1">
      <c r="A18" s="768" t="s">
        <v>80</v>
      </c>
      <c r="B18" s="829" t="s">
        <v>211</v>
      </c>
      <c r="C18" s="830">
        <v>223615</v>
      </c>
      <c r="D18" s="830">
        <f>D19</f>
        <v>223614</v>
      </c>
      <c r="E18" s="830">
        <v>223535</v>
      </c>
      <c r="F18" s="830">
        <f>E18*100/D18</f>
        <v>99.964671263874351</v>
      </c>
      <c r="G18" s="802" t="s">
        <v>179</v>
      </c>
      <c r="H18" s="831"/>
      <c r="I18" s="832"/>
      <c r="J18" s="832"/>
      <c r="K18" s="833"/>
      <c r="L18" s="1422"/>
      <c r="M18" s="1422"/>
    </row>
    <row r="19" spans="1:13" ht="12.95" customHeight="1">
      <c r="A19" s="776" t="s">
        <v>81</v>
      </c>
      <c r="B19" s="834" t="s">
        <v>200</v>
      </c>
      <c r="C19" s="45">
        <v>223615</v>
      </c>
      <c r="D19" s="45">
        <v>223614</v>
      </c>
      <c r="E19" s="45">
        <v>223535</v>
      </c>
      <c r="F19" s="830">
        <f>E19*100/D19</f>
        <v>99.964671263874351</v>
      </c>
      <c r="G19" s="802" t="s">
        <v>182</v>
      </c>
      <c r="H19" s="835"/>
      <c r="I19" s="45"/>
      <c r="J19" s="45"/>
      <c r="K19" s="836"/>
      <c r="L19" s="1422"/>
      <c r="M19" s="1422"/>
    </row>
    <row r="20" spans="1:13" ht="12.95" customHeight="1">
      <c r="A20" s="768" t="s">
        <v>82</v>
      </c>
      <c r="B20" s="834" t="s">
        <v>201</v>
      </c>
      <c r="C20" s="45"/>
      <c r="D20" s="45"/>
      <c r="E20" s="45"/>
      <c r="F20" s="45"/>
      <c r="G20" s="802" t="s">
        <v>155</v>
      </c>
      <c r="H20" s="835"/>
      <c r="I20" s="45"/>
      <c r="J20" s="45"/>
      <c r="K20" s="836"/>
      <c r="L20" s="1422"/>
      <c r="M20" s="1422"/>
    </row>
    <row r="21" spans="1:13" ht="12.95" customHeight="1">
      <c r="A21" s="776" t="s">
        <v>83</v>
      </c>
      <c r="B21" s="834" t="s">
        <v>202</v>
      </c>
      <c r="C21" s="45"/>
      <c r="D21" s="45"/>
      <c r="E21" s="45"/>
      <c r="F21" s="45"/>
      <c r="G21" s="802" t="s">
        <v>156</v>
      </c>
      <c r="H21" s="835"/>
      <c r="I21" s="45"/>
      <c r="J21" s="45"/>
      <c r="K21" s="836"/>
      <c r="L21" s="1422"/>
      <c r="M21" s="1422"/>
    </row>
    <row r="22" spans="1:13" ht="12.95" customHeight="1">
      <c r="A22" s="768" t="s">
        <v>84</v>
      </c>
      <c r="B22" s="834" t="s">
        <v>203</v>
      </c>
      <c r="C22" s="45"/>
      <c r="D22" s="45"/>
      <c r="E22" s="45"/>
      <c r="F22" s="45"/>
      <c r="G22" s="797" t="s">
        <v>199</v>
      </c>
      <c r="H22" s="835"/>
      <c r="I22" s="45"/>
      <c r="J22" s="45"/>
      <c r="K22" s="836"/>
      <c r="L22" s="1422"/>
      <c r="M22" s="1422"/>
    </row>
    <row r="23" spans="1:13" ht="12.95" customHeight="1">
      <c r="A23" s="776" t="s">
        <v>85</v>
      </c>
      <c r="B23" s="837" t="s">
        <v>204</v>
      </c>
      <c r="C23" s="45"/>
      <c r="D23" s="45"/>
      <c r="E23" s="45"/>
      <c r="F23" s="45"/>
      <c r="G23" s="802" t="s">
        <v>183</v>
      </c>
      <c r="H23" s="835"/>
      <c r="I23" s="45"/>
      <c r="J23" s="45"/>
      <c r="K23" s="836"/>
      <c r="L23" s="1422"/>
      <c r="M23" s="1422"/>
    </row>
    <row r="24" spans="1:13" ht="12.95" customHeight="1">
      <c r="A24" s="768" t="s">
        <v>86</v>
      </c>
      <c r="B24" s="838" t="s">
        <v>205</v>
      </c>
      <c r="C24" s="809">
        <f>+C25+C26+C27+C28+C29</f>
        <v>0</v>
      </c>
      <c r="D24" s="809">
        <f>+D25+D26+D27+D28+D29</f>
        <v>0</v>
      </c>
      <c r="E24" s="809">
        <f>+E25+E26+E27+E28+E29</f>
        <v>0</v>
      </c>
      <c r="F24" s="809">
        <f>+F25+F26+F27+F28+F29</f>
        <v>0</v>
      </c>
      <c r="G24" s="839" t="s">
        <v>181</v>
      </c>
      <c r="H24" s="835"/>
      <c r="I24" s="45"/>
      <c r="J24" s="45"/>
      <c r="K24" s="836"/>
      <c r="L24" s="1422"/>
      <c r="M24" s="1422"/>
    </row>
    <row r="25" spans="1:13" ht="12.95" customHeight="1">
      <c r="A25" s="776" t="s">
        <v>87</v>
      </c>
      <c r="B25" s="837" t="s">
        <v>206</v>
      </c>
      <c r="C25" s="45"/>
      <c r="D25" s="45"/>
      <c r="E25" s="45"/>
      <c r="F25" s="45"/>
      <c r="G25" s="839" t="s">
        <v>385</v>
      </c>
      <c r="H25" s="835"/>
      <c r="I25" s="45"/>
      <c r="J25" s="45"/>
      <c r="K25" s="836"/>
      <c r="L25" s="1422"/>
      <c r="M25" s="1422"/>
    </row>
    <row r="26" spans="1:13" ht="12.95" customHeight="1">
      <c r="A26" s="768" t="s">
        <v>88</v>
      </c>
      <c r="B26" s="837" t="s">
        <v>207</v>
      </c>
      <c r="C26" s="45"/>
      <c r="D26" s="45"/>
      <c r="E26" s="45"/>
      <c r="F26" s="45"/>
      <c r="G26" s="840"/>
      <c r="H26" s="835"/>
      <c r="I26" s="45"/>
      <c r="J26" s="45"/>
      <c r="K26" s="836"/>
      <c r="L26" s="1422"/>
      <c r="M26" s="1422"/>
    </row>
    <row r="27" spans="1:13" ht="12.95" customHeight="1">
      <c r="A27" s="776" t="s">
        <v>89</v>
      </c>
      <c r="B27" s="834" t="s">
        <v>208</v>
      </c>
      <c r="C27" s="45"/>
      <c r="D27" s="45"/>
      <c r="E27" s="45"/>
      <c r="F27" s="45"/>
      <c r="G27" s="841"/>
      <c r="H27" s="835"/>
      <c r="I27" s="45"/>
      <c r="J27" s="45"/>
      <c r="K27" s="836"/>
      <c r="L27" s="1422"/>
      <c r="M27" s="1422"/>
    </row>
    <row r="28" spans="1:13" ht="12.95" customHeight="1">
      <c r="A28" s="768" t="s">
        <v>90</v>
      </c>
      <c r="B28" s="842" t="s">
        <v>209</v>
      </c>
      <c r="C28" s="45"/>
      <c r="D28" s="45"/>
      <c r="E28" s="45"/>
      <c r="F28" s="45"/>
      <c r="G28" s="783"/>
      <c r="H28" s="835"/>
      <c r="I28" s="45"/>
      <c r="J28" s="45"/>
      <c r="K28" s="836"/>
      <c r="L28" s="1422"/>
      <c r="M28" s="1422"/>
    </row>
    <row r="29" spans="1:13" ht="12.95" customHeight="1" thickBot="1">
      <c r="A29" s="776" t="s">
        <v>91</v>
      </c>
      <c r="B29" s="843" t="s">
        <v>210</v>
      </c>
      <c r="C29" s="45"/>
      <c r="D29" s="45"/>
      <c r="E29" s="45"/>
      <c r="F29" s="45"/>
      <c r="G29" s="841"/>
      <c r="H29" s="835"/>
      <c r="I29" s="45"/>
      <c r="J29" s="45"/>
      <c r="K29" s="836"/>
      <c r="L29" s="1422"/>
      <c r="M29" s="1422"/>
    </row>
    <row r="30" spans="1:13" ht="21.75" customHeight="1" thickBot="1">
      <c r="A30" s="791" t="s">
        <v>92</v>
      </c>
      <c r="B30" s="792" t="s">
        <v>382</v>
      </c>
      <c r="C30" s="812">
        <f>+C18+C24</f>
        <v>223615</v>
      </c>
      <c r="D30" s="812">
        <f>+D18+D24</f>
        <v>223614</v>
      </c>
      <c r="E30" s="812">
        <f>+E18+E24</f>
        <v>223535</v>
      </c>
      <c r="F30" s="812">
        <f>+F18+F24</f>
        <v>99.964671263874351</v>
      </c>
      <c r="G30" s="792" t="s">
        <v>386</v>
      </c>
      <c r="H30" s="794">
        <f>SUM(H18:H29)</f>
        <v>0</v>
      </c>
      <c r="I30" s="812">
        <f>SUM(I18:I29)</f>
        <v>0</v>
      </c>
      <c r="J30" s="812">
        <f>SUM(J18:J29)</f>
        <v>0</v>
      </c>
      <c r="K30" s="139">
        <f>SUM(K18:K29)</f>
        <v>0</v>
      </c>
      <c r="L30" s="1422"/>
      <c r="M30" s="1422"/>
    </row>
    <row r="31" spans="1:13" ht="13.5" thickBot="1">
      <c r="A31" s="791" t="s">
        <v>93</v>
      </c>
      <c r="B31" s="813" t="s">
        <v>387</v>
      </c>
      <c r="C31" s="844">
        <f>+C17+C30</f>
        <v>432255</v>
      </c>
      <c r="D31" s="844">
        <f>+D17+D30</f>
        <v>496691</v>
      </c>
      <c r="E31" s="844">
        <f>+E17+E30</f>
        <v>492264</v>
      </c>
      <c r="F31" s="844">
        <f>+F17+F30</f>
        <v>198.37244636027572</v>
      </c>
      <c r="G31" s="813" t="s">
        <v>388</v>
      </c>
      <c r="H31" s="815">
        <f>+H17+H30</f>
        <v>432255</v>
      </c>
      <c r="I31" s="845">
        <f>+I17+I30</f>
        <v>496691</v>
      </c>
      <c r="J31" s="845">
        <f>+J17+J30</f>
        <v>492264</v>
      </c>
      <c r="K31" s="844">
        <f>+K17+K30</f>
        <v>99.108701385771028</v>
      </c>
      <c r="L31" s="1422"/>
      <c r="M31" s="1422"/>
    </row>
    <row r="32" spans="1:13">
      <c r="A32" s="817"/>
      <c r="B32" s="817"/>
      <c r="C32" s="818"/>
      <c r="D32" s="818"/>
      <c r="E32" s="817"/>
      <c r="F32" s="818"/>
      <c r="G32" s="818"/>
      <c r="H32" s="819"/>
      <c r="I32" s="820"/>
      <c r="J32" s="820"/>
      <c r="K32" s="820"/>
      <c r="L32" s="820"/>
      <c r="M32" s="820"/>
    </row>
    <row r="33" spans="1:13">
      <c r="A33" s="817"/>
      <c r="B33" s="817"/>
      <c r="C33" s="818"/>
      <c r="D33" s="818"/>
      <c r="E33" s="817"/>
      <c r="F33" s="818"/>
      <c r="G33" s="818"/>
      <c r="H33" s="819"/>
      <c r="I33" s="820"/>
      <c r="J33" s="820"/>
      <c r="K33" s="820"/>
      <c r="L33" s="820"/>
      <c r="M33" s="820"/>
    </row>
    <row r="34" spans="1:13">
      <c r="A34" s="820"/>
      <c r="B34" s="846"/>
      <c r="C34" s="846"/>
      <c r="D34" s="820"/>
      <c r="E34" s="820"/>
      <c r="F34" s="820"/>
      <c r="G34" s="820"/>
      <c r="H34" s="820"/>
      <c r="I34" s="820"/>
      <c r="J34" s="820"/>
      <c r="K34" s="820"/>
      <c r="L34" s="820"/>
      <c r="M34" s="820"/>
    </row>
    <row r="35" spans="1:13" ht="15.75">
      <c r="A35" s="149"/>
      <c r="B35" s="149"/>
    </row>
  </sheetData>
  <mergeCells count="3">
    <mergeCell ref="A3:A4"/>
    <mergeCell ref="L1:L31"/>
    <mergeCell ref="M1:M31"/>
  </mergeCells>
  <phoneticPr fontId="0" type="noConversion"/>
  <printOptions horizontalCentered="1"/>
  <pageMargins left="0" right="0" top="0.47244094488188981" bottom="0.78740157480314965" header="0.47244094488188981" footer="0.78740157480314965"/>
  <pageSetup paperSize="9" scale="66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2"/>
  <sheetViews>
    <sheetView view="pageLayout" zoomScaleNormal="100" workbookViewId="0">
      <selection activeCell="E24" sqref="E24"/>
    </sheetView>
  </sheetViews>
  <sheetFormatPr defaultRowHeight="15"/>
  <cols>
    <col min="1" max="1" width="5.6640625" style="329" customWidth="1"/>
    <col min="2" max="2" width="35.6640625" style="329" customWidth="1"/>
    <col min="3" max="6" width="14" style="329" customWidth="1"/>
  </cols>
  <sheetData>
    <row r="1" spans="1:7" ht="15" customHeight="1">
      <c r="A1" s="1426" t="s">
        <v>521</v>
      </c>
      <c r="B1" s="1426"/>
      <c r="C1" s="1426"/>
      <c r="D1" s="1426"/>
      <c r="E1" s="1426"/>
      <c r="F1" s="1426"/>
      <c r="G1" s="329"/>
    </row>
    <row r="2" spans="1:7" ht="15.75" thickBot="1">
      <c r="A2" s="330"/>
      <c r="B2" s="330"/>
      <c r="C2" s="1427"/>
      <c r="D2" s="1427"/>
      <c r="E2" s="1428" t="s">
        <v>100</v>
      </c>
      <c r="F2" s="1428"/>
      <c r="G2" s="331"/>
    </row>
    <row r="3" spans="1:7" ht="15" customHeight="1">
      <c r="A3" s="1429" t="s">
        <v>522</v>
      </c>
      <c r="B3" s="1431" t="s">
        <v>523</v>
      </c>
      <c r="C3" s="1431" t="s">
        <v>524</v>
      </c>
      <c r="D3" s="1431"/>
      <c r="E3" s="1431"/>
      <c r="F3" s="1433" t="s">
        <v>525</v>
      </c>
      <c r="G3" s="329"/>
    </row>
    <row r="4" spans="1:7" ht="15.75" thickBot="1">
      <c r="A4" s="1430"/>
      <c r="B4" s="1432"/>
      <c r="C4" s="726" t="s">
        <v>527</v>
      </c>
      <c r="D4" s="726" t="s">
        <v>528</v>
      </c>
      <c r="E4" s="726" t="s">
        <v>926</v>
      </c>
      <c r="F4" s="1434"/>
      <c r="G4" s="329"/>
    </row>
    <row r="5" spans="1:7" ht="15.75" thickBot="1">
      <c r="A5" s="332">
        <v>1</v>
      </c>
      <c r="B5" s="333">
        <v>2</v>
      </c>
      <c r="C5" s="333">
        <v>3</v>
      </c>
      <c r="D5" s="333">
        <v>4</v>
      </c>
      <c r="E5" s="333">
        <v>5</v>
      </c>
      <c r="F5" s="334">
        <v>6</v>
      </c>
      <c r="G5" s="329"/>
    </row>
    <row r="6" spans="1:7">
      <c r="A6" s="335" t="s">
        <v>68</v>
      </c>
      <c r="B6" s="336"/>
      <c r="C6" s="337"/>
      <c r="D6" s="337"/>
      <c r="E6" s="337"/>
      <c r="F6" s="338">
        <f>SUM(C6:E6)</f>
        <v>0</v>
      </c>
      <c r="G6" s="329"/>
    </row>
    <row r="7" spans="1:7">
      <c r="A7" s="339" t="s">
        <v>69</v>
      </c>
      <c r="B7" s="340"/>
      <c r="C7" s="341"/>
      <c r="D7" s="341"/>
      <c r="E7" s="341"/>
      <c r="F7" s="342">
        <f>SUM(C7:E7)</f>
        <v>0</v>
      </c>
      <c r="G7" s="329"/>
    </row>
    <row r="8" spans="1:7">
      <c r="A8" s="339" t="s">
        <v>70</v>
      </c>
      <c r="B8" s="340"/>
      <c r="C8" s="341"/>
      <c r="D8" s="341"/>
      <c r="E8" s="341"/>
      <c r="F8" s="342">
        <f>SUM(C8:E8)</f>
        <v>0</v>
      </c>
      <c r="G8" s="329"/>
    </row>
    <row r="9" spans="1:7">
      <c r="A9" s="339" t="s">
        <v>71</v>
      </c>
      <c r="B9" s="340"/>
      <c r="C9" s="341"/>
      <c r="D9" s="341"/>
      <c r="E9" s="341"/>
      <c r="F9" s="342">
        <f>SUM(C9:E9)</f>
        <v>0</v>
      </c>
      <c r="G9" s="329"/>
    </row>
    <row r="10" spans="1:7" ht="15.75" thickBot="1">
      <c r="A10" s="343" t="s">
        <v>72</v>
      </c>
      <c r="B10" s="344"/>
      <c r="C10" s="345"/>
      <c r="D10" s="345"/>
      <c r="E10" s="345"/>
      <c r="F10" s="342">
        <f>SUM(C10:E10)</f>
        <v>0</v>
      </c>
      <c r="G10" s="329"/>
    </row>
    <row r="11" spans="1:7" thickBot="1">
      <c r="A11" s="346" t="s">
        <v>73</v>
      </c>
      <c r="B11" s="347" t="s">
        <v>529</v>
      </c>
      <c r="C11" s="348">
        <f>SUM(C6:C10)</f>
        <v>0</v>
      </c>
      <c r="D11" s="348">
        <f>SUM(D6:D10)</f>
        <v>0</v>
      </c>
      <c r="E11" s="348">
        <f>SUM(E6:E10)</f>
        <v>0</v>
      </c>
      <c r="F11" s="349">
        <f>SUM(F6:F10)</f>
        <v>0</v>
      </c>
      <c r="G11" s="350"/>
    </row>
    <row r="12" spans="1:7">
      <c r="G12" s="329"/>
    </row>
  </sheetData>
  <mergeCells count="7">
    <mergeCell ref="A1:F1"/>
    <mergeCell ref="C2:D2"/>
    <mergeCell ref="E2:F2"/>
    <mergeCell ref="A3:A4"/>
    <mergeCell ref="B3:B4"/>
    <mergeCell ref="C3:E3"/>
    <mergeCell ref="F3:F4"/>
  </mergeCells>
  <pageMargins left="0.7" right="0.7" top="0.75" bottom="0.75" header="0.3" footer="0.3"/>
  <pageSetup paperSize="9" orientation="landscape" r:id="rId1"/>
  <headerFooter>
    <oddHeader>&amp;R&amp;"Times New Roman CE,Félkövér dőlt"3.sz. melléklet a 6/2016. (IV.26.)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D13"/>
  <sheetViews>
    <sheetView view="pageLayout" zoomScaleNormal="100" workbookViewId="0">
      <selection activeCell="C20" sqref="C20"/>
    </sheetView>
  </sheetViews>
  <sheetFormatPr defaultRowHeight="15"/>
  <cols>
    <col min="1" max="1" width="5.6640625" style="329" customWidth="1"/>
    <col min="2" max="2" width="68.6640625" style="329" customWidth="1"/>
    <col min="3" max="3" width="14.83203125" style="329" customWidth="1"/>
  </cols>
  <sheetData>
    <row r="1" spans="1:4" ht="12.75" customHeight="1">
      <c r="A1" s="1426" t="s">
        <v>530</v>
      </c>
      <c r="B1" s="1426"/>
      <c r="C1" s="1426"/>
    </row>
    <row r="2" spans="1:4" ht="15" customHeight="1" thickBot="1">
      <c r="A2" s="330"/>
      <c r="B2" s="330"/>
      <c r="C2" s="351" t="s">
        <v>100</v>
      </c>
      <c r="D2" s="329"/>
    </row>
    <row r="3" spans="1:4" ht="21.75" thickBot="1">
      <c r="A3" s="352" t="s">
        <v>522</v>
      </c>
      <c r="B3" s="353" t="s">
        <v>531</v>
      </c>
      <c r="C3" s="354" t="s">
        <v>864</v>
      </c>
      <c r="D3" s="331"/>
    </row>
    <row r="4" spans="1:4" ht="15.75" thickBot="1">
      <c r="A4" s="355">
        <v>1</v>
      </c>
      <c r="B4" s="356">
        <v>2</v>
      </c>
      <c r="C4" s="357">
        <v>3</v>
      </c>
      <c r="D4" s="329"/>
    </row>
    <row r="5" spans="1:4">
      <c r="A5" s="358" t="s">
        <v>68</v>
      </c>
      <c r="B5" s="359" t="s">
        <v>532</v>
      </c>
      <c r="C5" s="360">
        <v>95800</v>
      </c>
      <c r="D5" s="329"/>
    </row>
    <row r="6" spans="1:4" ht="24.75">
      <c r="A6" s="361" t="s">
        <v>69</v>
      </c>
      <c r="B6" s="362" t="s">
        <v>533</v>
      </c>
      <c r="C6" s="363">
        <v>6200</v>
      </c>
      <c r="D6" s="329"/>
    </row>
    <row r="7" spans="1:4">
      <c r="A7" s="361" t="s">
        <v>70</v>
      </c>
      <c r="B7" s="364" t="s">
        <v>534</v>
      </c>
      <c r="C7" s="363"/>
      <c r="D7" s="329"/>
    </row>
    <row r="8" spans="1:4" ht="24.75">
      <c r="A8" s="361" t="s">
        <v>71</v>
      </c>
      <c r="B8" s="364" t="s">
        <v>535</v>
      </c>
      <c r="C8" s="363"/>
      <c r="D8" s="329"/>
    </row>
    <row r="9" spans="1:4">
      <c r="A9" s="365" t="s">
        <v>72</v>
      </c>
      <c r="B9" s="364" t="s">
        <v>536</v>
      </c>
      <c r="C9" s="366">
        <v>1000</v>
      </c>
      <c r="D9" s="329"/>
    </row>
    <row r="10" spans="1:4" ht="15.75" thickBot="1">
      <c r="A10" s="361" t="s">
        <v>73</v>
      </c>
      <c r="B10" s="367" t="s">
        <v>537</v>
      </c>
      <c r="C10" s="363"/>
      <c r="D10" s="329"/>
    </row>
    <row r="11" spans="1:4" ht="15.75" thickBot="1">
      <c r="A11" s="1435" t="s">
        <v>538</v>
      </c>
      <c r="B11" s="1436"/>
      <c r="C11" s="368">
        <f>SUM(C5:C10)</f>
        <v>103000</v>
      </c>
      <c r="D11" s="329"/>
    </row>
    <row r="12" spans="1:4">
      <c r="A12" s="1437" t="s">
        <v>539</v>
      </c>
      <c r="B12" s="1437"/>
      <c r="C12" s="1437"/>
      <c r="D12" s="329"/>
    </row>
    <row r="13" spans="1:4" ht="32.25" customHeight="1">
      <c r="D13" s="329"/>
    </row>
  </sheetData>
  <mergeCells count="3">
    <mergeCell ref="A1:C1"/>
    <mergeCell ref="A11:B11"/>
    <mergeCell ref="A12:C12"/>
  </mergeCells>
  <pageMargins left="0.7" right="0.7" top="0.75" bottom="0.75" header="0.3" footer="0.3"/>
  <pageSetup paperSize="9" orientation="portrait" r:id="rId1"/>
  <headerFooter>
    <oddHeader>&amp;R&amp;"Times New Roman CE,Félkövér dőlt"4.melléklet a 6/2016. (IV.26.)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45</vt:i4>
      </vt:variant>
      <vt:variant>
        <vt:lpstr>Névvel ellátott tartományok</vt:lpstr>
      </vt:variant>
      <vt:variant>
        <vt:i4>15</vt:i4>
      </vt:variant>
    </vt:vector>
  </HeadingPairs>
  <TitlesOfParts>
    <vt:vector size="60" baseType="lpstr">
      <vt:lpstr>ÖSSZEFÜGGÉSEK</vt:lpstr>
      <vt:lpstr>1.1.sz.mell.</vt:lpstr>
      <vt:lpstr>1.2.sz.mell.</vt:lpstr>
      <vt:lpstr>1.3.sz. mell.</vt:lpstr>
      <vt:lpstr>1.4.sz.mell.</vt:lpstr>
      <vt:lpstr>2.1.sz.mell  </vt:lpstr>
      <vt:lpstr>2.2.sz.mell  </vt:lpstr>
      <vt:lpstr>3.sz.mell.</vt:lpstr>
      <vt:lpstr>4.sz.mell.</vt:lpstr>
      <vt:lpstr>5.sz.mell.</vt:lpstr>
      <vt:lpstr>6.sz.mell.</vt:lpstr>
      <vt:lpstr>7.sz.mell.</vt:lpstr>
      <vt:lpstr>8. sz.mell.</vt:lpstr>
      <vt:lpstr>9.1. sz. mell</vt:lpstr>
      <vt:lpstr>9.1.1. sz. mell </vt:lpstr>
      <vt:lpstr>9.1.2. sz. mell  </vt:lpstr>
      <vt:lpstr>9.1.3. sz. mell   </vt:lpstr>
      <vt:lpstr>9.2. sz. mell</vt:lpstr>
      <vt:lpstr>9.2.1. sz. mell</vt:lpstr>
      <vt:lpstr>9.2.2.sz.mell.</vt:lpstr>
      <vt:lpstr>9.2.3. sz. mell</vt:lpstr>
      <vt:lpstr>9.3. sz. mell</vt:lpstr>
      <vt:lpstr>9.3.1. sz. mell</vt:lpstr>
      <vt:lpstr>9.3.2.sz.mell.</vt:lpstr>
      <vt:lpstr>9.3.3.sz.mell.</vt:lpstr>
      <vt:lpstr>9.4.sz.mell.</vt:lpstr>
      <vt:lpstr>9.4.1.sz.mell.</vt:lpstr>
      <vt:lpstr>9.4.2.sz.mell.</vt:lpstr>
      <vt:lpstr>9.4.3.sz.mell.</vt:lpstr>
      <vt:lpstr>10.sz.mell.</vt:lpstr>
      <vt:lpstr>11. sz. mell.</vt:lpstr>
      <vt:lpstr>12. sz. mell.</vt:lpstr>
      <vt:lpstr>13.sz.mell.</vt:lpstr>
      <vt:lpstr>14.sz.mell.</vt:lpstr>
      <vt:lpstr>15.sz.mell.</vt:lpstr>
      <vt:lpstr>16.sz.mell.</vt:lpstr>
      <vt:lpstr>17.sz.mell.</vt:lpstr>
      <vt:lpstr>18.sz.mell.</vt:lpstr>
      <vt:lpstr>19.sz.mell.</vt:lpstr>
      <vt:lpstr>20. sz. mell.</vt:lpstr>
      <vt:lpstr>21.sz.mell.</vt:lpstr>
      <vt:lpstr>22.sz.mell.</vt:lpstr>
      <vt:lpstr>23.sz.mell.</vt:lpstr>
      <vt:lpstr>24.sz.mell.</vt:lpstr>
      <vt:lpstr>Munka1</vt:lpstr>
      <vt:lpstr>'9.1. sz. mell'!Nyomtatási_cím</vt:lpstr>
      <vt:lpstr>'9.1.1. sz. mell '!Nyomtatási_cím</vt:lpstr>
      <vt:lpstr>'9.1.2. sz. mell  '!Nyomtatási_cím</vt:lpstr>
      <vt:lpstr>'9.1.3. sz. mell   '!Nyomtatási_cím</vt:lpstr>
      <vt:lpstr>'9.2. sz. mell'!Nyomtatási_cím</vt:lpstr>
      <vt:lpstr>'9.2.1. sz. mell'!Nyomtatási_cím</vt:lpstr>
      <vt:lpstr>'9.2.3. sz. mell'!Nyomtatási_cím</vt:lpstr>
      <vt:lpstr>'9.3. sz. mell'!Nyomtatási_cím</vt:lpstr>
      <vt:lpstr>'9.3.1. sz. mell'!Nyomtatási_cím</vt:lpstr>
      <vt:lpstr>'1.1.sz.mell.'!Nyomtatási_terület</vt:lpstr>
      <vt:lpstr>'1.2.sz.mell.'!Nyomtatási_terület</vt:lpstr>
      <vt:lpstr>'1.3.sz. mell.'!Nyomtatási_terület</vt:lpstr>
      <vt:lpstr>'1.4.sz.mell.'!Nyomtatási_terület</vt:lpstr>
      <vt:lpstr>'13.sz.mell.'!Nyomtatási_terület</vt:lpstr>
      <vt:lpstr>'16.sz.mell.'!Nyomtatási_terület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Vera</cp:lastModifiedBy>
  <cp:lastPrinted>2016-04-26T09:54:46Z</cp:lastPrinted>
  <dcterms:created xsi:type="dcterms:W3CDTF">1999-10-30T10:30:45Z</dcterms:created>
  <dcterms:modified xsi:type="dcterms:W3CDTF">2016-04-29T09:11:16Z</dcterms:modified>
</cp:coreProperties>
</file>