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 activeTab="3"/>
  </bookViews>
  <sheets>
    <sheet name="K01" sheetId="4" r:id="rId1"/>
    <sheet name="K02" sheetId="5" r:id="rId2"/>
    <sheet name="K03" sheetId="6" r:id="rId3"/>
    <sheet name="K04" sheetId="7" r:id="rId4"/>
  </sheets>
  <calcPr calcId="162913"/>
</workbook>
</file>

<file path=xl/calcChain.xml><?xml version="1.0" encoding="utf-8"?>
<calcChain xmlns="http://schemas.openxmlformats.org/spreadsheetml/2006/main">
  <c r="C29" i="5" l="1"/>
  <c r="D5" i="7" l="1"/>
  <c r="D6" i="7"/>
  <c r="D7" i="7" s="1"/>
  <c r="D8" i="7" s="1"/>
  <c r="E4" i="7"/>
  <c r="D7" i="6"/>
  <c r="D8" i="6" s="1"/>
  <c r="C7" i="6"/>
  <c r="C8" i="6" s="1"/>
  <c r="D5" i="6"/>
  <c r="E4" i="6"/>
  <c r="E6" i="6"/>
  <c r="D32" i="5"/>
  <c r="C32" i="5"/>
  <c r="D29" i="5"/>
  <c r="E29" i="5"/>
  <c r="D21" i="5"/>
  <c r="D23" i="5" s="1"/>
  <c r="D12" i="5"/>
  <c r="C12" i="5"/>
  <c r="E12" i="5" s="1"/>
  <c r="D8" i="5"/>
  <c r="D10" i="5" s="1"/>
  <c r="C8" i="5"/>
  <c r="C19" i="5"/>
  <c r="C21" i="5" s="1"/>
  <c r="E18" i="5"/>
  <c r="E26" i="5"/>
  <c r="E9" i="5"/>
  <c r="E27" i="5"/>
  <c r="E25" i="5"/>
  <c r="E24" i="5"/>
  <c r="C22" i="5"/>
  <c r="E22" i="5" s="1"/>
  <c r="C20" i="5"/>
  <c r="E20" i="5" s="1"/>
  <c r="E17" i="5"/>
  <c r="E16" i="5"/>
  <c r="E14" i="5"/>
  <c r="E11" i="5"/>
  <c r="E7" i="5"/>
  <c r="E6" i="5"/>
  <c r="E5" i="5"/>
  <c r="E13" i="5"/>
  <c r="E15" i="5"/>
  <c r="E28" i="5"/>
  <c r="E30" i="5"/>
  <c r="E31" i="5"/>
  <c r="E33" i="5"/>
  <c r="E4" i="5"/>
  <c r="D40" i="4"/>
  <c r="D12" i="4"/>
  <c r="D9" i="4"/>
  <c r="E26" i="4"/>
  <c r="E21" i="4"/>
  <c r="E18" i="4"/>
  <c r="E16" i="4"/>
  <c r="E15" i="4"/>
  <c r="C14" i="4"/>
  <c r="E14" i="4" s="1"/>
  <c r="C7" i="4"/>
  <c r="E7" i="4" s="1"/>
  <c r="C6" i="4"/>
  <c r="E6" i="4" s="1"/>
  <c r="E25" i="4"/>
  <c r="E22" i="4"/>
  <c r="C11" i="4"/>
  <c r="E11" i="4" s="1"/>
  <c r="E23" i="4"/>
  <c r="E19" i="4"/>
  <c r="C8" i="4"/>
  <c r="E8" i="4" s="1"/>
  <c r="C4" i="4"/>
  <c r="E4" i="4" s="1"/>
  <c r="E39" i="4"/>
  <c r="C37" i="4"/>
  <c r="E37" i="4" s="1"/>
  <c r="E31" i="4"/>
  <c r="E36" i="4"/>
  <c r="E48" i="4"/>
  <c r="E45" i="4"/>
  <c r="E43" i="4"/>
  <c r="C44" i="4"/>
  <c r="E44" i="4" s="1"/>
  <c r="E41" i="4"/>
  <c r="E38" i="4"/>
  <c r="E32" i="4"/>
  <c r="C29" i="4"/>
  <c r="E29" i="4" s="1"/>
  <c r="E24" i="4"/>
  <c r="C10" i="4"/>
  <c r="E10" i="4" s="1"/>
  <c r="E5" i="4"/>
  <c r="E5" i="7"/>
  <c r="E5" i="6"/>
  <c r="C47" i="4"/>
  <c r="E47" i="4" s="1"/>
  <c r="E46" i="4"/>
  <c r="C34" i="4"/>
  <c r="E34" i="4" s="1"/>
  <c r="E33" i="4"/>
  <c r="C20" i="4"/>
  <c r="E20" i="4" s="1"/>
  <c r="E28" i="4"/>
  <c r="C7" i="7"/>
  <c r="C8" i="7" s="1"/>
  <c r="C9" i="4" l="1"/>
  <c r="D13" i="4"/>
  <c r="E9" i="4"/>
  <c r="C27" i="4"/>
  <c r="E27" i="4" s="1"/>
  <c r="C12" i="4"/>
  <c r="E12" i="4" s="1"/>
  <c r="C17" i="4"/>
  <c r="E17" i="4" s="1"/>
  <c r="C30" i="4"/>
  <c r="C40" i="4"/>
  <c r="E40" i="4" s="1"/>
  <c r="E6" i="7"/>
  <c r="E42" i="4"/>
  <c r="C23" i="5"/>
  <c r="E23" i="5" s="1"/>
  <c r="E21" i="5"/>
  <c r="E19" i="5"/>
  <c r="E32" i="5"/>
  <c r="C10" i="5"/>
  <c r="E10" i="5" s="1"/>
  <c r="E7" i="7"/>
  <c r="E8" i="7" s="1"/>
  <c r="E7" i="6"/>
  <c r="E8" i="6" s="1"/>
  <c r="E8" i="5"/>
  <c r="C34" i="5" l="1"/>
  <c r="E34" i="5" s="1"/>
  <c r="E30" i="4"/>
  <c r="C35" i="4"/>
  <c r="E35" i="4" s="1"/>
  <c r="C13" i="4"/>
  <c r="E13" i="4" s="1"/>
  <c r="C49" i="4" l="1"/>
  <c r="E49" i="4" s="1"/>
</calcChain>
</file>

<file path=xl/sharedStrings.xml><?xml version="1.0" encoding="utf-8"?>
<sst xmlns="http://schemas.openxmlformats.org/spreadsheetml/2006/main" count="195" uniqueCount="143">
  <si>
    <t>Megnevezés</t>
  </si>
  <si>
    <t>Konszolidálás előtti összeg</t>
  </si>
  <si>
    <t>Konszolidálás</t>
  </si>
  <si>
    <t>Konszolidált összeg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</si>
  <si>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</si>
  <si>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</si>
  <si>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</si>
  <si>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</si>
  <si>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Egyéb költségtérítések (K1110)</t>
  </si>
  <si>
    <t>Választott tisztségviselők juttatásai (K121)</t>
  </si>
  <si>
    <t>Egyéb külső személyi juttatások (K123)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</si>
  <si>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</si>
  <si>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</si>
  <si>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</si>
  <si>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</si>
  <si>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</si>
  <si>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</si>
  <si>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</si>
  <si>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Egyéb szolgáltatások  (K337)</t>
  </si>
  <si>
    <t>Kiküldetések kiadásai (K341)</t>
  </si>
  <si>
    <t>Reklám- és propagandakiadások (K342)</t>
  </si>
  <si>
    <t>Fizetendő általános forgalmi adó  (K352)</t>
  </si>
  <si>
    <t>Egyéb dologi kiadások (K355)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</si>
  <si>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</si>
  <si>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</si>
  <si>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</si>
  <si>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Egyéb tárgyi eszközök felújítása  (K73)</t>
  </si>
  <si>
    <t>Felújítási célú előzetesen felszámított általános forgalmi adó (K74)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</si>
  <si>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</si>
  <si>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</si>
  <si>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</si>
  <si>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</si>
  <si>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Felhalmozási célú támogatások államháztartáson belülről (=44+45+46+57+68) (B2)</t>
  </si>
  <si>
    <t>Ellátási díjak (B405)</t>
  </si>
  <si>
    <t>Kiszámlázott általános forgalmi adó (B406)</t>
  </si>
  <si>
    <t>Államháztartáson belüli megelőlegezések visszafizetése (K914)</t>
  </si>
  <si>
    <t>Központi, irányító szervi támogatások folyósítása (K915)</t>
  </si>
  <si>
    <t>Pénzügyi lízing kiadásai (K917)</t>
  </si>
  <si>
    <t>Előző év költségvetési maradványának igénybevétele (B8131)</t>
  </si>
  <si>
    <t>Központi, irányító szervi támogatás (B816)</t>
  </si>
  <si>
    <t>Finanszírozási bevételek (=23+29+30+31) (B8)</t>
  </si>
  <si>
    <t>Ssz.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</si>
  <si>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</si>
  <si>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</si>
  <si>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</si>
  <si>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</si>
  <si>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</si>
  <si>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</si>
  <si>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</si>
  <si>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</si>
  <si>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</si>
  <si>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</si>
  <si>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</si>
  <si>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</si>
  <si>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</si>
  <si>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</si>
  <si>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</si>
  <si>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</si>
  <si>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</si>
  <si>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</si>
  <si>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</si>
  <si>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</si>
  <si>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</si>
  <si>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</si>
  <si>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</si>
  <si>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</si>
  <si>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</si>
  <si>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</si>
  <si>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</si>
  <si>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</si>
  <si>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</si>
  <si>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</si>
  <si>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</si>
  <si>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</si>
  <si>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</si>
  <si>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</si>
  <si>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</si>
  <si>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</si>
  <si>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</si>
  <si>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</si>
  <si>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</si>
  <si>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</si>
  <si>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</si>
  <si>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</si>
  <si>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</si>
  <si>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</si>
  <si>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</si>
  <si>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</si>
  <si>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</si>
  <si>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</si>
  <si>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</si>
  <si>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</si>
  <si>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</si>
  <si>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</si>
  <si>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Bérleti és lízing díjak (K333)</t>
  </si>
  <si>
    <t>Szakmai tevékenységet segítő szolgáltatások (K336)</t>
  </si>
  <si>
    <t>Szolgáltatási kiadások (K33)</t>
  </si>
  <si>
    <t>Kiküldetések, reklám- és propagandakiadások (K34)</t>
  </si>
  <si>
    <t>Működési célú előzetesen felszámított ÁFA (K351)</t>
  </si>
  <si>
    <t>Különféle befizetések és egyéb dologi kiadások (K35)</t>
  </si>
  <si>
    <t>Dologi kiadások (K3)</t>
  </si>
  <si>
    <t>Egyéb nem intézményi ellátások (K48)</t>
  </si>
  <si>
    <t>Ellátottak pénzbeli juttatásai (K4)</t>
  </si>
  <si>
    <t>Egyéb működési célú támogatások államháztartáson belülre (K506)</t>
  </si>
  <si>
    <t>Egyéb működési célú támogatások államháztartáson kívülre (K512)</t>
  </si>
  <si>
    <t>Egyéb működési célú kiadások (K5)</t>
  </si>
  <si>
    <t>Beruházások (K6)</t>
  </si>
  <si>
    <t>Felújítások (K7)</t>
  </si>
  <si>
    <t>Egyéb felhalmozási célú kiadások (K8)</t>
  </si>
  <si>
    <t>Költségvetési kiadások (K1-K8)</t>
  </si>
  <si>
    <t xml:space="preserve">     ebből: magánszemélyek kommunális adója (B34)</t>
  </si>
  <si>
    <t>Önkormányzatok működési támogatásai (B11)</t>
  </si>
  <si>
    <t>Egyéb működési célú támogatások bevételei államháztartáson belülről (B16)</t>
  </si>
  <si>
    <t>Működési célú támogatások államháztartáson belülről (B1)</t>
  </si>
  <si>
    <t>Egyéb felhalmozási célú támogatások bevételei államháztartáson belülről (B25)</t>
  </si>
  <si>
    <t>Vagyoni tipusú adók (B34)</t>
  </si>
  <si>
    <t>Értékesítési és forgalmi adók (B351)</t>
  </si>
  <si>
    <t xml:space="preserve">     ebből: állandó jeleggel végzett iparűzési tevékenység után fizetett
     helyi iparűzési adó (B351)</t>
  </si>
  <si>
    <t>Gépjárműadók (B354)</t>
  </si>
  <si>
    <t xml:space="preserve">     ebből: belföldi gépjárművek adójának a helyi önkormányzatot
     megillető része (B354)</t>
  </si>
  <si>
    <t>Egyéb áruhasználati és szolgáltatási adók (B355)</t>
  </si>
  <si>
    <t xml:space="preserve">     ebből: tartózkodás után fizetett idegenforgalmi adó  (B355)</t>
  </si>
  <si>
    <t>Termékek és szolgáltatások adói (B35)</t>
  </si>
  <si>
    <t>Egyéb közhatalmi bevételek (B36)</t>
  </si>
  <si>
    <t>Közvetített szolgáltatások ellenértéke (B403)</t>
  </si>
  <si>
    <t>Tulajdonosi bevételek (B404)</t>
  </si>
  <si>
    <t>Kamatbevételek (B408)</t>
  </si>
  <si>
    <t>Működési bevételek (B4)</t>
  </si>
  <si>
    <t>Közhatalmi bevételek (B3)</t>
  </si>
  <si>
    <t>Felhalmozási bevételek (B5)</t>
  </si>
  <si>
    <t>Egyéb működési célú átvett pénzeszközök (B65)</t>
  </si>
  <si>
    <t>Működési célú átvett pénzeszközök (B6)</t>
  </si>
  <si>
    <t>Felhalmozási célú átvett pénzeszközök (B7)</t>
  </si>
  <si>
    <t>Költségvetési bevételek (B1-B7)</t>
  </si>
  <si>
    <t>Belföldi finanszírozás kiadásai (K91)</t>
  </si>
  <si>
    <t>Finanszírozási kiadások (K9)</t>
  </si>
  <si>
    <t>Maradvány igénybevétele (B813)</t>
  </si>
  <si>
    <t>Belföldi finanszírozás bevételei (B81)</t>
  </si>
  <si>
    <t>Csókakő Községi Önkormányzat 2018. évi összevont (konszolidált) költségvetési bevételei</t>
  </si>
  <si>
    <t>1. melléklet a 1/2018. (III.14.) önkormányzati rendelethez</t>
  </si>
  <si>
    <t>Csókakő Községi Önkormányzat 2018. évi összevont (konszolidált) költségvetési kiadásai</t>
  </si>
  <si>
    <t>Csókakő Községi Önkormányzat 2018. évi összevont (konszolidált) finanszírozási kiadásai</t>
  </si>
  <si>
    <t>Csókakő Községi Önkormányzat 2018. évi összevont (konszolidált) finanszírozási bevételei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</si>
</sst>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CF2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0" fontId="8" fillId="0" borderId="0" xfId="0" applyFont="1"/>
    <xf numFmtId="0" fontId="9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/>
    </xf>
    <xf numFmtId="3" fontId="9" fillId="6" borderId="1" xfId="0" applyNumberFormat="1" applyFont="1" applyFill="1" applyBorder="1" applyAlignment="1">
      <alignment horizontal="right" vertical="center" wrapText="1"/>
    </xf>
    <xf numFmtId="3" fontId="9" fillId="7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6" fillId="6" borderId="1" xfId="0" applyNumberFormat="1" applyFont="1" applyFill="1" applyBorder="1" applyAlignment="1">
      <alignment horizontal="right" vertical="center" wrapText="1"/>
    </xf>
    <xf numFmtId="3" fontId="6" fillId="7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top" wrapText="1"/>
    </xf>
    <xf numFmtId="3" fontId="6" fillId="8" borderId="1" xfId="0" applyNumberFormat="1" applyFont="1" applyFill="1" applyBorder="1" applyAlignment="1">
      <alignment horizontal="right" vertical="center" wrapText="1"/>
    </xf>
    <xf numFmtId="3" fontId="9" fillId="8" borderId="1" xfId="0" applyNumberFormat="1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ill="1" applyBorder="1"/>
    <xf numFmtId="0" fontId="9" fillId="0" borderId="0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pane ySplit="3" topLeftCell="A16" activePane="bottomLeft" state="frozen"/>
      <selection pane="bottomLeft" activeCell="C6" sqref="C6"/>
    </sheetView>
  </sheetViews>
  <sheetFormatPr defaultRowHeight="13.2" x14ac:dyDescent="0.25"/>
  <cols>
    <col min="1" max="1" width="8.109375" customWidth="1"/>
    <col min="2" max="2" width="49.109375" customWidth="1"/>
    <col min="3" max="3" width="14.44140625" customWidth="1"/>
    <col min="4" max="4" width="14.33203125" customWidth="1"/>
    <col min="5" max="5" width="14.44140625" customWidth="1"/>
  </cols>
  <sheetData>
    <row r="1" spans="1:5" x14ac:dyDescent="0.25">
      <c r="A1" t="s">
        <v>139</v>
      </c>
    </row>
    <row r="2" spans="1:5" ht="36" customHeight="1" x14ac:dyDescent="0.25">
      <c r="A2" s="32" t="s">
        <v>140</v>
      </c>
      <c r="B2" s="33"/>
      <c r="C2" s="33"/>
      <c r="D2" s="33"/>
      <c r="E2" s="33"/>
    </row>
    <row r="3" spans="1:5" ht="29.25" customHeight="1" x14ac:dyDescent="0.25">
      <c r="A3" s="2" t="s">
        <v>41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ht="12.75" customHeight="1" x14ac:dyDescent="0.25">
      <c r="A4" s="11" t="s">
        <v>42</v>
      </c>
      <c r="B4" s="1" t="s">
        <v>4</v>
      </c>
      <c r="C4" s="13">
        <f>15168075+29600000+6348991+54655800</f>
        <v>105772866</v>
      </c>
      <c r="D4" s="13">
        <v>0</v>
      </c>
      <c r="E4" s="13">
        <f>C4+D4</f>
        <v>105772866</v>
      </c>
    </row>
    <row r="5" spans="1:5" x14ac:dyDescent="0.25">
      <c r="A5" s="11" t="s">
        <v>43</v>
      </c>
      <c r="B5" s="1" t="s">
        <v>5</v>
      </c>
      <c r="C5" s="13">
        <v>149387</v>
      </c>
      <c r="D5" s="13">
        <v>0</v>
      </c>
      <c r="E5" s="13">
        <f>C5+D5</f>
        <v>149387</v>
      </c>
    </row>
    <row r="6" spans="1:5" x14ac:dyDescent="0.25">
      <c r="A6" s="11" t="s">
        <v>44</v>
      </c>
      <c r="B6" s="1" t="s">
        <v>6</v>
      </c>
      <c r="C6" s="13">
        <f>1842100+268216+1877515</f>
        <v>3987831</v>
      </c>
      <c r="D6" s="13">
        <v>0</v>
      </c>
      <c r="E6" s="13">
        <f>C6+D6</f>
        <v>3987831</v>
      </c>
    </row>
    <row r="7" spans="1:5" x14ac:dyDescent="0.25">
      <c r="A7" s="11" t="s">
        <v>45</v>
      </c>
      <c r="B7" s="1" t="s">
        <v>7</v>
      </c>
      <c r="C7" s="13">
        <f>200000</f>
        <v>200000</v>
      </c>
      <c r="D7" s="13">
        <v>0</v>
      </c>
      <c r="E7" s="13">
        <f>C7+D7</f>
        <v>200000</v>
      </c>
    </row>
    <row r="8" spans="1:5" x14ac:dyDescent="0.25">
      <c r="A8" s="11" t="s">
        <v>46</v>
      </c>
      <c r="B8" s="1" t="s">
        <v>8</v>
      </c>
      <c r="C8" s="13">
        <f>250000</f>
        <v>250000</v>
      </c>
      <c r="D8" s="13">
        <v>0</v>
      </c>
      <c r="E8" s="13">
        <f>C8+D8</f>
        <v>250000</v>
      </c>
    </row>
    <row r="9" spans="1:5" s="4" customFormat="1" x14ac:dyDescent="0.25">
      <c r="A9" s="11" t="s">
        <v>47</v>
      </c>
      <c r="B9" s="3" t="s">
        <v>88</v>
      </c>
      <c r="C9" s="14">
        <f>SUM(C4:C8)</f>
        <v>110360084</v>
      </c>
      <c r="D9" s="14">
        <f>SUM(D4:D8)</f>
        <v>0</v>
      </c>
      <c r="E9" s="14">
        <f t="shared" ref="E9:E35" si="0">C9+D9</f>
        <v>110360084</v>
      </c>
    </row>
    <row r="10" spans="1:5" x14ac:dyDescent="0.25">
      <c r="A10" s="11" t="s">
        <v>48</v>
      </c>
      <c r="B10" s="1" t="s">
        <v>9</v>
      </c>
      <c r="C10" s="13">
        <f>5000000</f>
        <v>5000000</v>
      </c>
      <c r="D10" s="13">
        <v>0</v>
      </c>
      <c r="E10" s="13">
        <f t="shared" si="0"/>
        <v>5000000</v>
      </c>
    </row>
    <row r="11" spans="1:5" x14ac:dyDescent="0.25">
      <c r="A11" s="11" t="s">
        <v>49</v>
      </c>
      <c r="B11" s="1" t="s">
        <v>10</v>
      </c>
      <c r="C11" s="13">
        <f>3000000+100000</f>
        <v>3100000</v>
      </c>
      <c r="D11" s="13">
        <v>0</v>
      </c>
      <c r="E11" s="13">
        <f t="shared" si="0"/>
        <v>3100000</v>
      </c>
    </row>
    <row r="12" spans="1:5" s="4" customFormat="1" x14ac:dyDescent="0.25">
      <c r="A12" s="11" t="s">
        <v>50</v>
      </c>
      <c r="B12" s="3" t="s">
        <v>89</v>
      </c>
      <c r="C12" s="14">
        <f>SUM(C10:C11)</f>
        <v>8100000</v>
      </c>
      <c r="D12" s="14">
        <f>SUM(D10:D11)</f>
        <v>0</v>
      </c>
      <c r="E12" s="14">
        <f t="shared" si="0"/>
        <v>8100000</v>
      </c>
    </row>
    <row r="13" spans="1:5" s="4" customFormat="1" x14ac:dyDescent="0.25">
      <c r="A13" s="11" t="s">
        <v>51</v>
      </c>
      <c r="B13" s="5" t="s">
        <v>90</v>
      </c>
      <c r="C13" s="15">
        <f>C9+C12</f>
        <v>118460084</v>
      </c>
      <c r="D13" s="15">
        <f>D9+D12</f>
        <v>0</v>
      </c>
      <c r="E13" s="15">
        <f t="shared" si="0"/>
        <v>118460084</v>
      </c>
    </row>
    <row r="14" spans="1:5" ht="26.4" x14ac:dyDescent="0.25">
      <c r="A14" s="11" t="s">
        <v>52</v>
      </c>
      <c r="B14" s="5" t="s">
        <v>91</v>
      </c>
      <c r="C14" s="15">
        <f>5216505+6203000+1526946+12666761</f>
        <v>25613212</v>
      </c>
      <c r="D14" s="15">
        <v>0</v>
      </c>
      <c r="E14" s="15">
        <f t="shared" si="0"/>
        <v>25613212</v>
      </c>
    </row>
    <row r="15" spans="1:5" x14ac:dyDescent="0.25">
      <c r="A15" s="11" t="s">
        <v>53</v>
      </c>
      <c r="B15" s="1" t="s">
        <v>11</v>
      </c>
      <c r="C15" s="13">
        <v>200000</v>
      </c>
      <c r="D15" s="13">
        <v>0</v>
      </c>
      <c r="E15" s="13">
        <f t="shared" si="0"/>
        <v>200000</v>
      </c>
    </row>
    <row r="16" spans="1:5" x14ac:dyDescent="0.25">
      <c r="A16" s="11" t="s">
        <v>54</v>
      </c>
      <c r="B16" s="1" t="s">
        <v>12</v>
      </c>
      <c r="C16" s="13">
        <v>2100000</v>
      </c>
      <c r="D16" s="13">
        <v>0</v>
      </c>
      <c r="E16" s="13">
        <f t="shared" si="0"/>
        <v>2100000</v>
      </c>
    </row>
    <row r="17" spans="1:5" s="4" customFormat="1" x14ac:dyDescent="0.25">
      <c r="A17" s="11" t="s">
        <v>55</v>
      </c>
      <c r="B17" s="8" t="s">
        <v>92</v>
      </c>
      <c r="C17" s="16">
        <f>SUM(C15:C16)</f>
        <v>2300000</v>
      </c>
      <c r="D17" s="16">
        <v>0</v>
      </c>
      <c r="E17" s="16">
        <f t="shared" si="0"/>
        <v>2300000</v>
      </c>
    </row>
    <row r="18" spans="1:5" x14ac:dyDescent="0.25">
      <c r="A18" s="11" t="s">
        <v>56</v>
      </c>
      <c r="B18" s="1" t="s">
        <v>13</v>
      </c>
      <c r="C18" s="13">
        <v>600000</v>
      </c>
      <c r="D18" s="13">
        <v>0</v>
      </c>
      <c r="E18" s="13">
        <f t="shared" si="0"/>
        <v>600000</v>
      </c>
    </row>
    <row r="19" spans="1:5" x14ac:dyDescent="0.25">
      <c r="A19" s="11" t="s">
        <v>57</v>
      </c>
      <c r="B19" s="1" t="s">
        <v>14</v>
      </c>
      <c r="C19" s="13">
        <v>400000</v>
      </c>
      <c r="D19" s="13">
        <v>0</v>
      </c>
      <c r="E19" s="13">
        <f t="shared" si="0"/>
        <v>400000</v>
      </c>
    </row>
    <row r="20" spans="1:5" s="4" customFormat="1" x14ac:dyDescent="0.25">
      <c r="A20" s="11" t="s">
        <v>58</v>
      </c>
      <c r="B20" s="8" t="s">
        <v>93</v>
      </c>
      <c r="C20" s="16">
        <f>SUM(C18:C19)</f>
        <v>1000000</v>
      </c>
      <c r="D20" s="16">
        <v>0</v>
      </c>
      <c r="E20" s="16">
        <f t="shared" si="0"/>
        <v>1000000</v>
      </c>
    </row>
    <row r="21" spans="1:5" x14ac:dyDescent="0.25">
      <c r="A21" s="11" t="s">
        <v>59</v>
      </c>
      <c r="B21" s="1" t="s">
        <v>15</v>
      </c>
      <c r="C21" s="13">
        <v>6500000</v>
      </c>
      <c r="D21" s="13">
        <v>0</v>
      </c>
      <c r="E21" s="13">
        <f t="shared" si="0"/>
        <v>6500000</v>
      </c>
    </row>
    <row r="22" spans="1:5" x14ac:dyDescent="0.25">
      <c r="A22" s="11" t="s">
        <v>60</v>
      </c>
      <c r="B22" s="1" t="s">
        <v>16</v>
      </c>
      <c r="C22" s="13">
        <v>10000000</v>
      </c>
      <c r="D22" s="13">
        <v>0</v>
      </c>
      <c r="E22" s="13">
        <f t="shared" si="0"/>
        <v>10000000</v>
      </c>
    </row>
    <row r="23" spans="1:5" x14ac:dyDescent="0.25">
      <c r="A23" s="11" t="s">
        <v>61</v>
      </c>
      <c r="B23" s="6" t="s">
        <v>94</v>
      </c>
      <c r="C23" s="13">
        <v>1000000</v>
      </c>
      <c r="D23" s="13">
        <v>0</v>
      </c>
      <c r="E23" s="13">
        <f t="shared" si="0"/>
        <v>1000000</v>
      </c>
    </row>
    <row r="24" spans="1:5" x14ac:dyDescent="0.25">
      <c r="A24" s="11" t="s">
        <v>62</v>
      </c>
      <c r="B24" s="1" t="s">
        <v>17</v>
      </c>
      <c r="C24" s="13">
        <v>2000000</v>
      </c>
      <c r="D24" s="13">
        <v>0</v>
      </c>
      <c r="E24" s="13">
        <f t="shared" si="0"/>
        <v>2000000</v>
      </c>
    </row>
    <row r="25" spans="1:5" x14ac:dyDescent="0.25">
      <c r="A25" s="11" t="s">
        <v>63</v>
      </c>
      <c r="B25" s="6" t="s">
        <v>95</v>
      </c>
      <c r="C25" s="13">
        <v>0</v>
      </c>
      <c r="D25" s="13">
        <v>0</v>
      </c>
      <c r="E25" s="13">
        <f t="shared" si="0"/>
        <v>0</v>
      </c>
    </row>
    <row r="26" spans="1:5" x14ac:dyDescent="0.25">
      <c r="A26" s="11" t="s">
        <v>64</v>
      </c>
      <c r="B26" s="1" t="s">
        <v>18</v>
      </c>
      <c r="C26" s="13">
        <v>11310089</v>
      </c>
      <c r="D26" s="13">
        <v>0</v>
      </c>
      <c r="E26" s="13">
        <f t="shared" si="0"/>
        <v>11310089</v>
      </c>
    </row>
    <row r="27" spans="1:5" s="4" customFormat="1" x14ac:dyDescent="0.25">
      <c r="A27" s="11" t="s">
        <v>65</v>
      </c>
      <c r="B27" s="8" t="s">
        <v>96</v>
      </c>
      <c r="C27" s="16">
        <f>SUM(C21:C26)</f>
        <v>30810089</v>
      </c>
      <c r="D27" s="16">
        <v>0</v>
      </c>
      <c r="E27" s="16">
        <f t="shared" si="0"/>
        <v>30810089</v>
      </c>
    </row>
    <row r="28" spans="1:5" x14ac:dyDescent="0.25">
      <c r="A28" s="11" t="s">
        <v>66</v>
      </c>
      <c r="B28" s="1" t="s">
        <v>19</v>
      </c>
      <c r="C28" s="13">
        <v>700000</v>
      </c>
      <c r="D28" s="13">
        <v>0</v>
      </c>
      <c r="E28" s="13">
        <f t="shared" si="0"/>
        <v>700000</v>
      </c>
    </row>
    <row r="29" spans="1:5" x14ac:dyDescent="0.25">
      <c r="A29" s="11" t="s">
        <v>67</v>
      </c>
      <c r="B29" s="1" t="s">
        <v>20</v>
      </c>
      <c r="C29" s="13">
        <f>6000000</f>
        <v>6000000</v>
      </c>
      <c r="D29" s="13">
        <v>0</v>
      </c>
      <c r="E29" s="13">
        <f t="shared" si="0"/>
        <v>6000000</v>
      </c>
    </row>
    <row r="30" spans="1:5" s="4" customFormat="1" ht="12.75" customHeight="1" x14ac:dyDescent="0.25">
      <c r="A30" s="11" t="s">
        <v>68</v>
      </c>
      <c r="B30" s="8" t="s">
        <v>97</v>
      </c>
      <c r="C30" s="16">
        <f>SUM(C28:C29)</f>
        <v>6700000</v>
      </c>
      <c r="D30" s="16">
        <v>0</v>
      </c>
      <c r="E30" s="16">
        <f t="shared" si="0"/>
        <v>6700000</v>
      </c>
    </row>
    <row r="31" spans="1:5" x14ac:dyDescent="0.25">
      <c r="A31" s="11" t="s">
        <v>69</v>
      </c>
      <c r="B31" s="6" t="s">
        <v>98</v>
      </c>
      <c r="C31" s="13">
        <v>9000000</v>
      </c>
      <c r="D31" s="13">
        <v>0</v>
      </c>
      <c r="E31" s="13">
        <f t="shared" si="0"/>
        <v>9000000</v>
      </c>
    </row>
    <row r="32" spans="1:5" x14ac:dyDescent="0.25">
      <c r="A32" s="11" t="s">
        <v>70</v>
      </c>
      <c r="B32" s="1" t="s">
        <v>21</v>
      </c>
      <c r="C32" s="13">
        <v>2200000</v>
      </c>
      <c r="D32" s="13">
        <v>0</v>
      </c>
      <c r="E32" s="13">
        <f t="shared" si="0"/>
        <v>2200000</v>
      </c>
    </row>
    <row r="33" spans="1:5" x14ac:dyDescent="0.25">
      <c r="A33" s="11" t="s">
        <v>71</v>
      </c>
      <c r="B33" s="1" t="s">
        <v>22</v>
      </c>
      <c r="C33" s="13">
        <v>9472500</v>
      </c>
      <c r="D33" s="13">
        <v>0</v>
      </c>
      <c r="E33" s="13">
        <f t="shared" si="0"/>
        <v>9472500</v>
      </c>
    </row>
    <row r="34" spans="1:5" s="4" customFormat="1" ht="13.5" customHeight="1" x14ac:dyDescent="0.25">
      <c r="A34" s="11" t="s">
        <v>72</v>
      </c>
      <c r="B34" s="8" t="s">
        <v>99</v>
      </c>
      <c r="C34" s="16">
        <f>SUM(C31:C33)</f>
        <v>20672500</v>
      </c>
      <c r="D34" s="16">
        <v>0</v>
      </c>
      <c r="E34" s="16">
        <f t="shared" si="0"/>
        <v>20672500</v>
      </c>
    </row>
    <row r="35" spans="1:5" s="4" customFormat="1" x14ac:dyDescent="0.25">
      <c r="A35" s="11" t="s">
        <v>73</v>
      </c>
      <c r="B35" s="5" t="s">
        <v>100</v>
      </c>
      <c r="C35" s="15">
        <f>C34+C30+C27+C20+C17</f>
        <v>61482589</v>
      </c>
      <c r="D35" s="15">
        <v>0</v>
      </c>
      <c r="E35" s="15">
        <f t="shared" si="0"/>
        <v>61482589</v>
      </c>
    </row>
    <row r="36" spans="1:5" s="4" customFormat="1" x14ac:dyDescent="0.25">
      <c r="A36" s="11" t="s">
        <v>74</v>
      </c>
      <c r="B36" s="8" t="s">
        <v>101</v>
      </c>
      <c r="C36" s="16">
        <v>9087000</v>
      </c>
      <c r="D36" s="16">
        <v>0</v>
      </c>
      <c r="E36" s="16">
        <f>C36+D36</f>
        <v>9087000</v>
      </c>
    </row>
    <row r="37" spans="1:5" s="4" customFormat="1" x14ac:dyDescent="0.25">
      <c r="A37" s="11" t="s">
        <v>75</v>
      </c>
      <c r="B37" s="5" t="s">
        <v>102</v>
      </c>
      <c r="C37" s="15">
        <f>C36</f>
        <v>9087000</v>
      </c>
      <c r="D37" s="15">
        <v>0</v>
      </c>
      <c r="E37" s="15">
        <f>C37+D37</f>
        <v>9087000</v>
      </c>
    </row>
    <row r="38" spans="1:5" ht="26.4" x14ac:dyDescent="0.25">
      <c r="A38" s="11" t="s">
        <v>76</v>
      </c>
      <c r="B38" s="8" t="s">
        <v>103</v>
      </c>
      <c r="C38" s="16">
        <v>80000000</v>
      </c>
      <c r="D38" s="16">
        <v>80000000</v>
      </c>
      <c r="E38" s="16">
        <f t="shared" ref="E38:E47" si="1">C38+D38</f>
        <v>160000000</v>
      </c>
    </row>
    <row r="39" spans="1:5" ht="26.4" x14ac:dyDescent="0.25">
      <c r="A39" s="11" t="s">
        <v>77</v>
      </c>
      <c r="B39" s="8" t="s">
        <v>104</v>
      </c>
      <c r="C39" s="16">
        <v>5000000</v>
      </c>
      <c r="D39" s="16">
        <v>0</v>
      </c>
      <c r="E39" s="16">
        <f t="shared" si="1"/>
        <v>5000000</v>
      </c>
    </row>
    <row r="40" spans="1:5" s="4" customFormat="1" x14ac:dyDescent="0.25">
      <c r="A40" s="11" t="s">
        <v>78</v>
      </c>
      <c r="B40" s="5" t="s">
        <v>105</v>
      </c>
      <c r="C40" s="15">
        <f>C39+C38</f>
        <v>85000000</v>
      </c>
      <c r="D40" s="15">
        <f>D38+D39</f>
        <v>80000000</v>
      </c>
      <c r="E40" s="15">
        <f t="shared" si="1"/>
        <v>165000000</v>
      </c>
    </row>
    <row r="41" spans="1:5" ht="13.5" customHeight="1" x14ac:dyDescent="0.25">
      <c r="A41" s="11" t="s">
        <v>79</v>
      </c>
      <c r="B41" s="8" t="s">
        <v>23</v>
      </c>
      <c r="C41" s="16">
        <v>2800000</v>
      </c>
      <c r="D41" s="16">
        <v>0</v>
      </c>
      <c r="E41" s="16">
        <f t="shared" si="1"/>
        <v>2800000</v>
      </c>
    </row>
    <row r="42" spans="1:5" ht="15" customHeight="1" x14ac:dyDescent="0.25">
      <c r="A42" s="11" t="s">
        <v>80</v>
      </c>
      <c r="B42" s="8" t="s">
        <v>24</v>
      </c>
      <c r="C42" s="16">
        <v>2000000</v>
      </c>
      <c r="D42" s="16">
        <v>0</v>
      </c>
      <c r="E42" s="16">
        <f t="shared" si="1"/>
        <v>2000000</v>
      </c>
    </row>
    <row r="43" spans="1:5" ht="26.4" x14ac:dyDescent="0.25">
      <c r="A43" s="11" t="s">
        <v>81</v>
      </c>
      <c r="B43" s="8" t="s">
        <v>25</v>
      </c>
      <c r="C43" s="16">
        <v>1400000</v>
      </c>
      <c r="D43" s="16">
        <v>0</v>
      </c>
      <c r="E43" s="16">
        <f t="shared" si="1"/>
        <v>1400000</v>
      </c>
    </row>
    <row r="44" spans="1:5" x14ac:dyDescent="0.25">
      <c r="A44" s="11" t="s">
        <v>82</v>
      </c>
      <c r="B44" s="5" t="s">
        <v>106</v>
      </c>
      <c r="C44" s="15">
        <f>C43+C42+C41</f>
        <v>6200000</v>
      </c>
      <c r="D44" s="15">
        <v>0</v>
      </c>
      <c r="E44" s="15">
        <f t="shared" si="1"/>
        <v>6200000</v>
      </c>
    </row>
    <row r="45" spans="1:5" x14ac:dyDescent="0.25">
      <c r="A45" s="11" t="s">
        <v>83</v>
      </c>
      <c r="B45" s="8" t="s">
        <v>26</v>
      </c>
      <c r="C45" s="16">
        <v>34325000</v>
      </c>
      <c r="D45" s="16">
        <v>0</v>
      </c>
      <c r="E45" s="16">
        <f t="shared" si="1"/>
        <v>34325000</v>
      </c>
    </row>
    <row r="46" spans="1:5" ht="26.4" x14ac:dyDescent="0.25">
      <c r="A46" s="11" t="s">
        <v>84</v>
      </c>
      <c r="B46" s="8" t="s">
        <v>27</v>
      </c>
      <c r="C46" s="16">
        <v>3700000</v>
      </c>
      <c r="D46" s="16">
        <v>0</v>
      </c>
      <c r="E46" s="16">
        <f t="shared" si="1"/>
        <v>3700000</v>
      </c>
    </row>
    <row r="47" spans="1:5" x14ac:dyDescent="0.25">
      <c r="A47" s="11" t="s">
        <v>85</v>
      </c>
      <c r="B47" s="5" t="s">
        <v>107</v>
      </c>
      <c r="C47" s="15">
        <f>C45+C46</f>
        <v>38025000</v>
      </c>
      <c r="D47" s="15">
        <v>0</v>
      </c>
      <c r="E47" s="15">
        <f t="shared" si="1"/>
        <v>38025000</v>
      </c>
    </row>
    <row r="48" spans="1:5" x14ac:dyDescent="0.25">
      <c r="A48" s="11" t="s">
        <v>86</v>
      </c>
      <c r="B48" s="5" t="s">
        <v>108</v>
      </c>
      <c r="C48" s="15">
        <v>0</v>
      </c>
      <c r="D48" s="15">
        <v>0</v>
      </c>
      <c r="E48" s="15">
        <f>C48+D48</f>
        <v>0</v>
      </c>
    </row>
    <row r="49" spans="1:5" x14ac:dyDescent="0.25">
      <c r="A49" s="11" t="s">
        <v>87</v>
      </c>
      <c r="B49" s="9" t="s">
        <v>109</v>
      </c>
      <c r="C49" s="17">
        <f>C47+C44+C40+C37+C35+C14+C13</f>
        <v>343867885</v>
      </c>
      <c r="D49" s="17">
        <v>-80000000</v>
      </c>
      <c r="E49" s="17">
        <f>C49+D49</f>
        <v>263867885</v>
      </c>
    </row>
  </sheetData>
  <mergeCells count="1"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>&amp;C&amp;L&amp;RÉrték típus: Ezer Forint</oddHeader>
    <oddFooter>&amp;C&amp;LAdatellenőrző kód: c2d-22-57d7c-511921-40-5f3c-3b-47e643572-5558&amp;R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4"/>
  <sheetViews>
    <sheetView topLeftCell="C1" workbookViewId="0">
      <pane ySplit="3" topLeftCell="A4" activePane="bottomLeft" state="frozen"/>
      <selection activeCell="H41" sqref="H41"/>
      <selection pane="bottomLeft" activeCell="R9" sqref="R9:V9"/>
    </sheetView>
  </sheetViews>
  <sheetFormatPr defaultRowHeight="13.2" x14ac:dyDescent="0.25"/>
  <cols>
    <col min="1" max="1" width="8.109375" customWidth="1"/>
    <col min="2" max="2" width="49.109375" customWidth="1"/>
    <col min="3" max="5" width="14.44140625" customWidth="1"/>
    <col min="19" max="19" width="17" customWidth="1"/>
    <col min="20" max="20" width="11.109375" bestFit="1" customWidth="1"/>
  </cols>
  <sheetData>
    <row r="2" spans="1:22" ht="36" customHeight="1" x14ac:dyDescent="0.25">
      <c r="A2" s="32" t="s">
        <v>138</v>
      </c>
      <c r="B2" s="33"/>
      <c r="C2" s="33"/>
      <c r="D2" s="33"/>
      <c r="E2" s="33"/>
    </row>
    <row r="3" spans="1:22" ht="28.5" customHeight="1" x14ac:dyDescent="0.25">
      <c r="A3" s="10" t="s">
        <v>41</v>
      </c>
      <c r="B3" s="10" t="s">
        <v>0</v>
      </c>
      <c r="C3" s="10" t="s">
        <v>1</v>
      </c>
      <c r="D3" s="10" t="s">
        <v>2</v>
      </c>
      <c r="E3" s="10" t="s">
        <v>3</v>
      </c>
    </row>
    <row r="4" spans="1:22" ht="26.4" x14ac:dyDescent="0.25">
      <c r="A4" s="11" t="s">
        <v>42</v>
      </c>
      <c r="B4" s="1" t="s">
        <v>28</v>
      </c>
      <c r="C4" s="13">
        <v>92036825</v>
      </c>
      <c r="D4" s="13">
        <v>0</v>
      </c>
      <c r="E4" s="13">
        <f>C4+D4</f>
        <v>92036825</v>
      </c>
    </row>
    <row r="5" spans="1:22" ht="26.4" x14ac:dyDescent="0.25">
      <c r="A5" s="11" t="s">
        <v>43</v>
      </c>
      <c r="B5" s="1" t="s">
        <v>29</v>
      </c>
      <c r="C5" s="13">
        <v>60272200</v>
      </c>
      <c r="D5" s="13">
        <v>0</v>
      </c>
      <c r="E5" s="13">
        <f t="shared" ref="E5:E10" si="0">C5+D5</f>
        <v>60272200</v>
      </c>
    </row>
    <row r="6" spans="1:22" ht="26.4" x14ac:dyDescent="0.25">
      <c r="A6" s="11" t="s">
        <v>44</v>
      </c>
      <c r="B6" s="1" t="s">
        <v>30</v>
      </c>
      <c r="C6" s="13">
        <v>39551100</v>
      </c>
      <c r="D6" s="13">
        <v>0</v>
      </c>
      <c r="E6" s="13">
        <f t="shared" si="0"/>
        <v>39551100</v>
      </c>
    </row>
    <row r="7" spans="1:22" ht="26.4" x14ac:dyDescent="0.25">
      <c r="A7" s="11" t="s">
        <v>45</v>
      </c>
      <c r="B7" s="1" t="s">
        <v>31</v>
      </c>
      <c r="C7" s="13">
        <v>1800000</v>
      </c>
      <c r="D7" s="13">
        <v>0</v>
      </c>
      <c r="E7" s="13">
        <f t="shared" si="0"/>
        <v>1800000</v>
      </c>
    </row>
    <row r="8" spans="1:22" x14ac:dyDescent="0.25">
      <c r="A8" s="11" t="s">
        <v>46</v>
      </c>
      <c r="B8" s="8" t="s">
        <v>111</v>
      </c>
      <c r="C8" s="16">
        <f>SUM(C4:C7)</f>
        <v>193660125</v>
      </c>
      <c r="D8" s="16">
        <f>SUM(D4:D7)</f>
        <v>0</v>
      </c>
      <c r="E8" s="16">
        <f t="shared" si="0"/>
        <v>193660125</v>
      </c>
    </row>
    <row r="9" spans="1:22" ht="26.4" x14ac:dyDescent="0.25">
      <c r="A9" s="11" t="s">
        <v>47</v>
      </c>
      <c r="B9" s="8" t="s">
        <v>112</v>
      </c>
      <c r="C9" s="16"/>
      <c r="D9" s="16">
        <v>80000000</v>
      </c>
      <c r="E9" s="16">
        <f t="shared" si="0"/>
        <v>80000000</v>
      </c>
      <c r="R9" s="34"/>
      <c r="S9" s="35"/>
      <c r="T9" s="36"/>
      <c r="U9" s="34"/>
      <c r="V9" s="34"/>
    </row>
    <row r="10" spans="1:22" ht="26.4" x14ac:dyDescent="0.25">
      <c r="A10" s="11" t="s">
        <v>48</v>
      </c>
      <c r="B10" s="5" t="s">
        <v>113</v>
      </c>
      <c r="C10" s="15">
        <f>C8+C9</f>
        <v>193660125</v>
      </c>
      <c r="D10" s="15">
        <f>SUM(D8:D9)</f>
        <v>80000000</v>
      </c>
      <c r="E10" s="15">
        <f t="shared" si="0"/>
        <v>273660125</v>
      </c>
      <c r="T10" s="31"/>
    </row>
    <row r="11" spans="1:22" ht="26.4" x14ac:dyDescent="0.25">
      <c r="A11" s="11" t="s">
        <v>49</v>
      </c>
      <c r="B11" s="8" t="s">
        <v>114</v>
      </c>
      <c r="C11" s="16">
        <v>15864714</v>
      </c>
      <c r="D11" s="16">
        <v>0</v>
      </c>
      <c r="E11" s="16">
        <f t="shared" ref="E11:E16" si="1">C11+D11</f>
        <v>15864714</v>
      </c>
    </row>
    <row r="12" spans="1:22" ht="26.4" x14ac:dyDescent="0.25">
      <c r="A12" s="11" t="s">
        <v>50</v>
      </c>
      <c r="B12" s="5" t="s">
        <v>32</v>
      </c>
      <c r="C12" s="15">
        <f>SUM(C11)</f>
        <v>15864714</v>
      </c>
      <c r="D12" s="15">
        <f>SUM(D11)</f>
        <v>0</v>
      </c>
      <c r="E12" s="15">
        <f t="shared" si="1"/>
        <v>15864714</v>
      </c>
    </row>
    <row r="13" spans="1:22" x14ac:dyDescent="0.25">
      <c r="A13" s="11" t="s">
        <v>51</v>
      </c>
      <c r="B13" s="8" t="s">
        <v>115</v>
      </c>
      <c r="C13" s="16">
        <v>13600000</v>
      </c>
      <c r="D13" s="16">
        <v>0</v>
      </c>
      <c r="E13" s="16">
        <f t="shared" si="1"/>
        <v>13600000</v>
      </c>
    </row>
    <row r="14" spans="1:22" x14ac:dyDescent="0.25">
      <c r="A14" s="22"/>
      <c r="B14" s="12" t="s">
        <v>110</v>
      </c>
      <c r="C14" s="19">
        <v>13600000</v>
      </c>
      <c r="D14" s="19">
        <v>0</v>
      </c>
      <c r="E14" s="19">
        <f t="shared" si="1"/>
        <v>13600000</v>
      </c>
    </row>
    <row r="15" spans="1:22" x14ac:dyDescent="0.25">
      <c r="A15" s="11" t="s">
        <v>52</v>
      </c>
      <c r="B15" s="7" t="s">
        <v>116</v>
      </c>
      <c r="C15" s="18">
        <v>9500000</v>
      </c>
      <c r="D15" s="18">
        <v>0</v>
      </c>
      <c r="E15" s="13">
        <f t="shared" si="1"/>
        <v>9500000</v>
      </c>
    </row>
    <row r="16" spans="1:22" ht="22.5" customHeight="1" x14ac:dyDescent="0.25">
      <c r="A16" s="11"/>
      <c r="B16" s="12" t="s">
        <v>117</v>
      </c>
      <c r="C16" s="19">
        <v>9500000</v>
      </c>
      <c r="D16" s="19">
        <v>0</v>
      </c>
      <c r="E16" s="19">
        <f t="shared" si="1"/>
        <v>9500000</v>
      </c>
    </row>
    <row r="17" spans="1:5" x14ac:dyDescent="0.25">
      <c r="A17" s="11" t="s">
        <v>53</v>
      </c>
      <c r="B17" s="7" t="s">
        <v>118</v>
      </c>
      <c r="C17" s="18">
        <v>3800000</v>
      </c>
      <c r="D17" s="18">
        <v>0</v>
      </c>
      <c r="E17" s="13">
        <f t="shared" ref="E17:E25" si="2">C17+D17</f>
        <v>3800000</v>
      </c>
    </row>
    <row r="18" spans="1:5" ht="20.399999999999999" x14ac:dyDescent="0.25">
      <c r="A18" s="22"/>
      <c r="B18" s="12" t="s">
        <v>119</v>
      </c>
      <c r="C18" s="19">
        <v>3800000</v>
      </c>
      <c r="D18" s="19">
        <v>0</v>
      </c>
      <c r="E18" s="19">
        <f t="shared" si="2"/>
        <v>3800000</v>
      </c>
    </row>
    <row r="19" spans="1:5" x14ac:dyDescent="0.25">
      <c r="A19" s="11" t="s">
        <v>54</v>
      </c>
      <c r="B19" s="7" t="s">
        <v>120</v>
      </c>
      <c r="C19" s="18">
        <f>25000</f>
        <v>25000</v>
      </c>
      <c r="D19" s="18">
        <v>0</v>
      </c>
      <c r="E19" s="13">
        <f t="shared" si="2"/>
        <v>25000</v>
      </c>
    </row>
    <row r="20" spans="1:5" x14ac:dyDescent="0.25">
      <c r="A20" s="22"/>
      <c r="B20" s="12" t="s">
        <v>121</v>
      </c>
      <c r="C20" s="19">
        <f>25000</f>
        <v>25000</v>
      </c>
      <c r="D20" s="19">
        <v>0</v>
      </c>
      <c r="E20" s="19">
        <f t="shared" si="2"/>
        <v>25000</v>
      </c>
    </row>
    <row r="21" spans="1:5" x14ac:dyDescent="0.25">
      <c r="A21" s="11" t="s">
        <v>55</v>
      </c>
      <c r="B21" s="8" t="s">
        <v>122</v>
      </c>
      <c r="C21" s="16">
        <f>C15+C17+C19</f>
        <v>13325000</v>
      </c>
      <c r="D21" s="16">
        <f>SUM(D19+D17+D15)</f>
        <v>0</v>
      </c>
      <c r="E21" s="16">
        <f t="shared" si="2"/>
        <v>13325000</v>
      </c>
    </row>
    <row r="22" spans="1:5" x14ac:dyDescent="0.25">
      <c r="A22" s="11" t="s">
        <v>56</v>
      </c>
      <c r="B22" s="8" t="s">
        <v>123</v>
      </c>
      <c r="C22" s="16">
        <f>50000</f>
        <v>50000</v>
      </c>
      <c r="D22" s="16">
        <v>0</v>
      </c>
      <c r="E22" s="16">
        <f t="shared" si="2"/>
        <v>50000</v>
      </c>
    </row>
    <row r="23" spans="1:5" x14ac:dyDescent="0.25">
      <c r="A23" s="11" t="s">
        <v>57</v>
      </c>
      <c r="B23" s="5" t="s">
        <v>128</v>
      </c>
      <c r="C23" s="15">
        <f>C22+C21+C13</f>
        <v>26975000</v>
      </c>
      <c r="D23" s="15">
        <f>D22+D21+D13</f>
        <v>0</v>
      </c>
      <c r="E23" s="15">
        <f t="shared" si="2"/>
        <v>26975000</v>
      </c>
    </row>
    <row r="24" spans="1:5" x14ac:dyDescent="0.25">
      <c r="A24" s="11" t="s">
        <v>58</v>
      </c>
      <c r="B24" s="6" t="s">
        <v>124</v>
      </c>
      <c r="C24" s="13">
        <v>2500000</v>
      </c>
      <c r="D24" s="13">
        <v>0</v>
      </c>
      <c r="E24" s="13">
        <f t="shared" si="2"/>
        <v>2500000</v>
      </c>
    </row>
    <row r="25" spans="1:5" x14ac:dyDescent="0.25">
      <c r="A25" s="11" t="s">
        <v>59</v>
      </c>
      <c r="B25" s="6" t="s">
        <v>125</v>
      </c>
      <c r="C25" s="13">
        <v>8900000</v>
      </c>
      <c r="D25" s="13">
        <v>0</v>
      </c>
      <c r="E25" s="13">
        <f t="shared" si="2"/>
        <v>8900000</v>
      </c>
    </row>
    <row r="26" spans="1:5" x14ac:dyDescent="0.25">
      <c r="A26" s="11" t="s">
        <v>60</v>
      </c>
      <c r="B26" s="1" t="s">
        <v>33</v>
      </c>
      <c r="C26" s="13">
        <v>3825000</v>
      </c>
      <c r="D26" s="13">
        <v>0</v>
      </c>
      <c r="E26" s="13">
        <f t="shared" ref="E26:E32" si="3">C26+D26</f>
        <v>3825000</v>
      </c>
    </row>
    <row r="27" spans="1:5" x14ac:dyDescent="0.25">
      <c r="A27" s="11" t="s">
        <v>61</v>
      </c>
      <c r="B27" s="1" t="s">
        <v>34</v>
      </c>
      <c r="C27" s="13">
        <v>3900000</v>
      </c>
      <c r="D27" s="13">
        <v>0</v>
      </c>
      <c r="E27" s="13">
        <f t="shared" si="3"/>
        <v>3900000</v>
      </c>
    </row>
    <row r="28" spans="1:5" x14ac:dyDescent="0.25">
      <c r="A28" s="11" t="s">
        <v>62</v>
      </c>
      <c r="B28" s="6" t="s">
        <v>126</v>
      </c>
      <c r="C28" s="13">
        <v>1000</v>
      </c>
      <c r="D28" s="13">
        <v>0</v>
      </c>
      <c r="E28" s="13">
        <f t="shared" si="3"/>
        <v>1000</v>
      </c>
    </row>
    <row r="29" spans="1:5" x14ac:dyDescent="0.25">
      <c r="A29" s="11" t="s">
        <v>63</v>
      </c>
      <c r="B29" s="5" t="s">
        <v>127</v>
      </c>
      <c r="C29" s="15">
        <f>SUM(C24:C28)</f>
        <v>19126000</v>
      </c>
      <c r="D29" s="15">
        <f>SUM(D24:D28)</f>
        <v>0</v>
      </c>
      <c r="E29" s="15">
        <f t="shared" si="3"/>
        <v>19126000</v>
      </c>
    </row>
    <row r="30" spans="1:5" x14ac:dyDescent="0.25">
      <c r="A30" s="11" t="s">
        <v>64</v>
      </c>
      <c r="B30" s="5" t="s">
        <v>129</v>
      </c>
      <c r="C30" s="15">
        <v>0</v>
      </c>
      <c r="D30" s="15">
        <v>0</v>
      </c>
      <c r="E30" s="15">
        <f t="shared" si="3"/>
        <v>0</v>
      </c>
    </row>
    <row r="31" spans="1:5" x14ac:dyDescent="0.25">
      <c r="A31" s="11" t="s">
        <v>65</v>
      </c>
      <c r="B31" s="8" t="s">
        <v>130</v>
      </c>
      <c r="C31" s="16">
        <v>2800000</v>
      </c>
      <c r="D31" s="16">
        <v>0</v>
      </c>
      <c r="E31" s="16">
        <f t="shared" si="3"/>
        <v>2800000</v>
      </c>
    </row>
    <row r="32" spans="1:5" x14ac:dyDescent="0.25">
      <c r="A32" s="11" t="s">
        <v>66</v>
      </c>
      <c r="B32" s="5" t="s">
        <v>131</v>
      </c>
      <c r="C32" s="15">
        <f>SUM(C31)</f>
        <v>2800000</v>
      </c>
      <c r="D32" s="15">
        <f>SUM(D31)</f>
        <v>0</v>
      </c>
      <c r="E32" s="15">
        <f t="shared" si="3"/>
        <v>2800000</v>
      </c>
    </row>
    <row r="33" spans="1:5" x14ac:dyDescent="0.25">
      <c r="A33" s="11" t="s">
        <v>67</v>
      </c>
      <c r="B33" s="5" t="s">
        <v>132</v>
      </c>
      <c r="C33" s="15">
        <v>61570701</v>
      </c>
      <c r="D33" s="15">
        <v>0</v>
      </c>
      <c r="E33" s="15">
        <f>C33+D33</f>
        <v>61570701</v>
      </c>
    </row>
    <row r="34" spans="1:5" x14ac:dyDescent="0.25">
      <c r="A34" s="11" t="s">
        <v>68</v>
      </c>
      <c r="B34" s="9" t="s">
        <v>133</v>
      </c>
      <c r="C34" s="21">
        <f>C33+C32+C30+C29+C23+C12+C10</f>
        <v>319996540</v>
      </c>
      <c r="D34" s="21">
        <v>-80000000</v>
      </c>
      <c r="E34" s="17">
        <f>C34+D34</f>
        <v>239996540</v>
      </c>
    </row>
  </sheetData>
  <mergeCells count="1"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horizontalDpi="300" verticalDpi="300" r:id="rId1"/>
  <headerFooter alignWithMargins="0">
    <oddHeader>&amp;C&amp;L&amp;RÉrték típus: Ezer Forint</oddHeader>
    <oddFooter>&amp;C&amp;LAdatellenőrző kód: c2d-22-57d7c-511921-40-5f3c-3b-47e643572-5558&amp;R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pane ySplit="3" topLeftCell="A4" activePane="bottomLeft" state="frozen"/>
      <selection activeCell="H41" sqref="H41"/>
      <selection pane="bottomLeft" activeCell="E8" sqref="E8"/>
    </sheetView>
  </sheetViews>
  <sheetFormatPr defaultRowHeight="13.2" x14ac:dyDescent="0.25"/>
  <cols>
    <col min="1" max="1" width="8.109375" customWidth="1"/>
    <col min="2" max="2" width="49.109375" customWidth="1"/>
    <col min="3" max="5" width="14.44140625" customWidth="1"/>
  </cols>
  <sheetData>
    <row r="2" spans="1:5" ht="36" customHeight="1" x14ac:dyDescent="0.25">
      <c r="A2" s="32" t="s">
        <v>141</v>
      </c>
      <c r="B2" s="33"/>
      <c r="C2" s="33"/>
      <c r="D2" s="33"/>
      <c r="E2" s="33"/>
    </row>
    <row r="3" spans="1:5" ht="26.4" x14ac:dyDescent="0.25">
      <c r="A3" s="10" t="s">
        <v>41</v>
      </c>
      <c r="B3" s="10" t="s">
        <v>0</v>
      </c>
      <c r="C3" s="10" t="s">
        <v>1</v>
      </c>
      <c r="D3" s="10" t="s">
        <v>2</v>
      </c>
      <c r="E3" s="10" t="s">
        <v>3</v>
      </c>
    </row>
    <row r="4" spans="1:5" ht="26.4" x14ac:dyDescent="0.25">
      <c r="A4" s="11" t="s">
        <v>42</v>
      </c>
      <c r="B4" s="23" t="s">
        <v>35</v>
      </c>
      <c r="C4" s="13">
        <v>6419527</v>
      </c>
      <c r="D4" s="13">
        <v>0</v>
      </c>
      <c r="E4" s="13">
        <f>C4+D4</f>
        <v>6419527</v>
      </c>
    </row>
    <row r="5" spans="1:5" x14ac:dyDescent="0.25">
      <c r="A5" s="11" t="s">
        <v>43</v>
      </c>
      <c r="B5" s="23" t="s">
        <v>36</v>
      </c>
      <c r="C5" s="30">
        <v>123143600</v>
      </c>
      <c r="D5" s="13">
        <f>-45102400-69120115</f>
        <v>-114222515</v>
      </c>
      <c r="E5" s="13">
        <f>C5+D5</f>
        <v>8921085</v>
      </c>
    </row>
    <row r="6" spans="1:5" x14ac:dyDescent="0.25">
      <c r="A6" s="11" t="s">
        <v>44</v>
      </c>
      <c r="B6" s="23" t="s">
        <v>37</v>
      </c>
      <c r="C6" s="13">
        <v>1740000</v>
      </c>
      <c r="D6" s="13">
        <v>0</v>
      </c>
      <c r="E6" s="13">
        <f>C6+D6</f>
        <v>1740000</v>
      </c>
    </row>
    <row r="7" spans="1:5" x14ac:dyDescent="0.25">
      <c r="A7" s="11" t="s">
        <v>45</v>
      </c>
      <c r="B7" s="24" t="s">
        <v>134</v>
      </c>
      <c r="C7" s="20">
        <f>SUM(C4:C6)</f>
        <v>131303127</v>
      </c>
      <c r="D7" s="20">
        <f>SUM(D4:D6)</f>
        <v>-114222515</v>
      </c>
      <c r="E7" s="20">
        <f>SUM(E4:E6)</f>
        <v>17080612</v>
      </c>
    </row>
    <row r="8" spans="1:5" x14ac:dyDescent="0.25">
      <c r="A8" s="11" t="s">
        <v>46</v>
      </c>
      <c r="B8" s="25" t="s">
        <v>135</v>
      </c>
      <c r="C8" s="21">
        <f>C7</f>
        <v>131303127</v>
      </c>
      <c r="D8" s="21">
        <f>D7</f>
        <v>-114222515</v>
      </c>
      <c r="E8" s="21">
        <f>E7</f>
        <v>17080612</v>
      </c>
    </row>
  </sheetData>
  <mergeCells count="1"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>&amp;C&amp;L&amp;RÉrték típus: Ezer Forint</oddHeader>
    <oddFooter>&amp;C&amp;LAdatellenőrző kód: c2d-22-57d7c-511921-40-5f3c-3b-47e643572-5558&amp;R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abSelected="1" workbookViewId="0">
      <pane ySplit="3" topLeftCell="A4" activePane="bottomLeft" state="frozen"/>
      <selection activeCell="H41" sqref="H41"/>
      <selection pane="bottomLeft" activeCell="D8" sqref="D8"/>
    </sheetView>
  </sheetViews>
  <sheetFormatPr defaultRowHeight="13.2" x14ac:dyDescent="0.25"/>
  <cols>
    <col min="1" max="1" width="8.109375" customWidth="1"/>
    <col min="2" max="2" width="49.109375" customWidth="1"/>
    <col min="3" max="5" width="14.44140625" customWidth="1"/>
  </cols>
  <sheetData>
    <row r="2" spans="1:5" ht="36" customHeight="1" x14ac:dyDescent="0.25">
      <c r="A2" s="32" t="s">
        <v>142</v>
      </c>
      <c r="B2" s="33"/>
      <c r="C2" s="33"/>
      <c r="D2" s="33"/>
      <c r="E2" s="33"/>
    </row>
    <row r="3" spans="1:5" ht="26.4" x14ac:dyDescent="0.25">
      <c r="A3" s="10" t="s">
        <v>41</v>
      </c>
      <c r="B3" s="10" t="s">
        <v>0</v>
      </c>
      <c r="C3" s="10" t="s">
        <v>1</v>
      </c>
      <c r="D3" s="10" t="s">
        <v>2</v>
      </c>
      <c r="E3" s="10" t="s">
        <v>3</v>
      </c>
    </row>
    <row r="4" spans="1:5" ht="26.4" x14ac:dyDescent="0.25">
      <c r="A4" s="11" t="s">
        <v>42</v>
      </c>
      <c r="B4" s="1" t="s">
        <v>38</v>
      </c>
      <c r="C4" s="13">
        <v>23871345</v>
      </c>
      <c r="D4" s="13">
        <v>0</v>
      </c>
      <c r="E4" s="13">
        <f>C4+D4</f>
        <v>23871345</v>
      </c>
    </row>
    <row r="5" spans="1:5" x14ac:dyDescent="0.25">
      <c r="A5" s="11" t="s">
        <v>43</v>
      </c>
      <c r="B5" s="26" t="s">
        <v>136</v>
      </c>
      <c r="C5" s="27">
        <v>23871345</v>
      </c>
      <c r="D5" s="27">
        <f>D4</f>
        <v>0</v>
      </c>
      <c r="E5" s="28">
        <f>C5+D5</f>
        <v>23871345</v>
      </c>
    </row>
    <row r="6" spans="1:5" x14ac:dyDescent="0.25">
      <c r="A6" s="11" t="s">
        <v>44</v>
      </c>
      <c r="B6" s="26" t="s">
        <v>39</v>
      </c>
      <c r="C6" s="28">
        <v>123143600</v>
      </c>
      <c r="D6" s="28">
        <f>-45102400-69120115</f>
        <v>-114222515</v>
      </c>
      <c r="E6" s="28">
        <f>C6+D6</f>
        <v>8921085</v>
      </c>
    </row>
    <row r="7" spans="1:5" x14ac:dyDescent="0.25">
      <c r="A7" s="11" t="s">
        <v>45</v>
      </c>
      <c r="B7" s="8" t="s">
        <v>137</v>
      </c>
      <c r="C7" s="20">
        <f>C6+C5</f>
        <v>147014945</v>
      </c>
      <c r="D7" s="20">
        <f>D6+D5</f>
        <v>-114222515</v>
      </c>
      <c r="E7" s="20">
        <f>E6+E5</f>
        <v>32792430</v>
      </c>
    </row>
    <row r="8" spans="1:5" x14ac:dyDescent="0.25">
      <c r="A8" s="11" t="s">
        <v>46</v>
      </c>
      <c r="B8" s="29" t="s">
        <v>40</v>
      </c>
      <c r="C8" s="21">
        <f>C7</f>
        <v>147014945</v>
      </c>
      <c r="D8" s="21">
        <f>D7</f>
        <v>-114222515</v>
      </c>
      <c r="E8" s="21">
        <f>E7</f>
        <v>32792430</v>
      </c>
    </row>
  </sheetData>
  <mergeCells count="1"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>&amp;C&amp;L&amp;RÉrték típus: Ezer Forint</oddHeader>
    <oddFooter>&amp;C&amp;LAdatellenőrző kód: c2d-22-57d7c-511921-40-5f3c-3b-47e643572-5558&amp;R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K01</vt:lpstr>
      <vt:lpstr>K02</vt:lpstr>
      <vt:lpstr>K03</vt:lpstr>
      <vt:lpstr>K04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2018-03-14T13:39:30Z</cp:lastPrinted>
  <dcterms:created xsi:type="dcterms:W3CDTF">2010-05-29T08:47:41Z</dcterms:created>
  <dcterms:modified xsi:type="dcterms:W3CDTF">2018-03-14T13:39:45Z</dcterms:modified>
</cp:coreProperties>
</file>