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63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</sheets>
  <definedNames>
    <definedName name="_xlnm.Print_Titles" localSheetId="9">'10'!$1:$1</definedName>
    <definedName name="_xlnm.Print_Titles" localSheetId="10">'11'!$1:$1</definedName>
    <definedName name="_xlnm.Print_Titles" localSheetId="11">'12'!$1:$1</definedName>
    <definedName name="_xlnm.Print_Titles" localSheetId="12">'13'!$1:$1</definedName>
    <definedName name="_xlnm.Print_Titles" localSheetId="14">'15'!$2:$2</definedName>
    <definedName name="_xlnm.Print_Titles" localSheetId="15">'16'!$2:$4</definedName>
    <definedName name="_xlnm.Print_Titles" localSheetId="1">'2'!$1:$1</definedName>
    <definedName name="_xlnm.Print_Titles" localSheetId="4">'5'!$1:$5</definedName>
    <definedName name="_xlnm.Print_Titles" localSheetId="5">'6'!$1:$3</definedName>
    <definedName name="_xlnm.Print_Titles" localSheetId="7">'8'!$1:$5</definedName>
    <definedName name="_xlnm.Print_Titles" localSheetId="8">'9'!$1:$4</definedName>
    <definedName name="_xlnm.Print_Area" localSheetId="5">'6'!$A$1:$M$43</definedName>
    <definedName name="_xlnm.Print_Area" localSheetId="8">'9'!$A$1:$M$44</definedName>
  </definedNames>
  <calcPr fullCalcOnLoad="1"/>
</workbook>
</file>

<file path=xl/sharedStrings.xml><?xml version="1.0" encoding="utf-8"?>
<sst xmlns="http://schemas.openxmlformats.org/spreadsheetml/2006/main" count="1002" uniqueCount="648">
  <si>
    <t>Személyi juttatások</t>
  </si>
  <si>
    <t>Összesen</t>
  </si>
  <si>
    <t>I. Működési bevételek</t>
  </si>
  <si>
    <t>II. Felhalmozási bevételek</t>
  </si>
  <si>
    <t>Cím</t>
  </si>
  <si>
    <t>Lét-szám-keret</t>
  </si>
  <si>
    <t>Állami támogatás</t>
  </si>
  <si>
    <t>Egyéb működési célú kiadások</t>
  </si>
  <si>
    <t>I. Működési költségvetés</t>
  </si>
  <si>
    <t>Kiadások összesen</t>
  </si>
  <si>
    <t>Dologi kiadások</t>
  </si>
  <si>
    <t>Felújí-tások</t>
  </si>
  <si>
    <t>Költségvetési bevételek</t>
  </si>
  <si>
    <t>II. Felhalmozási költségvetés</t>
  </si>
  <si>
    <t>Sor-szám</t>
  </si>
  <si>
    <t>Megnevezés</t>
  </si>
  <si>
    <t>Ellátottak pénzbeli juttatása</t>
  </si>
  <si>
    <t>Általános tartalék</t>
  </si>
  <si>
    <t>Működési céltartalék</t>
  </si>
  <si>
    <t>Fejlesztési céltartalék</t>
  </si>
  <si>
    <t>Költségvetési hiány külső finanszírozása:</t>
  </si>
  <si>
    <t xml:space="preserve">Finanszírozási bevételek </t>
  </si>
  <si>
    <t xml:space="preserve">Felhalmozási célú hitel felvétele </t>
  </si>
  <si>
    <t>Finanszírozási kiadások</t>
  </si>
  <si>
    <t>Összesen:</t>
  </si>
  <si>
    <t>Közhatalmi bevételek</t>
  </si>
  <si>
    <t>Gépjárműadó</t>
  </si>
  <si>
    <t>Bevételek</t>
  </si>
  <si>
    <t>Kiadások</t>
  </si>
  <si>
    <t>I. Működési célú bevételek</t>
  </si>
  <si>
    <t>I. Működési célú kiadások</t>
  </si>
  <si>
    <t>1. Személyi juttatások</t>
  </si>
  <si>
    <t>7. Működési tartalék</t>
  </si>
  <si>
    <t>Működési célú kiadások összesen:</t>
  </si>
  <si>
    <t>II. Felhalmozási célú kiadások</t>
  </si>
  <si>
    <t>Működési célú bevételek összesen:</t>
  </si>
  <si>
    <t>II. Felhalmozási célú bevételek</t>
  </si>
  <si>
    <t>Felhalmozási célú kiadások összesen:</t>
  </si>
  <si>
    <t>Mind összesen:</t>
  </si>
  <si>
    <t>1. Közhatalmi bevételek</t>
  </si>
  <si>
    <t xml:space="preserve">8. Működési célú hitel felvétele </t>
  </si>
  <si>
    <t>3. Dologi kiadások</t>
  </si>
  <si>
    <t>Műkö-dési célra</t>
  </si>
  <si>
    <t>Felhal-mozási célra</t>
  </si>
  <si>
    <t>Költségvetési szerv megnevezése</t>
  </si>
  <si>
    <t>Finanszírozási bevételek</t>
  </si>
  <si>
    <t>Bevételek összesen</t>
  </si>
  <si>
    <t>Személyi jutta-tások</t>
  </si>
  <si>
    <t>Egyéb működési kiadások</t>
  </si>
  <si>
    <t>Ellátot-tak pénz-beli jutta-tása</t>
  </si>
  <si>
    <t>Felhal-mozási tartalék</t>
  </si>
  <si>
    <t>Költségvetési kiadások</t>
  </si>
  <si>
    <t xml:space="preserve">Összesen </t>
  </si>
  <si>
    <t>Beruházás megnevezése</t>
  </si>
  <si>
    <t>Mozgás Háza beruházás részlet</t>
  </si>
  <si>
    <t>Önkormányzat összesen:</t>
  </si>
  <si>
    <t>Keszthely Város Önkormányzata:</t>
  </si>
  <si>
    <t>Költségvetési szervek</t>
  </si>
  <si>
    <t>Felújítás megnevezése</t>
  </si>
  <si>
    <t>Keszthely Város Önkormányzata</t>
  </si>
  <si>
    <t>Castrum Camping értéknövelő beruházás</t>
  </si>
  <si>
    <t>Bursa Hungarica</t>
  </si>
  <si>
    <t>Keszthelyi Turisztikai Egyesület</t>
  </si>
  <si>
    <t>Keszthelyi Polgárőr Egyesület</t>
  </si>
  <si>
    <t>Egyéb felhalmozási kiadások</t>
  </si>
  <si>
    <t>Része-sedések értéke-sítése</t>
  </si>
  <si>
    <t>Hiány belső finanszírozása:</t>
  </si>
  <si>
    <t>Tervezés, lebonyolítás, műszaki ellenőrzés</t>
  </si>
  <si>
    <t>II. Felhalmozási  költségvetés</t>
  </si>
  <si>
    <t>ebből: kötelező feladat</t>
  </si>
  <si>
    <t>önként vállalt feladat</t>
  </si>
  <si>
    <t xml:space="preserve">Költségvetési bevételek </t>
  </si>
  <si>
    <t>A.</t>
  </si>
  <si>
    <t>B.</t>
  </si>
  <si>
    <t xml:space="preserve">Költségvetési kiadások </t>
  </si>
  <si>
    <t>C.</t>
  </si>
  <si>
    <t>D.</t>
  </si>
  <si>
    <t>Engedélyezett létszám:</t>
  </si>
  <si>
    <t>Működési bevételek összesen (A + D)</t>
  </si>
  <si>
    <t>Működési kiadások összesen (B + C)</t>
  </si>
  <si>
    <t>Beruházások</t>
  </si>
  <si>
    <t>Felhalmozási bevételek összesen (A + D)</t>
  </si>
  <si>
    <t>Felhalmozási kiadások összesen (B + C)</t>
  </si>
  <si>
    <t>Működési bevételek</t>
  </si>
  <si>
    <t xml:space="preserve">2. Munkaadókat terhelő járulékok </t>
  </si>
  <si>
    <t>Gazdasági Ellátó Szervezet Keszthely</t>
  </si>
  <si>
    <t>Telekadó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</si>
  <si>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</si>
  <si>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</si>
  <si>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</si>
  <si>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</si>
  <si>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</si>
  <si>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</si>
  <si>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</si>
  <si>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</si>
  <si>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</si>
  <si>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</si>
  <si>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</si>
  <si>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</si>
  <si>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Nyitó pénzkészlet</t>
  </si>
  <si>
    <t xml:space="preserve">Bevételek összesen </t>
  </si>
  <si>
    <t xml:space="preserve"> Kiadások összesen</t>
  </si>
  <si>
    <t>Záró pénzkészlet</t>
  </si>
  <si>
    <t>2. Felújítások</t>
  </si>
  <si>
    <t>Felhalmozási hiány (A-B) :</t>
  </si>
  <si>
    <t>Parkoló üz. 045170</t>
  </si>
  <si>
    <t>Nem lakóing.bérbeadás 013350</t>
  </si>
  <si>
    <t>Önk.jogalkotás 011130</t>
  </si>
  <si>
    <t>Közvilágítás 064010</t>
  </si>
  <si>
    <t>Város-és község-gazd. szolg. (főép.) 066020</t>
  </si>
  <si>
    <t>Közcélú fogl. 041233</t>
  </si>
  <si>
    <t>Erdősítés 042220</t>
  </si>
  <si>
    <t>Tel.hull. kez. 051030</t>
  </si>
  <si>
    <t>Utak, üz. 045160</t>
  </si>
  <si>
    <t>Zöldter.kez. 066010</t>
  </si>
  <si>
    <t>Tartalékok 900070</t>
  </si>
  <si>
    <t>Ár- és belvíz-véd.tev. 047410</t>
  </si>
  <si>
    <t>Fogorvosi szakell. 072313</t>
  </si>
  <si>
    <t>Civil szerv. műk.tám. 084031</t>
  </si>
  <si>
    <t>Köztemető fennt., műk. 013320</t>
  </si>
  <si>
    <t>Út, autópálya építés ( 045120 )</t>
  </si>
  <si>
    <t>Nem lakóingatlan bérbeadása ( 013350 )</t>
  </si>
  <si>
    <t>Zöldterület kezelés ( 066010 )</t>
  </si>
  <si>
    <t>Közvilágítás ( 064010 )</t>
  </si>
  <si>
    <t>Nem lakóingatlan bérbeadás ( 013350 )</t>
  </si>
  <si>
    <t>4. Felhalmozási tartalék</t>
  </si>
  <si>
    <t>6. Felhalmozási célú hitel törlesztése</t>
  </si>
  <si>
    <t>Felhalmozási célú bevételek összesen:</t>
  </si>
  <si>
    <t>eből: köt.feladat</t>
  </si>
  <si>
    <t>ebból: köt.feladat</t>
  </si>
  <si>
    <t>ebből: köt.feladat</t>
  </si>
  <si>
    <t>Kötelező feladatok</t>
  </si>
  <si>
    <t>Önként vállalt feladatok</t>
  </si>
  <si>
    <t>Kötelező feladat</t>
  </si>
  <si>
    <t>Önként vállalt feladat</t>
  </si>
  <si>
    <t xml:space="preserve">Működési bevételek </t>
  </si>
  <si>
    <t>ebből: Önkormányzat - 2 fő választott tisztségviselő</t>
  </si>
  <si>
    <t>1. Működési bevételek</t>
  </si>
  <si>
    <t>Ellátottak pénzbeli jutt.</t>
  </si>
  <si>
    <t>Maradvány igénybevétele</t>
  </si>
  <si>
    <t xml:space="preserve">Kormányzati funkciók </t>
  </si>
  <si>
    <t xml:space="preserve">Munka-adókat terhelő járulékok </t>
  </si>
  <si>
    <t>Támogatás ÁHT-n belülre</t>
  </si>
  <si>
    <t>Támogatás ÁHT-n kivülre</t>
  </si>
  <si>
    <t>Beruházás</t>
  </si>
  <si>
    <t>Felújítás</t>
  </si>
  <si>
    <t>Tartalék</t>
  </si>
  <si>
    <t>3. Működési bevételek</t>
  </si>
  <si>
    <t>Termőföld bérbeadásból származó SZJA</t>
  </si>
  <si>
    <t xml:space="preserve">Építményadó </t>
  </si>
  <si>
    <t>Magánszemélyek kommunális adója</t>
  </si>
  <si>
    <t>Idegenforgalmi adó tartózkodás után</t>
  </si>
  <si>
    <t>Bírság, pótlék, közigazgatási bírság</t>
  </si>
  <si>
    <t>Helyi önkormányzatok kiegészítő támogatásai</t>
  </si>
  <si>
    <t>Települési önkormányzatok egyes köznevelési fel tám.</t>
  </si>
  <si>
    <t xml:space="preserve">Működési célú támogatások államháztartáson belülről </t>
  </si>
  <si>
    <t xml:space="preserve">Felhalmozási célú támogatások ÁHT-n belüről </t>
  </si>
  <si>
    <t>Ingatlan értékesítése</t>
  </si>
  <si>
    <t>Felhalmozási bevételek</t>
  </si>
  <si>
    <t>Működési célú átvett pénzeszközök</t>
  </si>
  <si>
    <t>Kölcsön visszatérülése</t>
  </si>
  <si>
    <t xml:space="preserve">Egyéb működési célú átvett pénzeszközök </t>
  </si>
  <si>
    <t xml:space="preserve">Felhalmozási célú átvett pénzeszközök </t>
  </si>
  <si>
    <t>Egyéb felhalmozási célú átvett pénzeszközök</t>
  </si>
  <si>
    <t>Munkaadókat terhelő járulékok és szociális hozzájárulási adó</t>
  </si>
  <si>
    <t>Kölcsön  nyújtása ÁHT-n kívülre</t>
  </si>
  <si>
    <t>Egyéb működési célú támogatások ÁHT-n kívülre</t>
  </si>
  <si>
    <t>Egyéb felhalmozási célú kiadások</t>
  </si>
  <si>
    <t>Kölcsön nyújtása ÁHT-n kívülre</t>
  </si>
  <si>
    <t>Egyéb felhalm. célú támogatások ÁHT-n kívülre</t>
  </si>
  <si>
    <t>Egyéb felhalm. célú támogatások ÁHT-n belülre</t>
  </si>
  <si>
    <t xml:space="preserve">Beruházások </t>
  </si>
  <si>
    <t xml:space="preserve">Felújítások </t>
  </si>
  <si>
    <t>Települési önkormányzatok kulturális feladatainak tám.</t>
  </si>
  <si>
    <t>Ingatlan értékesítés</t>
  </si>
  <si>
    <t xml:space="preserve">Felhalm. célú támog. ÁHT-n belülről </t>
  </si>
  <si>
    <t>Működési célú támog. ÁHT-n belülről</t>
  </si>
  <si>
    <t>Felhalm. célú támog. ÁHT-n belülről</t>
  </si>
  <si>
    <t>Felhalmozási célú átvett pénzeszközök</t>
  </si>
  <si>
    <t>III. Pénzforgalom nélk.bev.</t>
  </si>
  <si>
    <t>Műk. célú támogatások ÁHT-n belülről</t>
  </si>
  <si>
    <t>Egyéb tárgyi eszköz értékesítés</t>
  </si>
  <si>
    <t>Működési célu átvett pénzeszközök</t>
  </si>
  <si>
    <t>Kölcsön</t>
  </si>
  <si>
    <t>Egyéb működési célú támogatás ÁHT-n belülre</t>
  </si>
  <si>
    <t>Egyéb működési célú támogatások ÁHT-n kivülre</t>
  </si>
  <si>
    <t>Egyéb felhalm. támogatás ÁHT-belülre</t>
  </si>
  <si>
    <t xml:space="preserve">Egyéb felhalm. célú támog. ÁHT-n kivülre </t>
  </si>
  <si>
    <t xml:space="preserve">Kölcsön </t>
  </si>
  <si>
    <t>Kölcsön vissza-térülés</t>
  </si>
  <si>
    <t>Önkormány-zatok működési támogatásai</t>
  </si>
  <si>
    <t>Egyéb szoc.term.beni és pénzb.ell. 107060</t>
  </si>
  <si>
    <t xml:space="preserve">Egyéb működési célú támogatások ÁHT-n belülről </t>
  </si>
  <si>
    <t>Önkormányzatok működési támogatásai</t>
  </si>
  <si>
    <t xml:space="preserve">Működési </t>
  </si>
  <si>
    <t xml:space="preserve">Felhal-mozási </t>
  </si>
  <si>
    <t xml:space="preserve">Kölcsön nyújtása </t>
  </si>
  <si>
    <t>Köztemető fenntartása, működtetése (013320)</t>
  </si>
  <si>
    <t xml:space="preserve">Csapadékelvezető rendszer tervezése és kivitelezése lakossági felvetés megoldására </t>
  </si>
  <si>
    <t>Balatoni Múzeum</t>
  </si>
  <si>
    <t>Ingatlanfelújítás</t>
  </si>
  <si>
    <t>Fejér György Városi Könyvtár</t>
  </si>
  <si>
    <t>Egyesített Szociális Intézmény</t>
  </si>
  <si>
    <t>Keszthelyi Életfa Óvoda</t>
  </si>
  <si>
    <t>Munkaadókat terhelő járulékok és szha</t>
  </si>
  <si>
    <t>Tám. áht-n belülre</t>
  </si>
  <si>
    <t>Tám. áht-n kivülre</t>
  </si>
  <si>
    <t xml:space="preserve">SUN Teniszklub </t>
  </si>
  <si>
    <t xml:space="preserve">Jelzőrendszeres házi segítségnyújtás </t>
  </si>
  <si>
    <t xml:space="preserve">Házi segítségnyújtás </t>
  </si>
  <si>
    <t>Egyéb működési célú támogatások ÁHT-n belülre</t>
  </si>
  <si>
    <t>Egyéb felhalmozási célú kiadások ÁHT-n kívülre</t>
  </si>
  <si>
    <t>2. Önkormányzatok működési támogatásai</t>
  </si>
  <si>
    <t>7. Maradvány igénybevétele</t>
  </si>
  <si>
    <t>1. Beruházások</t>
  </si>
  <si>
    <t>6. Ellátottak pénzbeli juttatásai</t>
  </si>
  <si>
    <t>6.Kölcsönök visszatérülése</t>
  </si>
  <si>
    <t>8. Kölcsön nyújtása</t>
  </si>
  <si>
    <t>5. Kölcsön nyújtása</t>
  </si>
  <si>
    <t>4. Működési célú támogatás ÁHT-n belülről</t>
  </si>
  <si>
    <t>4. Egyéb működési célú támogatások ÁHT-n belülre</t>
  </si>
  <si>
    <t>5. Egyéb működési célú támogatások ÁHT-n kívülre</t>
  </si>
  <si>
    <t>1. Felhalmozási bevételek</t>
  </si>
  <si>
    <t>5. Működési célú átvett pénzeszközök</t>
  </si>
  <si>
    <t>III. Maradány igénybevétele</t>
  </si>
  <si>
    <t>Műkö-dési</t>
  </si>
  <si>
    <t>Működési hiány-/többlet+ (A-B) :</t>
  </si>
  <si>
    <t>Talajterhelési díj</t>
  </si>
  <si>
    <t>Iparűzési adó</t>
  </si>
  <si>
    <t>Köz-fogl. létszáma</t>
  </si>
  <si>
    <t>Magyar Vöröskereszt Zala Megyei Szervezete</t>
  </si>
  <si>
    <t xml:space="preserve">Egyéb működési célú támogatások ÁHT-n belülre </t>
  </si>
  <si>
    <t>Közutak, hidak üzemeltetése, fenntartása (045160)</t>
  </si>
  <si>
    <t>Civil szervezetek működési támogatása (084031)</t>
  </si>
  <si>
    <t>Egyházak, közösségi és hitéleti tevékenységének támogatása (084040 )</t>
  </si>
  <si>
    <t>3. Közhatalmi bevételek</t>
  </si>
  <si>
    <t>4. Működési és felhalmozási célú támogatások</t>
  </si>
  <si>
    <t>5. Felhalmozási bevételek</t>
  </si>
  <si>
    <t>6. Kölcsön visszatérülés</t>
  </si>
  <si>
    <t>7. Hitelek</t>
  </si>
  <si>
    <t>8. Maradvány</t>
  </si>
  <si>
    <t>9. Személyi juttatások</t>
  </si>
  <si>
    <t>10. Munkaadót terhelő járulékok</t>
  </si>
  <si>
    <t>11. Dologi kiadások</t>
  </si>
  <si>
    <t>12. Működési és felhalmozási célú támogatások</t>
  </si>
  <si>
    <t>13. Ellátottak pénzbeli juttatásai</t>
  </si>
  <si>
    <t>14. Felújítás</t>
  </si>
  <si>
    <t>15. Beruházás</t>
  </si>
  <si>
    <t xml:space="preserve">16.Kölcsön nyújtása </t>
  </si>
  <si>
    <t>17. Tartalék</t>
  </si>
  <si>
    <t xml:space="preserve">Felhalmozási </t>
  </si>
  <si>
    <t xml:space="preserve">ebből: kötelező feladat </t>
  </si>
  <si>
    <t>IV. Költségvetési maradvány</t>
  </si>
  <si>
    <t>Út, autópálya ép.,(fejl)  045120</t>
  </si>
  <si>
    <t>Hitelek</t>
  </si>
  <si>
    <t>Irányító szervi támogatások folyósítása</t>
  </si>
  <si>
    <t xml:space="preserve">ÁHT- belüli megelőlegezés visszafiz. </t>
  </si>
  <si>
    <t>Strand 081061</t>
  </si>
  <si>
    <t>Önkor. elsz. kp. kv 018010</t>
  </si>
  <si>
    <t>ÁHT-n belüli megelőlegezés visszafiz.</t>
  </si>
  <si>
    <t>Államháztartáson belüli megelőlegezések</t>
  </si>
  <si>
    <t>9. Államháztartáson belüli megelőlegezés visszafizetése</t>
  </si>
  <si>
    <t>3. Egyéb felhalmozási célú támogatások ÁHT-n kivülre</t>
  </si>
  <si>
    <t xml:space="preserve">Goldmark Károly Művelődési Központ </t>
  </si>
  <si>
    <t xml:space="preserve">Bútor beszerzés </t>
  </si>
  <si>
    <t xml:space="preserve">Keszthelyi Életfa Óvoda </t>
  </si>
  <si>
    <t>Keszthelyi Polgármesteri Hivatal</t>
  </si>
  <si>
    <t>Kisértékű informatikai eszközök</t>
  </si>
  <si>
    <t xml:space="preserve">Mobiltelefonok </t>
  </si>
  <si>
    <t xml:space="preserve">Keszthelyi Polgármesteri Hivatal </t>
  </si>
  <si>
    <t xml:space="preserve">Keszthelyi Életfa Óvoda tetőfelújítása </t>
  </si>
  <si>
    <t xml:space="preserve">Keszthelyi Turisztikai Egyesület - Verkli fesztivál </t>
  </si>
  <si>
    <t xml:space="preserve">Belvárosi Kereskedők Egyesülete Keszthely Történeti Belváros Kulturális Életéért </t>
  </si>
  <si>
    <t xml:space="preserve">Rákóczi Szövetség </t>
  </si>
  <si>
    <t xml:space="preserve">Keszthelyi Televízió Nonprofit Kft. </t>
  </si>
  <si>
    <t xml:space="preserve">Szabadidős park, fürdő és strandszolgálatás (081061) </t>
  </si>
  <si>
    <t xml:space="preserve">Hévízi - Csapás úti kerékpárút terv felüvizsgálata, kiegészítése és egyéb díjak </t>
  </si>
  <si>
    <t xml:space="preserve">ÉNYKK Északnyugat-magyarországi Közlekedési Központ Zrt. - helyijárat </t>
  </si>
  <si>
    <t xml:space="preserve">ÉNYKK Északnyugat-magyarországi Közlekedési Központ Zrt. - veszteség kiegyenlítés </t>
  </si>
  <si>
    <t>Települési önkormányzatok szociális, gyermekjóléti és gyermekétkeztetési feladatainak támogatása</t>
  </si>
  <si>
    <t xml:space="preserve">Sörház utca 9. szám alatti ingatlan vásárlás </t>
  </si>
  <si>
    <t>ebből: köt. feladat</t>
  </si>
  <si>
    <t>Parkoló, garázs 045170</t>
  </si>
  <si>
    <t>Támoga-tás ÁHT-n belülre</t>
  </si>
  <si>
    <t>Beruhá-zások</t>
  </si>
  <si>
    <t>Kossuth u. 22. tetőfelújítás</t>
  </si>
  <si>
    <t>Kossuth u. 5. - födém kiváltása</t>
  </si>
  <si>
    <t>Zala Megyei Rendőrfőkapitányság - nyári közös járőrszolgálat</t>
  </si>
  <si>
    <t>Tagdíj</t>
  </si>
  <si>
    <t>Keszthelyi HUSZ Nonprofit Kft - gar.és kezességvállalás</t>
  </si>
  <si>
    <t>VÜZ Nonprofit Kft. - Libás strand parkoló bővítés</t>
  </si>
  <si>
    <t>Keszthelyi Református Egyházközség - elektromos hálózat és fűtés korszerűsítés</t>
  </si>
  <si>
    <t xml:space="preserve">Nemzeti Táncszínház </t>
  </si>
  <si>
    <t>Keszthelyi Evangélius Közhasznú Alapítvány</t>
  </si>
  <si>
    <t>Fodor u. - Kulcsár F. köz torkolat aszfaltozás</t>
  </si>
  <si>
    <t>Vaszary K.u. 1. csapadékvíz elvezetés járda javítás</t>
  </si>
  <si>
    <t>Balogh F.u. 1/a. burkolat javítás</t>
  </si>
  <si>
    <t>Madách közben útjavítás és csapadékvíz elvezetés</t>
  </si>
  <si>
    <t xml:space="preserve">Csák György u. </t>
  </si>
  <si>
    <t>Tapolcai u. járda felújítás (Lovassy u.-tól Kórházig)</t>
  </si>
  <si>
    <t>Lovassy u. új járdaszakasz építése Kis-kastély előtt</t>
  </si>
  <si>
    <t>Fecske u. burkolat felújítása - Fenyves u- Fecske u. közötti szakasz</t>
  </si>
  <si>
    <t>Parkoló kavicsozás - Nyárfa u. - Móra u. sarok</t>
  </si>
  <si>
    <t>Béri B.u.7. járda és a ház közötti terület aszfaltozása</t>
  </si>
  <si>
    <t>Györök Gy.u. burkolat felújítás</t>
  </si>
  <si>
    <t>Szent Miklós u. Ny-i garázssor aszfaltozása</t>
  </si>
  <si>
    <t>Árpád u. útburkolat felújítás É-i oldali járdával</t>
  </si>
  <si>
    <t>Zöldmező u. iskola előtti parkoló kialakítása árok lefedéssel, járda építés</t>
  </si>
  <si>
    <t>Szent Miklós köztemető főbejárati kapu átalakítás</t>
  </si>
  <si>
    <t>Szent Miklós köztemető - Mauzóleum és Festetics u. közötti zöldterület rendezés</t>
  </si>
  <si>
    <t>Szent Miklós köztemető - gondnoki épület felújítása</t>
  </si>
  <si>
    <t>Városi fogadótáblák felújítása (áthúzódó)</t>
  </si>
  <si>
    <t xml:space="preserve">Városi fogadótáblák felújítása II. ütem </t>
  </si>
  <si>
    <t>Keszthely város vízjogi üzemeltetési engedélye (Csókakői patak önálló részek)</t>
  </si>
  <si>
    <t>Szent László árok Kinizsi u. - Ruszek u. - Pázmány u. áteresz bővítésére</t>
  </si>
  <si>
    <t>Mandula u. ivóvíz vezeték tervezése, engdedélyeztetése (áthúzódó)</t>
  </si>
  <si>
    <t>Szent Miklós u. garázssor déli oldali nyílt árok tisztítása, profilozása</t>
  </si>
  <si>
    <t>Cserszeg u. 3. előtti árok lefedése, fordító akna építés</t>
  </si>
  <si>
    <t>Várkert - Kacsóh P. utcai oldal vízelvezetése drén cső fektetéssel</t>
  </si>
  <si>
    <t>Park u. fakadó vizek bevezetése a Helikon parki árokba</t>
  </si>
  <si>
    <t>Vásár tér 21. (Cserszeg u-i oldal) előtti csapadékgerinc dugulás elhárítás</t>
  </si>
  <si>
    <t>Schwarz D. utcai víznyelő átkötése szennyvíz csatornáról csapadékvíz gerinccsatornára</t>
  </si>
  <si>
    <t>Árnyas u. déli ág csapadékvízének elvezetése Napfény sori nyílt árokba</t>
  </si>
  <si>
    <t>Fő téri beszakadt csapadékcsatorna (Fő tér 1. sarok) feltárása, cseréje</t>
  </si>
  <si>
    <t>Balogh F.u. 1. A-B. közvilágítás I. ütem (1 lámpa a nyugati oldalon)</t>
  </si>
  <si>
    <t>Fő téri napvitorla</t>
  </si>
  <si>
    <t>Ebrendészeti telep bővítése</t>
  </si>
  <si>
    <t>Kutyafuttató (áthúzódó)</t>
  </si>
  <si>
    <t xml:space="preserve">Fő téri szökőkút </t>
  </si>
  <si>
    <t>Közterületi padok</t>
  </si>
  <si>
    <t>Térkő felújítás - Balaton parton</t>
  </si>
  <si>
    <t>Közterületi játszóterek</t>
  </si>
  <si>
    <t>Külső homlokzat felújítása - Balatoni Múzeum</t>
  </si>
  <si>
    <t>Óvodai vizesblokkok</t>
  </si>
  <si>
    <t>Óvodai közművek felújítása</t>
  </si>
  <si>
    <t>GESZ Központ - bádogozás</t>
  </si>
  <si>
    <t>Ingatlan felújítás - zöldterület és műhely (áthúzódó)</t>
  </si>
  <si>
    <t>Szoftver beszerzés - ASP átállás, TERC program</t>
  </si>
  <si>
    <t>Anyakönyvvezetői páncélszekrény</t>
  </si>
  <si>
    <t>Anyakönyvvezetői szertartásokhoz kellékek</t>
  </si>
  <si>
    <t>Bölcsöde - kisértékű tárgyi eszköz</t>
  </si>
  <si>
    <t xml:space="preserve">Leromlott városi területek rehabilitációja Keszthelyen TOP-4.3.1-15-ZA1-2016-00004 - 244/2016. (VII.14.) és 356/2016. (XII.15.) </t>
  </si>
  <si>
    <t>A Reischl féle sörház felújítása (barnamezős beruházás) TOP-2.1.1-15-ZA1-2016-00001 - 154/2016. (V.12.)</t>
  </si>
  <si>
    <t>Keszthely Zöld Város TOP-2.1.2-15-ZA1-2016-00003 - 155/2016. (V.12.)</t>
  </si>
  <si>
    <t>Kulturális intézmények tanulást segítő infrastrukturális fejlesztései kiírásra a Mosóház (Lehel u. 2.) épület belső szárnyának felújítására és regionális szerepű népi kézműves alkotóház kialakítása EFOP-4.1.7-16 - 357/2016. (XII.15.)</t>
  </si>
  <si>
    <t>Sportcsarnok felújítás az MKSZ tornaterem felújítási programjához - 335/2016. (XI.24.)</t>
  </si>
  <si>
    <t>Esély Otthon EFOP-1.2.11-16 - 358/2016. (XII.15.)</t>
  </si>
  <si>
    <t>Pannon Írók Társasága - Pannon Tükör</t>
  </si>
  <si>
    <t>Sportlétesítmények, edzőtáborok műk.és fejl. (081030)</t>
  </si>
  <si>
    <t>Keszthely és Környéke Kistérségi Többcélú Társulás</t>
  </si>
  <si>
    <t>ebből: állami támogatás (családsegítés, házi segítség-nyújtás, gyermekjóléti szolg.,)</t>
  </si>
  <si>
    <t>Keszthelyi Kilométerek Egyesület</t>
  </si>
  <si>
    <t>Szoftver</t>
  </si>
  <si>
    <t>Hordozható számítógép</t>
  </si>
  <si>
    <t>Vezeték nélküli mikrofon szett</t>
  </si>
  <si>
    <t xml:space="preserve">Nézőtéri nagy fényteljesítményű projektor </t>
  </si>
  <si>
    <t>Régi acélvázas mobil színpad faburkolat csere</t>
  </si>
  <si>
    <t>Számítógép beszerzése</t>
  </si>
  <si>
    <t>Könyvek</t>
  </si>
  <si>
    <t>Fő tér 1. fsz. irattár beázás megszűntetése</t>
  </si>
  <si>
    <t>Ingatlan felújítás (áthúzódó vizesblokk 200, étkező 200)</t>
  </si>
  <si>
    <t>Településfejl. 062020</t>
  </si>
  <si>
    <t>Településfejlesztés (062020)</t>
  </si>
  <si>
    <t>Támogatási célú finanszírozási műveletek ( 018030 )</t>
  </si>
  <si>
    <t xml:space="preserve">Iskola u. útfelújítása (tervezés) </t>
  </si>
  <si>
    <t>Konyhatechnológiai gép</t>
  </si>
  <si>
    <t>Kisértékű tárgyi eszközök</t>
  </si>
  <si>
    <t xml:space="preserve">Károly Gyula utca ivóvíz és szennyvízvezeték tervezése </t>
  </si>
  <si>
    <t>III. Irányító-szervi támogatás</t>
  </si>
  <si>
    <t>Módosítás</t>
  </si>
  <si>
    <t>Módosított előirányzat</t>
  </si>
  <si>
    <t>Helyi önkormányzatok működésének általános tám.</t>
  </si>
  <si>
    <t>Arany J. u. két oldali járda javítása és vízelvezetése - ebből áthúzódó 4.600</t>
  </si>
  <si>
    <t>Magvető u. -Viola u.-Keringő u. közötti szakasz aszfaltozása</t>
  </si>
  <si>
    <t xml:space="preserve">Mazsola Kerékpáros Sportegyesület (épületek+KRESZ park) </t>
  </si>
  <si>
    <t>Szociális ágazati összevont pótlék</t>
  </si>
  <si>
    <t>Kompenzáció</t>
  </si>
  <si>
    <t>A keszthelyi Ipari Park belső infrastruktúrájának fejlesztése a vállalkozások versenyképességének javítása érdekében - TOP-1.1.1-15-ZA1-2016-00007. - 153/2017.(V.30.)</t>
  </si>
  <si>
    <t>Ár- és belvízvédelemmel összefüggő tev. ( 047410 )</t>
  </si>
  <si>
    <t>Eszközök ASP rendszerhez csatlakozáshoz - KÖFOP-1.2.1-VEKOP-16.</t>
  </si>
  <si>
    <t>Keszthelyi Városfejlesztő Nonprofit Kft - pótbefizetés</t>
  </si>
  <si>
    <t xml:space="preserve">Zala Kétkeréken - Kerékpárút-fejlesztés Keszthely, Hévíz és Hahót településeken - TOP-3.1.1-15-ZA1-2016-0005. -150/2017. (V.30.) </t>
  </si>
  <si>
    <t>Vajdasági Ifjúsági Fórum - pm.ált.</t>
  </si>
  <si>
    <t>Vuelta Sportszervező és Szolgáltató Kft-Tour de Hongrie</t>
  </si>
  <si>
    <t>Keszthelyi Mentő Alapítvány - pm.ált.</t>
  </si>
  <si>
    <t>Véghelyzet Kft - pm.ált.</t>
  </si>
  <si>
    <t>Zala Megyei Magyar és Kínai Harcművészeti SE-pm.ált.</t>
  </si>
  <si>
    <t>Magyar Politikai Foglyok Szövetsége - pm.ált</t>
  </si>
  <si>
    <t>Te Se Add Fel Egyesület - pm.ált.</t>
  </si>
  <si>
    <t>Kolping Támogató Szolgálat - pm.ált.</t>
  </si>
  <si>
    <t>Magyar Nemzeti Levéltár Zala Megyei Levéltára - pm.</t>
  </si>
  <si>
    <t>HÉ! Siófok-térségi Helyi Érték Kulturális, Idegenforgalmi és Sportegyesület - pm.ált.</t>
  </si>
  <si>
    <t>Keszthelyi Kórház - EEB</t>
  </si>
  <si>
    <t>Balatoni Borbarát Hölgyek Egyesülete - Keszthelyi karnevál 600+200, 2018. évre 200) - EEB 25</t>
  </si>
  <si>
    <t>BEFAG Erdész Lövészklub - sporttámogatás</t>
  </si>
  <si>
    <t>Keszthelyi Yacht Klub - sporttámogatás</t>
  </si>
  <si>
    <t>Vajda Gimnázium Keszthelyi DSE - sporttámogatás</t>
  </si>
  <si>
    <t>Mazsola SE - sporttámogatás</t>
  </si>
  <si>
    <t>Balaton Triatlon és Szabadidő SE - sporttámogatás</t>
  </si>
  <si>
    <t>Immanuel Magyar-Izraeli Baráti Társaság - EEB</t>
  </si>
  <si>
    <t>Keszthelyi Szív- és Érbetegek Egyesülete - EEB</t>
  </si>
  <si>
    <t>Nagycsaládosok Keszthelyi Egyesülete - EEB</t>
  </si>
  <si>
    <t>ÉFEOSZ Zala Megyei Közhasznú Egyesület - EEB</t>
  </si>
  <si>
    <t>Látásfogyatékosok Keszthelyi Kistérségi Egyesülete -EEB</t>
  </si>
  <si>
    <t>Életfa Általános és Alapfokú Művészeti Iskola - EEB</t>
  </si>
  <si>
    <t>Keszthely Város Roma Nemzetiségi Önk. - EEB</t>
  </si>
  <si>
    <t>Oktatási Hivatal Zalaegerszegi Oktatási Központ - EEB</t>
  </si>
  <si>
    <t>Nők a Balatonért KHE - EEB</t>
  </si>
  <si>
    <t>Helikon Kórus és Baráti Köre Egyesület - EEB 120</t>
  </si>
  <si>
    <t>Bethlen Gábor Nyugdíjas Klub  EEB 100</t>
  </si>
  <si>
    <t>Zeneiskola Baráti Kör - pm.ált. 100, EEB 50</t>
  </si>
  <si>
    <t>Boombatucada Kulturális Egyesület - EEB</t>
  </si>
  <si>
    <t>Keszthelyi Városvédő Egyesület - pm.ált. 60, EEB 50</t>
  </si>
  <si>
    <t>Zalaegerszegi Szakképzési Centrum - EEB</t>
  </si>
  <si>
    <t>Ranolder J. Római Kat. Általános Iskola - EEB</t>
  </si>
  <si>
    <t>Szép Magyar Beszédért Alapítvány - EEB</t>
  </si>
  <si>
    <t>Keszthelyi Néptánc Hagyományokért Alapítvány - EEB</t>
  </si>
  <si>
    <t>ADD meg a lehetőséget! Alapítvány - EEB</t>
  </si>
  <si>
    <t>Zala Megye Népművészetéért Alapítvány - EEB</t>
  </si>
  <si>
    <t>Pelso Sportegyesület - sporttámogatás , EEB 128</t>
  </si>
  <si>
    <t>Magyar Légimentők Nonprofit Kft - EEB</t>
  </si>
  <si>
    <t>Shotokan Sportegyesület - EEB</t>
  </si>
  <si>
    <t>Nők a Balatonért Egyesület - VSB</t>
  </si>
  <si>
    <t>Keszthelyi VÜZ Kft - VSB</t>
  </si>
  <si>
    <t xml:space="preserve">Keszthelyi VÜZ Kft - Csik F. Tanuszoda </t>
  </si>
  <si>
    <t>Keszthelyi Televízió Nonprofit Kft - pótbefizetés</t>
  </si>
  <si>
    <r>
      <rPr>
        <strike/>
        <sz val="11"/>
        <rFont val="Book Antiqua"/>
        <family val="1"/>
      </rPr>
      <t>Bencés Diákszövetség Zala Megyei Szervezete</t>
    </r>
    <r>
      <rPr>
        <sz val="11"/>
        <rFont val="Book Antiqua"/>
        <family val="1"/>
      </rPr>
      <t xml:space="preserve"> Bencés Szellemiségért Alapítvány - Vaszary Kolos bíboros emlékműve </t>
    </r>
  </si>
  <si>
    <r>
      <t>Keszthelyi Vöröskeresztes Vizimentő Egyesület</t>
    </r>
    <r>
      <rPr>
        <sz val="11"/>
        <rFont val="Book Antiqua"/>
        <family val="1"/>
      </rPr>
      <t xml:space="preserve"> - Keszthelyi Vizimentő Közhasznú Egyesület</t>
    </r>
  </si>
  <si>
    <t>Köznevelési int.tanulók nappali rendszerű okt.(092111)</t>
  </si>
  <si>
    <t>Egyházak, közösségi és hitéleti tev. támogatása (084040)</t>
  </si>
  <si>
    <r>
      <rPr>
        <strike/>
        <sz val="11"/>
        <rFont val="Book Antiqua"/>
        <family val="1"/>
      </rPr>
      <t>Tomaji sor</t>
    </r>
    <r>
      <rPr>
        <sz val="11"/>
        <rFont val="Book Antiqua"/>
        <family val="1"/>
      </rPr>
      <t xml:space="preserve"> Bikedi sor ivóvíz gerincvezeték kiépítése a Mandula u. ellátásához</t>
    </r>
  </si>
  <si>
    <t>Mikrohullámú sütő</t>
  </si>
  <si>
    <t>Pelenkázó</t>
  </si>
  <si>
    <t>Nyomtató</t>
  </si>
  <si>
    <t>Vagyonvédelmi rendszer bővítés</t>
  </si>
  <si>
    <t>GPS</t>
  </si>
  <si>
    <t>Jármű beszerzés</t>
  </si>
  <si>
    <t>Hidro motor és kések</t>
  </si>
  <si>
    <t>Hőmennyiségmérő kiépítés - Egry Iskola és Csány-Szendrey AMI</t>
  </si>
  <si>
    <t>Keszthely Város Önkormányzat Alapellátási Intézete</t>
  </si>
  <si>
    <t>Gorenje mikrosütő</t>
  </si>
  <si>
    <t>Látványtár terv</t>
  </si>
  <si>
    <t>Wi-fi hálózat bővítés</t>
  </si>
  <si>
    <t>Keszthelyi Család- és Gyermekvédelmi Központ</t>
  </si>
  <si>
    <t>Mobiltelefonok</t>
  </si>
  <si>
    <t>Zenepavilon festése</t>
  </si>
  <si>
    <t>Világítótestek - Vajda János Gimnázium</t>
  </si>
  <si>
    <t>Nyílászárók beépítési díja</t>
  </si>
  <si>
    <t>Villanyhálózat javítása</t>
  </si>
  <si>
    <t>EFOP-4.1.8-16. "A könyvtári intézményrendszer tanulást segítő infrastruktúrális fejlesztései" pály. előkészítése</t>
  </si>
  <si>
    <t>Fenékpusztai beruházással értintett területen lakók lakhatási problémáinak megoldására lakás vásárlás</t>
  </si>
  <si>
    <t>Fenékpusztai beruházással érintett területen lakók részére üres önkormányzati lakások felújítása</t>
  </si>
  <si>
    <t xml:space="preserve">Helyi gazdaságfejlesztés megvalósítása a keszthelyi Reischl sörház barokk szárnyában TOP-1.1.3-15-ZA1-2016-00003 - 29/2016. (II.25.), 356/2016. (XII.15.), 152/2017. (V.30.) </t>
  </si>
  <si>
    <t>Keszthelyi Városi Strand társadalmi és környezeti szempont-ból fenntartható családbarát attrakció-fejlesztése. TOP-1.2.1-15-ZA1-2016-000011 - 92/2016. (IV.18.), 356/2016. (XII.15.), 154/2017. (V.30)</t>
  </si>
  <si>
    <t>Ingyenes B+R parkoló kialakítása a keszthelyi város-központ forgalomcsillapítása érdekében TOP-3.1.1-15-ZA1-2016-00006 - 75/2016. (III.31.), 356/2016. (XII.15.)</t>
  </si>
  <si>
    <t>I. világháborús hadisírok és emlékművek felújítása</t>
  </si>
  <si>
    <t>Teréz Anya Szociális Integrált Intézmény</t>
  </si>
  <si>
    <t>Spartacus Sportkör - pm.ált. 150, EEB 150, sporttám.</t>
  </si>
  <si>
    <t>Keszthelyi Tollaslabda Egyesület - sporttámogatás</t>
  </si>
  <si>
    <t xml:space="preserve">Kísérleti utcai óvoda épületének átalakítása és bővítése - TOP-1.4.1-15-ZA1-2016-00024 </t>
  </si>
  <si>
    <t>Óvodai nevelés, ellátás muködtetési feladatai (091140)</t>
  </si>
  <si>
    <t>Alapfokú művészetokt.összefüggő feladatok (091250)</t>
  </si>
  <si>
    <t>Rexter gk. felújítása</t>
  </si>
  <si>
    <t xml:space="preserve">"Keszthely" betűk </t>
  </si>
  <si>
    <t xml:space="preserve">Európai uniós forrásból finanszírozott támogatással megvalósuló programok, projektek bevételei, kiadásai, valamint az önkormányzat ilyen  projektekhez történő hozzájárulásai </t>
  </si>
  <si>
    <t>Határozat száma</t>
  </si>
  <si>
    <t>Összeg</t>
  </si>
  <si>
    <t>Projekt összköltsége, hozzájárulás összege</t>
  </si>
  <si>
    <t>Támogatás összege</t>
  </si>
  <si>
    <t>2017. év</t>
  </si>
  <si>
    <t>150/2017. (V.30.)</t>
  </si>
  <si>
    <t>151/2017. (V.30.)</t>
  </si>
  <si>
    <t xml:space="preserve">TOP-1.1.3-15/ZA1-2016-00003. "Helyi gazdaságfejlesztés megvalósítása a keszthelyi Reischl sörház barokk szárnyában" </t>
  </si>
  <si>
    <t>152/2017. (V.30.)</t>
  </si>
  <si>
    <t>153/2017. (V.30.)</t>
  </si>
  <si>
    <t>154/2017. (V.30.)</t>
  </si>
  <si>
    <t>KÖFOP-1.2.1-VEKOP-16 "Keszthely Város Önkormányzata ASP központhoz való csatlakozása"</t>
  </si>
  <si>
    <t xml:space="preserve">TOP-3.2.1-15/ZA1-2016-00030. "Keszthelyi Festetics György Zenei Alapfokú Művészeti Iskola energetikai korszerűsítése" </t>
  </si>
  <si>
    <t xml:space="preserve">TOP-3.2.1-15/ZA1-2016-00005. "Keszthelyi Életfa Óvoda Sopron Utcai Tagóvodájának energetikai korszerűsítése" </t>
  </si>
  <si>
    <t xml:space="preserve">TOP-5.2.1-15/ZA1-2016-00003. "A társadalmi hátrányok kompenzálását szolgáló komplex programok megvalósítása Keszthelyen" </t>
  </si>
  <si>
    <t xml:space="preserve">TOP-1.2.1-15/ZA1-2016-00011. "Keszthelyi Városi strand társadalmi és környezeti szempontból fenntartható családbarát attrakciófejlesztése"  </t>
  </si>
  <si>
    <t>158/2017. (VI.20.)</t>
  </si>
  <si>
    <t>159/2017. (VI.20.)</t>
  </si>
  <si>
    <t>160/2017. (VI.20.)</t>
  </si>
  <si>
    <t>157/2017. (VI.20.)</t>
  </si>
  <si>
    <t>25/2017. (II.23.)</t>
  </si>
  <si>
    <t xml:space="preserve">  </t>
  </si>
  <si>
    <t>2018. év</t>
  </si>
  <si>
    <t>TOP-2.1.1-15-ZA-2016-00001. "Barnamezős területek rehabilitációja a Reischl féle sörház felújítása"</t>
  </si>
  <si>
    <t>Út, autópálya ép., (fejl)  045120</t>
  </si>
  <si>
    <t>Bűnmegelőzés 031060</t>
  </si>
  <si>
    <t>Köznev.int.tan.nev.műk.092120</t>
  </si>
  <si>
    <t>Alapfokú műv.okt. 091250</t>
  </si>
  <si>
    <t>Óvodai nev., ell. 091140</t>
  </si>
  <si>
    <t xml:space="preserve">Fogorvosi szakell. 072313 </t>
  </si>
  <si>
    <t>Tám.célú fin. műveletek 018030</t>
  </si>
  <si>
    <t xml:space="preserve">Bűnmegelőzés 031060 </t>
  </si>
  <si>
    <t xml:space="preserve">Alapfokú műv.okt. 091250 </t>
  </si>
  <si>
    <t>Önkorm. elsz. 018010</t>
  </si>
  <si>
    <t>2017. évi módosított előirányzat</t>
  </si>
  <si>
    <t>Önkormányzat módosított előirányzat</t>
  </si>
  <si>
    <t>Költségvetési szervek módosított előirányzata</t>
  </si>
  <si>
    <r>
      <t xml:space="preserve">Keszthelyi Polgármesteri  Hivatal </t>
    </r>
    <r>
      <rPr>
        <sz val="9"/>
        <rFont val="Book Antiqua"/>
        <family val="1"/>
      </rPr>
      <t xml:space="preserve"> módosított ei.</t>
    </r>
  </si>
  <si>
    <r>
      <rPr>
        <b/>
        <sz val="9"/>
        <rFont val="Book Antiqua"/>
        <family val="1"/>
      </rPr>
      <t xml:space="preserve">Goldmark Károly Művelődési Központ </t>
    </r>
    <r>
      <rPr>
        <sz val="9"/>
        <rFont val="Book Antiqua"/>
        <family val="1"/>
      </rPr>
      <t xml:space="preserve"> módosított előirányzat</t>
    </r>
  </si>
  <si>
    <r>
      <rPr>
        <b/>
        <sz val="9"/>
        <rFont val="Book Antiqua"/>
        <family val="1"/>
      </rPr>
      <t xml:space="preserve">F.Gy. Városi Könyvtár </t>
    </r>
    <r>
      <rPr>
        <sz val="9"/>
        <rFont val="Book Antiqua"/>
        <family val="1"/>
      </rPr>
      <t>mód. ei.</t>
    </r>
  </si>
  <si>
    <r>
      <rPr>
        <b/>
        <sz val="9"/>
        <rFont val="Book Antiqua"/>
        <family val="1"/>
      </rPr>
      <t xml:space="preserve">Keszthely Város Önkorm. Alapellátási Intézete </t>
    </r>
    <r>
      <rPr>
        <sz val="9"/>
        <rFont val="Book Antiqua"/>
        <family val="1"/>
      </rPr>
      <t>mód. előir.</t>
    </r>
  </si>
  <si>
    <r>
      <rPr>
        <b/>
        <sz val="9"/>
        <rFont val="Book Antiqua"/>
        <family val="1"/>
      </rPr>
      <t>Keszthely Város Önkorm.Egyesített Szociális Intézménye</t>
    </r>
    <r>
      <rPr>
        <sz val="9"/>
        <rFont val="Book Antiqua"/>
        <family val="1"/>
      </rPr>
      <t xml:space="preserve"> mód. előir.</t>
    </r>
  </si>
  <si>
    <r>
      <rPr>
        <b/>
        <sz val="9"/>
        <rFont val="Book Antiqua"/>
        <family val="1"/>
      </rPr>
      <t>Balatoni Múzeum</t>
    </r>
    <r>
      <rPr>
        <sz val="9"/>
        <rFont val="Book Antiqua"/>
        <family val="1"/>
      </rPr>
      <t xml:space="preserve"> mód.előir.</t>
    </r>
  </si>
  <si>
    <r>
      <t xml:space="preserve">Keszthelyi Család- Gyermekjóléti Központ </t>
    </r>
    <r>
      <rPr>
        <sz val="9"/>
        <rFont val="Book Antiqua"/>
        <family val="1"/>
      </rPr>
      <t>mód. előirányzat</t>
    </r>
    <r>
      <rPr>
        <b/>
        <sz val="9"/>
        <rFont val="Book Antiqua"/>
        <family val="1"/>
      </rPr>
      <t xml:space="preserve"> </t>
    </r>
  </si>
  <si>
    <r>
      <rPr>
        <b/>
        <sz val="9"/>
        <rFont val="Book Antiqua"/>
        <family val="1"/>
      </rPr>
      <t>Gazdasági Ellátó Szervezet Keszthely</t>
    </r>
    <r>
      <rPr>
        <sz val="9"/>
        <rFont val="Book Antiqua"/>
        <family val="1"/>
      </rPr>
      <t xml:space="preserve"> mód. előirányzat</t>
    </r>
  </si>
  <si>
    <r>
      <rPr>
        <b/>
        <sz val="9"/>
        <rFont val="Book Antiqua"/>
        <family val="1"/>
      </rPr>
      <t>Keszthelyi Életfa Óvoda</t>
    </r>
    <r>
      <rPr>
        <sz val="9"/>
        <rFont val="Book Antiqua"/>
        <family val="1"/>
      </rPr>
      <t xml:space="preserve"> mód. ei.</t>
    </r>
  </si>
  <si>
    <r>
      <t xml:space="preserve">Keszthelyi Polgármesteri Hivatal </t>
    </r>
    <r>
      <rPr>
        <sz val="10"/>
        <rFont val="Book Antiqua"/>
        <family val="1"/>
      </rPr>
      <t>mód. előirányzat</t>
    </r>
  </si>
  <si>
    <r>
      <rPr>
        <b/>
        <sz val="10"/>
        <rFont val="Book Antiqua"/>
        <family val="1"/>
      </rPr>
      <t>Keszthelyi</t>
    </r>
    <r>
      <rPr>
        <sz val="10"/>
        <rFont val="Book Antiqua"/>
        <family val="1"/>
      </rPr>
      <t xml:space="preserve"> </t>
    </r>
    <r>
      <rPr>
        <b/>
        <sz val="10"/>
        <rFont val="Book Antiqua"/>
        <family val="1"/>
      </rPr>
      <t>Életfa Óvoda</t>
    </r>
    <r>
      <rPr>
        <sz val="10"/>
        <rFont val="Book Antiqua"/>
        <family val="1"/>
      </rPr>
      <t xml:space="preserve"> mód.előir.</t>
    </r>
  </si>
  <si>
    <r>
      <rPr>
        <b/>
        <sz val="10"/>
        <rFont val="Book Antiqua"/>
        <family val="1"/>
      </rPr>
      <t>Goldmark Károly Művelődési Központ</t>
    </r>
    <r>
      <rPr>
        <sz val="10"/>
        <rFont val="Book Antiqua"/>
        <family val="1"/>
      </rPr>
      <t xml:space="preserve"> mód.előirányzat</t>
    </r>
  </si>
  <si>
    <r>
      <rPr>
        <b/>
        <sz val="10"/>
        <rFont val="Book Antiqua"/>
        <family val="1"/>
      </rPr>
      <t>F.Gy. Városi Könyvtár</t>
    </r>
    <r>
      <rPr>
        <sz val="10"/>
        <rFont val="Book Antiqua"/>
        <family val="1"/>
      </rPr>
      <t xml:space="preserve"> mód. előir.</t>
    </r>
  </si>
  <si>
    <r>
      <rPr>
        <b/>
        <sz val="10"/>
        <rFont val="Book Antiqua"/>
        <family val="1"/>
      </rPr>
      <t xml:space="preserve">Keszthely Város Önk. Alapellátási Intézete </t>
    </r>
    <r>
      <rPr>
        <sz val="10"/>
        <rFont val="Book Antiqua"/>
        <family val="1"/>
      </rPr>
      <t>mód. előir.</t>
    </r>
  </si>
  <si>
    <r>
      <rPr>
        <b/>
        <sz val="10"/>
        <rFont val="Book Antiqua"/>
        <family val="1"/>
      </rPr>
      <t xml:space="preserve">Keszthely Város Önk. Egyesített Szociális Intézménye </t>
    </r>
    <r>
      <rPr>
        <sz val="10"/>
        <rFont val="Book Antiqua"/>
        <family val="1"/>
      </rPr>
      <t>mód.ei.</t>
    </r>
  </si>
  <si>
    <r>
      <rPr>
        <b/>
        <sz val="10"/>
        <rFont val="Book Antiqua"/>
        <family val="1"/>
      </rPr>
      <t xml:space="preserve">Balatoni Múzeum </t>
    </r>
    <r>
      <rPr>
        <sz val="10"/>
        <rFont val="Book Antiqua"/>
        <family val="1"/>
      </rPr>
      <t>mód.ei.</t>
    </r>
  </si>
  <si>
    <r>
      <rPr>
        <b/>
        <sz val="10"/>
        <rFont val="Book Antiqua"/>
        <family val="1"/>
      </rPr>
      <t>Keszthelyi Család- és Gyermekjóléti Központ</t>
    </r>
    <r>
      <rPr>
        <sz val="10"/>
        <rFont val="Book Antiqua"/>
        <family val="1"/>
      </rPr>
      <t xml:space="preserve"> mód. előirányzat</t>
    </r>
  </si>
  <si>
    <r>
      <rPr>
        <b/>
        <sz val="10"/>
        <rFont val="Book Antiqua"/>
        <family val="1"/>
      </rPr>
      <t xml:space="preserve">Gazdasági Ellátó Szervezet Keszthely </t>
    </r>
    <r>
      <rPr>
        <sz val="10"/>
        <rFont val="Book Antiqua"/>
        <family val="1"/>
      </rPr>
      <t>mód. előirányzat</t>
    </r>
  </si>
  <si>
    <t>Költségvetési szervek módosított előirányzata összesen:</t>
  </si>
  <si>
    <t>Költségvetési szervek módosított előirányzata összesen</t>
  </si>
  <si>
    <t>Önk.funkc.nem sor.bev. 900020</t>
  </si>
  <si>
    <t>Köztemető fennt.,műk. 013320</t>
  </si>
  <si>
    <t>Támog. célú fin.műv. 018030</t>
  </si>
  <si>
    <t xml:space="preserve">TOP-3.1.1-15/ZA1-2016-00005. "Zala Kétkeréken-Kerékpárút fejlesztés Keszthely, Hévíz és Hahót településeken" </t>
  </si>
  <si>
    <t>Szent Miklós u. a körforgalmi csomópont és a Bercsényi u. közötti szakasz</t>
  </si>
  <si>
    <t>Minimálbér és garantált bérminimum emelés</t>
  </si>
  <si>
    <t>Ár- és belvíz-védelmi tevékenység (047410)</t>
  </si>
  <si>
    <t xml:space="preserve">DRV Zrt </t>
  </si>
  <si>
    <t>Da Bibere Zalai Borlovagrend</t>
  </si>
  <si>
    <t>SZL-Bau Egyesület - sporttámogatás, pm.ált. 100</t>
  </si>
  <si>
    <t>Helikon Tenisz Club - pm.ált.</t>
  </si>
  <si>
    <t>Salve Regina Kulturális Egyesület - Dalünnep, pm.ált.</t>
  </si>
  <si>
    <t>Lovassy u. - Ady E. u. közötti 223/16. hrsz sportpálya korszerűsítés</t>
  </si>
  <si>
    <t>Zámor Térségéért Egyesület - EEB</t>
  </si>
  <si>
    <t>Keszthely és Környéke Egészségügyéért KHA - EEB</t>
  </si>
  <si>
    <t>Georgikon DSE Kézilabda Szakosztály - sporttámogatás, EEB 200</t>
  </si>
  <si>
    <t>Keszthelyi Városi DSE - sporttámogatás, EEB 200</t>
  </si>
  <si>
    <t>Ugrimanók Torna Klub - EEB</t>
  </si>
  <si>
    <t>Keszthelyi Haladás SC - sporttámogatás, EEB 200</t>
  </si>
  <si>
    <t>Keszthelyi Feltámadás Cserkészcsapat Alapítvány - EEB</t>
  </si>
  <si>
    <t>Civil a Civilekért Egyesület - VSB</t>
  </si>
  <si>
    <t>Asbóth S. u. útburkolat felújítása</t>
  </si>
  <si>
    <t>Polgármesteri Hivatal tetőszerkezetének felújítása (áthúzódó) + szigetelés felújítás</t>
  </si>
  <si>
    <t>Kisértékű tárgyi eszköz</t>
  </si>
  <si>
    <t>Klíma</t>
  </si>
  <si>
    <t>Életfa Óvoda - nyílászárócsere</t>
  </si>
  <si>
    <t>Fűtéskorszerűsítés</t>
  </si>
  <si>
    <t>EKG készülék</t>
  </si>
  <si>
    <t>Klíma berendezés</t>
  </si>
  <si>
    <t>Hó- és síkosságmentesítési eszköz beszerzés</t>
  </si>
  <si>
    <t>Fűtés leválasztás - Csány-Szendrey AMI Belvárosi Tagiskola</t>
  </si>
  <si>
    <t>Kazán - Bölcsőde és Gagarin u. Óvoda</t>
  </si>
  <si>
    <t>Centrál Színház Nonprofit Kft</t>
  </si>
  <si>
    <t>Értelmi Fogyatékos Gyermekekért Alapítvány - EEB</t>
  </si>
  <si>
    <t>Állami támogatás visszafizetése</t>
  </si>
  <si>
    <t xml:space="preserve">Keszthelyi F.Gy. Zenei Alapfokú Művészeti Iskola energetikai korszer. - TOP-3.2.1-15-ZA1-00030 - 241/2016. (VII.14.) </t>
  </si>
  <si>
    <t>Keszthelyi Életfa Óvoda Sopron utcai Tagóvodájának energ. korszer.-TOP-3.2.1-15-ZA1-2016-00031 - 242/2016.VII.14.</t>
  </si>
  <si>
    <t>Köznevelési intézmény 5-8. évfolyamán tanulók nev., okt. összefüggő műk.felad. (092120)</t>
  </si>
  <si>
    <t>Zöldmező utcai Ált. Iskola energetikai korszerűsítése - TOP-3.2.1-15-ZA1-2016-00027 - 243/2016. (VII.14.)</t>
  </si>
  <si>
    <t>Sportlét., edzőtáborok 081030</t>
  </si>
  <si>
    <t>Egyházak köz.és hitéleti tev. 084040</t>
  </si>
  <si>
    <t xml:space="preserve">Köznev.int.fel.tám. 092111 </t>
  </si>
  <si>
    <t>Köznev.int.nev.műk.092120</t>
  </si>
  <si>
    <t>Keszthely Kertvárosért Egyesület - EEB 50, pm.ált. 50</t>
  </si>
  <si>
    <t>Gyermekvéd.pénzbeni és term. beni ell.104051</t>
  </si>
  <si>
    <t>Gyermekvéd.pénzbeni és term.beni ell.104051</t>
  </si>
  <si>
    <t>TOP-2.1.3-15-ZA1-2016-00014. számú „A belterületi csapadékvíz elvezetési rendszer fejlesztése Keszthely-Kertvárosban"</t>
  </si>
  <si>
    <t xml:space="preserve">247/2017. (X.5.) </t>
  </si>
  <si>
    <t>TOP-2.1.2-15-ZA1-2016-00003. számú „Zöld Város kialakítása"</t>
  </si>
  <si>
    <t>248/2017. (X.5.)</t>
  </si>
  <si>
    <t xml:space="preserve">TOP-1.1.1-15/ZA1-2016-00007. "A Keszthelyi Ipari Park belső infrastruktúrájának fejlesztése a vállalkozások versenyképességének javítása érdekében" </t>
  </si>
  <si>
    <t xml:space="preserve">TOP-3.2.1-15/ZA1-2016-00027. "Zöldmező Utcai Általános Iskola, Speciális Szakiskola, Kollégium, Egységes Gyógypedagógiai Módszertani Intézmény energetikai korszerűsítése" </t>
  </si>
  <si>
    <t>Színház padlóburkolat felújítása</t>
  </si>
  <si>
    <t>Bútor felújítás</t>
  </si>
  <si>
    <t>Iroda kialakítási munkái</t>
  </si>
  <si>
    <t>Fűtési rendszer felújítása</t>
  </si>
  <si>
    <t>Fényképezőgép</t>
  </si>
  <si>
    <t>Tűzhely</t>
  </si>
  <si>
    <t>Hűtőszekrény</t>
  </si>
  <si>
    <t>Fénymásoló</t>
  </si>
  <si>
    <t>Kisértékű eszközök</t>
  </si>
  <si>
    <t>Számítógép</t>
  </si>
  <si>
    <t>Irodabútor</t>
  </si>
  <si>
    <t>Irodaszék</t>
  </si>
  <si>
    <t>Ülőgarnitúra</t>
  </si>
  <si>
    <t>Irodai és bölcsődei bútorok</t>
  </si>
  <si>
    <t>Laptop</t>
  </si>
  <si>
    <t>Szalagfüggöny</t>
  </si>
  <si>
    <t>Számítástechnikai eszközök</t>
  </si>
  <si>
    <t>Teherautó</t>
  </si>
  <si>
    <t>Zöldterületi eszközök és gépek</t>
  </si>
  <si>
    <t>Tuskómaró</t>
  </si>
  <si>
    <t>Vízvezeték és csőszerelési eszközök</t>
  </si>
  <si>
    <t>Karácsonyi díszek (Betlehen, angyalszárny, stb)</t>
  </si>
  <si>
    <t>Játszótér kiépítés</t>
  </si>
  <si>
    <t>Hegesztő inverter</t>
  </si>
  <si>
    <t>Gázterv készítés - Csány-Szendrey AMI Belvárosi Tagiskola</t>
  </si>
  <si>
    <r>
      <t xml:space="preserve">Közvilágítás tervezése (Vaszary K. u. 16, Egry Iskola-Schwarz D.u. közötti járda, Balogh F.u.1.A-B., E, Zöldmező u. Iskola Martinovics u. bejárata, </t>
    </r>
    <r>
      <rPr>
        <b/>
        <sz val="11"/>
        <rFont val="Book Antiqua"/>
        <family val="1"/>
      </rPr>
      <t>Tomaji sor</t>
    </r>
    <r>
      <rPr>
        <sz val="11"/>
        <rFont val="Book Antiqua"/>
        <family val="1"/>
      </rPr>
      <t>)</t>
    </r>
  </si>
  <si>
    <t>Bejárati ajtó motorszerkezet beszerzése</t>
  </si>
  <si>
    <t>Közvilágítás 064010 módosítás</t>
  </si>
  <si>
    <t>Önkor-mány-zatok felh.tám.</t>
  </si>
  <si>
    <t>Önkor-mányzat felhalmo-zási támo-gatásai</t>
  </si>
  <si>
    <t>A belterületi csapadékvíz elvezetési rendszer fejlesztése Keszthely-Kertvárosban (Mély u. csapadékcsatorna)  - TOP-2.1.3-15-ZA1-2016-00014. pályázat</t>
  </si>
  <si>
    <t>Magyar Film- és Médiatörténeti Egyesület - pm.ált.</t>
  </si>
  <si>
    <t>Keszthely Városi Diáksport Egyesület</t>
  </si>
  <si>
    <t>Ady Endre u.11-41. sz. ingatlanok Ny-i oldalán lévő 433.hrsz-ú út közvilágítása, Lovassy u. garázssor közvil.</t>
  </si>
  <si>
    <t>Középfokú okt.int.programjainak komplex tám.(092211)</t>
  </si>
  <si>
    <t>Helikon Liget Egyesület - EEB</t>
  </si>
  <si>
    <t>Keszthelyi Kiscápák - sporttámogatás, EEB 200</t>
  </si>
  <si>
    <t>Keszthelyi Reformtus Egyházközség - EEB</t>
  </si>
  <si>
    <t>Vakok és Gyengénlátók Zala Megyei Egyesülete - EEB</t>
  </si>
  <si>
    <t>Szent Erzsébet Alapítvány - EEB 300</t>
  </si>
  <si>
    <t>Állatvédelmi Járőrszolgálat Zala Megyei Egyesülete-EEB</t>
  </si>
  <si>
    <t>Református templom Ny-i oldalán lévő járda elbontása és térkővel történő felújítása</t>
  </si>
  <si>
    <t>Tapolcai út - Ady E. u. kereszteződésben gyalogos-átkelőhelynél Living Road rendszer kiépítése</t>
  </si>
  <si>
    <t>Közterület-figyelő rendszer bővítés</t>
  </si>
  <si>
    <t>A társadalmi hátrányok kompenzálását szolgáló komplex programok megvalósítása Keszthelyen (Konzorcium-vezető) TOP-5.2.1-15-ZA1-2016-00003 - 76/2016.(III.31.)</t>
  </si>
  <si>
    <t>Keszthelyi 992. hrsz ingatlan vásárlás</t>
  </si>
  <si>
    <t>Városi Strandon 3823. hrsz-ú büfé vásárlás</t>
  </si>
  <si>
    <t>Önk. és önk. hivatalok jogalkotó és ált. ig. tev. (011130)</t>
  </si>
  <si>
    <t>Önkormányzatok elsz. ( 018010 )</t>
  </si>
  <si>
    <t>Futball Club Keszthely - sporttám., EEB 200, VSB 158</t>
  </si>
  <si>
    <t>Önk. és önk. hivatalok jogalkotó és ált. ig.tev.  (011130)</t>
  </si>
  <si>
    <t>Gimn. int.szakm.tám. 092211</t>
  </si>
  <si>
    <t>Társadalmi Egyesülések Zala Megyei Szövetsége - EEB</t>
  </si>
  <si>
    <t>Magyarok Nagyasszonya Plébania - templomhajó festés, EEB</t>
  </si>
  <si>
    <t>KESOTE - sporttámogatás, EEB</t>
  </si>
  <si>
    <t>Zalaegerszegi Tankerületi Központ - EEB</t>
  </si>
  <si>
    <t>Lovassy u. labdarugó pálya szociális blokk</t>
  </si>
  <si>
    <t>ÁHT-n belüli megelőlegezés</t>
  </si>
  <si>
    <t>Egyéb működési célú átvett pénz-eszközök</t>
  </si>
  <si>
    <t>Hitelek felvétele</t>
  </si>
  <si>
    <t>Önkormány-zat működési támogatásai</t>
  </si>
  <si>
    <t>Egyéb felhalmo-zási célú átvett pénz-eszköz</t>
  </si>
  <si>
    <t>ÁHT-n belüli meg-előle-gezés</t>
  </si>
  <si>
    <t>Önkormányzatok költségvetési támogatása</t>
  </si>
  <si>
    <t>2. Önkormányzatok felhalmozási támogatásai</t>
  </si>
  <si>
    <t>3. Felhalmozási célú támogatások ÁHT-n belülről</t>
  </si>
  <si>
    <t>4. Felhalmozási célú átvett pénzeszközök</t>
  </si>
  <si>
    <t>5. Kölcsön visszatérülése</t>
  </si>
  <si>
    <t>6. Maradvány igénybevétele</t>
  </si>
  <si>
    <t>7. Felhalmozási célú hitelek felvétele</t>
  </si>
  <si>
    <t>9. Államháztartáson belüli megelőlegezés</t>
  </si>
  <si>
    <t>2.Önkormányzatok működési és felhalmozási támogatásai</t>
  </si>
  <si>
    <t>Nagykanizsai Tankerületi Központ - EEB</t>
  </si>
  <si>
    <t>Szerver, számítógépek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</si>
</sst>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_-* #,##0\ _F_t_-;\-* #,##0\ _F_t_-;_-* &quot;-&quot;??\ _F_t_-;_-@_-"/>
    <numFmt numFmtId="167" formatCode="#,##0_ ;\-#,##0\ "/>
    <numFmt numFmtId="168" formatCode="_-* #,##0.0\ _F_t_-;\-* #,##0.0\ _F_t_-;_-* \-??\ _F_t_-;_-@_-"/>
    <numFmt numFmtId="169" formatCode="[$-40E]yyyy\.\ mmmm\ d\."/>
    <numFmt numFmtId="170" formatCode="0.0"/>
    <numFmt numFmtId="171" formatCode="_-* #,##0.000\ _F_t_-;\-* #,##0.000\ _F_t_-;_-* \-??\ _F_t_-;_-@_-"/>
    <numFmt numFmtId="172" formatCode="_-* #,##0.0000\ _F_t_-;\-* #,##0.0000\ _F_t_-;_-* \-??\ _F_t_-;_-@_-"/>
    <numFmt numFmtId="173" formatCode="_-* #,##0.00000\ _F_t_-;\-* #,##0.00000\ _F_t_-;_-* \-??\ _F_t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i/>
      <sz val="16"/>
      <name val="Arial"/>
      <family val="2"/>
    </font>
    <font>
      <sz val="7"/>
      <name val="Book Antiqua"/>
      <family val="1"/>
    </font>
    <font>
      <b/>
      <sz val="9"/>
      <name val="Book Antiqua"/>
      <family val="1"/>
    </font>
    <font>
      <sz val="8"/>
      <name val="Book Antiqua"/>
      <family val="1"/>
    </font>
    <font>
      <sz val="9"/>
      <name val="Book Antiqua"/>
      <family val="1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Book Antiqua"/>
      <family val="1"/>
    </font>
    <font>
      <b/>
      <sz val="7"/>
      <name val="Book Antiqua"/>
      <family val="1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trike/>
      <sz val="11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>
        <color indexed="63"/>
      </right>
      <top/>
      <bottom/>
    </border>
    <border>
      <left/>
      <right style="thin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/>
      <bottom style="medium"/>
    </border>
    <border>
      <left/>
      <right/>
      <top/>
      <bottom style="thin">
        <color indexed="8"/>
      </bottom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/>
      <bottom style="thin">
        <color indexed="8"/>
      </bottom>
    </border>
    <border>
      <left style="medium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medium"/>
      <top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/>
      <right/>
      <top style="medium"/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medium"/>
      <bottom style="thin"/>
    </border>
    <border>
      <left style="thin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/>
      <right style="medium"/>
      <top style="thin">
        <color indexed="8"/>
      </top>
      <bottom style="thin">
        <color indexed="8"/>
      </bottom>
    </border>
    <border>
      <left/>
      <right/>
      <top>
        <color indexed="63"/>
      </top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/>
      <top style="medium"/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/>
      <right style="thin"/>
      <top style="thin"/>
      <bottom style="medium"/>
    </border>
    <border>
      <left/>
      <right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 style="medium"/>
      <bottom style="thin"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medium"/>
      <top style="medium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2" borderId="0" applyNumberFormat="0" applyBorder="0" applyAlignment="0" applyProtection="0"/>
    <xf numFmtId="0" fontId="38" fillId="17" borderId="0" applyNumberFormat="0" applyBorder="0" applyAlignment="0" applyProtection="0"/>
    <xf numFmtId="0" fontId="38" fillId="13" borderId="0" applyNumberFormat="0" applyBorder="0" applyAlignment="0" applyProtection="0"/>
    <xf numFmtId="0" fontId="38" fillId="11" borderId="0" applyNumberFormat="0" applyBorder="0" applyAlignment="0" applyProtection="0"/>
    <xf numFmtId="0" fontId="38" fillId="18" borderId="0" applyNumberFormat="0" applyBorder="0" applyAlignment="0" applyProtection="0"/>
    <xf numFmtId="0" fontId="38" fillId="5" borderId="0" applyNumberFormat="0" applyBorder="0" applyAlignment="0" applyProtection="0"/>
    <xf numFmtId="0" fontId="40" fillId="19" borderId="1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18" fillId="0" borderId="2" applyNumberFormat="0" applyFill="0" applyAlignment="0" applyProtection="0"/>
    <xf numFmtId="0" fontId="25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41" fillId="20" borderId="5" applyNumberFormat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1" borderId="7" applyNumberFormat="0" applyFont="0" applyAlignment="0" applyProtection="0"/>
    <xf numFmtId="0" fontId="45" fillId="22" borderId="0" applyNumberFormat="0" applyBorder="0" applyAlignment="0" applyProtection="0"/>
    <xf numFmtId="0" fontId="46" fillId="4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4" borderId="1" applyNumberFormat="0" applyAlignment="0" applyProtection="0"/>
    <xf numFmtId="9" fontId="0" fillId="0" borderId="0" applyFont="0" applyFill="0" applyBorder="0" applyAlignment="0" applyProtection="0"/>
  </cellStyleXfs>
  <cellXfs count="8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166" fontId="2" fillId="0" borderId="0" xfId="0" applyNumberFormat="1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 indent="1"/>
    </xf>
    <xf numFmtId="0" fontId="9" fillId="0" borderId="0" xfId="0" applyFont="1" applyAlignment="1">
      <alignment/>
    </xf>
    <xf numFmtId="166" fontId="4" fillId="0" borderId="0" xfId="47" applyNumberFormat="1" applyFont="1" applyFill="1" applyBorder="1" applyAlignment="1">
      <alignment/>
    </xf>
    <xf numFmtId="0" fontId="10" fillId="0" borderId="12" xfId="0" applyFont="1" applyFill="1" applyBorder="1" applyAlignment="1">
      <alignment horizontal="left" wrapText="1" indent="1"/>
    </xf>
    <xf numFmtId="0" fontId="10" fillId="0" borderId="0" xfId="0" applyFont="1" applyFill="1" applyAlignment="1">
      <alignment wrapText="1"/>
    </xf>
    <xf numFmtId="166" fontId="2" fillId="0" borderId="13" xfId="47" applyNumberFormat="1" applyFont="1" applyFill="1" applyBorder="1" applyAlignment="1">
      <alignment/>
    </xf>
    <xf numFmtId="166" fontId="2" fillId="0" borderId="14" xfId="47" applyNumberFormat="1" applyFont="1" applyFill="1" applyBorder="1" applyAlignment="1">
      <alignment/>
    </xf>
    <xf numFmtId="166" fontId="3" fillId="0" borderId="15" xfId="47" applyNumberFormat="1" applyFont="1" applyFill="1" applyBorder="1" applyAlignment="1">
      <alignment/>
    </xf>
    <xf numFmtId="166" fontId="2" fillId="0" borderId="15" xfId="47" applyNumberFormat="1" applyFont="1" applyFill="1" applyBorder="1" applyAlignment="1">
      <alignment/>
    </xf>
    <xf numFmtId="166" fontId="2" fillId="0" borderId="16" xfId="47" applyNumberFormat="1" applyFont="1" applyFill="1" applyBorder="1" applyAlignment="1">
      <alignment horizontal="right"/>
    </xf>
    <xf numFmtId="166" fontId="2" fillId="0" borderId="14" xfId="47" applyNumberFormat="1" applyFont="1" applyFill="1" applyBorder="1" applyAlignment="1">
      <alignment horizontal="right"/>
    </xf>
    <xf numFmtId="166" fontId="2" fillId="0" borderId="17" xfId="47" applyNumberFormat="1" applyFont="1" applyFill="1" applyBorder="1" applyAlignment="1">
      <alignment/>
    </xf>
    <xf numFmtId="166" fontId="2" fillId="0" borderId="18" xfId="47" applyNumberFormat="1" applyFont="1" applyFill="1" applyBorder="1" applyAlignment="1">
      <alignment horizontal="right"/>
    </xf>
    <xf numFmtId="166" fontId="3" fillId="0" borderId="16" xfId="47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65" fontId="8" fillId="0" borderId="22" xfId="47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top" wrapText="1"/>
    </xf>
    <xf numFmtId="166" fontId="12" fillId="0" borderId="0" xfId="47" applyNumberFormat="1" applyFont="1" applyAlignment="1">
      <alignment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" fontId="7" fillId="0" borderId="26" xfId="0" applyNumberFormat="1" applyFont="1" applyFill="1" applyBorder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47" applyNumberFormat="1" applyFont="1" applyAlignment="1">
      <alignment/>
    </xf>
    <xf numFmtId="0" fontId="2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1" fontId="7" fillId="0" borderId="26" xfId="47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9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" fontId="15" fillId="0" borderId="26" xfId="47" applyNumberFormat="1" applyFont="1" applyFill="1" applyBorder="1" applyAlignment="1">
      <alignment horizont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/>
    </xf>
    <xf numFmtId="165" fontId="5" fillId="0" borderId="33" xfId="47" applyNumberFormat="1" applyFont="1" applyFill="1" applyBorder="1" applyAlignment="1" applyProtection="1">
      <alignment/>
      <protection/>
    </xf>
    <xf numFmtId="165" fontId="5" fillId="0" borderId="34" xfId="47" applyNumberFormat="1" applyFont="1" applyFill="1" applyBorder="1" applyAlignment="1" applyProtection="1">
      <alignment/>
      <protection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 wrapText="1"/>
    </xf>
    <xf numFmtId="165" fontId="5" fillId="0" borderId="37" xfId="47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38" xfId="0" applyFont="1" applyBorder="1" applyAlignment="1">
      <alignment horizontal="center" wrapText="1"/>
    </xf>
    <xf numFmtId="0" fontId="5" fillId="0" borderId="36" xfId="0" applyFont="1" applyBorder="1" applyAlignment="1">
      <alignment wrapText="1"/>
    </xf>
    <xf numFmtId="0" fontId="4" fillId="0" borderId="36" xfId="0" applyFont="1" applyBorder="1" applyAlignment="1">
      <alignment horizontal="left" wrapText="1" indent="1"/>
    </xf>
    <xf numFmtId="0" fontId="4" fillId="0" borderId="36" xfId="0" applyFont="1" applyBorder="1" applyAlignment="1">
      <alignment wrapText="1"/>
    </xf>
    <xf numFmtId="0" fontId="5" fillId="0" borderId="39" xfId="0" applyFont="1" applyBorder="1" applyAlignment="1">
      <alignment horizontal="center"/>
    </xf>
    <xf numFmtId="165" fontId="5" fillId="0" borderId="40" xfId="47" applyNumberFormat="1" applyFont="1" applyFill="1" applyBorder="1" applyAlignment="1" applyProtection="1">
      <alignment/>
      <protection/>
    </xf>
    <xf numFmtId="165" fontId="5" fillId="0" borderId="33" xfId="47" applyNumberFormat="1" applyFont="1" applyFill="1" applyBorder="1" applyAlignment="1" applyProtection="1">
      <alignment horizontal="center"/>
      <protection/>
    </xf>
    <xf numFmtId="0" fontId="5" fillId="0" borderId="41" xfId="0" applyFont="1" applyBorder="1" applyAlignment="1">
      <alignment horizontal="left" wrapText="1"/>
    </xf>
    <xf numFmtId="0" fontId="5" fillId="0" borderId="42" xfId="0" applyFont="1" applyBorder="1" applyAlignment="1">
      <alignment horizontal="left" wrapText="1"/>
    </xf>
    <xf numFmtId="165" fontId="5" fillId="0" borderId="37" xfId="47" applyNumberFormat="1" applyFont="1" applyFill="1" applyBorder="1" applyAlignment="1" applyProtection="1">
      <alignment horizontal="center"/>
      <protection/>
    </xf>
    <xf numFmtId="165" fontId="5" fillId="0" borderId="33" xfId="47" applyNumberFormat="1" applyFont="1" applyFill="1" applyBorder="1" applyAlignment="1" applyProtection="1">
      <alignment horizontal="left" wrapText="1"/>
      <protection/>
    </xf>
    <xf numFmtId="166" fontId="2" fillId="0" borderId="43" xfId="47" applyNumberFormat="1" applyFont="1" applyFill="1" applyBorder="1" applyAlignment="1">
      <alignment/>
    </xf>
    <xf numFmtId="0" fontId="2" fillId="0" borderId="43" xfId="0" applyFont="1" applyFill="1" applyBorder="1" applyAlignment="1">
      <alignment/>
    </xf>
    <xf numFmtId="166" fontId="2" fillId="0" borderId="13" xfId="47" applyNumberFormat="1" applyFont="1" applyFill="1" applyBorder="1" applyAlignment="1">
      <alignment wrapText="1"/>
    </xf>
    <xf numFmtId="166" fontId="2" fillId="0" borderId="15" xfId="47" applyNumberFormat="1" applyFont="1" applyFill="1" applyBorder="1" applyAlignment="1">
      <alignment wrapText="1"/>
    </xf>
    <xf numFmtId="166" fontId="2" fillId="0" borderId="15" xfId="47" applyNumberFormat="1" applyFont="1" applyFill="1" applyBorder="1" applyAlignment="1">
      <alignment vertical="top" wrapText="1"/>
    </xf>
    <xf numFmtId="166" fontId="3" fillId="0" borderId="15" xfId="47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4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1" fontId="2" fillId="0" borderId="15" xfId="47" applyNumberFormat="1" applyFont="1" applyFill="1" applyBorder="1" applyAlignment="1">
      <alignment/>
    </xf>
    <xf numFmtId="1" fontId="2" fillId="0" borderId="44" xfId="47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6" fontId="2" fillId="0" borderId="45" xfId="47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wrapText="1"/>
    </xf>
    <xf numFmtId="0" fontId="9" fillId="0" borderId="46" xfId="0" applyFont="1" applyFill="1" applyBorder="1" applyAlignment="1">
      <alignment wrapText="1"/>
    </xf>
    <xf numFmtId="1" fontId="2" fillId="0" borderId="17" xfId="47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166" fontId="2" fillId="0" borderId="47" xfId="47" applyNumberFormat="1" applyFont="1" applyFill="1" applyBorder="1" applyAlignment="1">
      <alignment/>
    </xf>
    <xf numFmtId="0" fontId="10" fillId="0" borderId="11" xfId="0" applyFont="1" applyFill="1" applyBorder="1" applyAlignment="1">
      <alignment horizontal="left" wrapText="1" indent="1"/>
    </xf>
    <xf numFmtId="166" fontId="2" fillId="0" borderId="44" xfId="47" applyNumberFormat="1" applyFont="1" applyFill="1" applyBorder="1" applyAlignment="1">
      <alignment/>
    </xf>
    <xf numFmtId="0" fontId="3" fillId="0" borderId="48" xfId="0" applyFont="1" applyFill="1" applyBorder="1" applyAlignment="1">
      <alignment vertical="top" wrapText="1"/>
    </xf>
    <xf numFmtId="3" fontId="3" fillId="0" borderId="49" xfId="0" applyNumberFormat="1" applyFont="1" applyFill="1" applyBorder="1" applyAlignment="1">
      <alignment/>
    </xf>
    <xf numFmtId="166" fontId="2" fillId="0" borderId="50" xfId="47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/>
    </xf>
    <xf numFmtId="0" fontId="8" fillId="0" borderId="48" xfId="0" applyFont="1" applyFill="1" applyBorder="1" applyAlignment="1">
      <alignment horizontal="left" vertical="center" wrapText="1"/>
    </xf>
    <xf numFmtId="165" fontId="3" fillId="0" borderId="51" xfId="47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52" xfId="0" applyFont="1" applyFill="1" applyBorder="1" applyAlignment="1">
      <alignment horizontal="left" vertical="center" wrapText="1" indent="2"/>
    </xf>
    <xf numFmtId="165" fontId="3" fillId="0" borderId="15" xfId="47" applyNumberFormat="1" applyFont="1" applyFill="1" applyBorder="1" applyAlignment="1">
      <alignment vertical="center" wrapText="1"/>
    </xf>
    <xf numFmtId="165" fontId="3" fillId="0" borderId="44" xfId="47" applyNumberFormat="1" applyFont="1" applyFill="1" applyBorder="1" applyAlignment="1">
      <alignment vertical="center" wrapText="1"/>
    </xf>
    <xf numFmtId="165" fontId="3" fillId="0" borderId="22" xfId="47" applyNumberFormat="1" applyFont="1" applyFill="1" applyBorder="1" applyAlignment="1">
      <alignment vertical="center" wrapText="1"/>
    </xf>
    <xf numFmtId="0" fontId="5" fillId="0" borderId="39" xfId="0" applyFont="1" applyBorder="1" applyAlignment="1">
      <alignment horizontal="left" wrapText="1"/>
    </xf>
    <xf numFmtId="0" fontId="3" fillId="0" borderId="44" xfId="0" applyFont="1" applyFill="1" applyBorder="1" applyAlignment="1">
      <alignment vertical="center" wrapText="1"/>
    </xf>
    <xf numFmtId="1" fontId="2" fillId="0" borderId="22" xfId="47" applyNumberFormat="1" applyFont="1" applyFill="1" applyBorder="1" applyAlignment="1">
      <alignment/>
    </xf>
    <xf numFmtId="1" fontId="2" fillId="0" borderId="26" xfId="47" applyNumberFormat="1" applyFont="1" applyFill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15" xfId="0" applyFont="1" applyBorder="1" applyAlignment="1">
      <alignment horizontal="left" wrapText="1"/>
    </xf>
    <xf numFmtId="166" fontId="2" fillId="0" borderId="53" xfId="47" applyNumberFormat="1" applyFont="1" applyFill="1" applyBorder="1" applyAlignment="1">
      <alignment/>
    </xf>
    <xf numFmtId="166" fontId="2" fillId="0" borderId="26" xfId="47" applyNumberFormat="1" applyFont="1" applyFill="1" applyBorder="1" applyAlignment="1">
      <alignment/>
    </xf>
    <xf numFmtId="165" fontId="3" fillId="0" borderId="54" xfId="47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166" fontId="4" fillId="0" borderId="44" xfId="0" applyNumberFormat="1" applyFont="1" applyFill="1" applyBorder="1" applyAlignment="1">
      <alignment/>
    </xf>
    <xf numFmtId="166" fontId="2" fillId="0" borderId="49" xfId="47" applyNumberFormat="1" applyFont="1" applyFill="1" applyBorder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66" fontId="3" fillId="0" borderId="49" xfId="47" applyNumberFormat="1" applyFont="1" applyFill="1" applyBorder="1" applyAlignment="1">
      <alignment/>
    </xf>
    <xf numFmtId="0" fontId="9" fillId="0" borderId="12" xfId="0" applyFont="1" applyFill="1" applyBorder="1" applyAlignment="1">
      <alignment horizontal="left" wrapText="1" indent="1"/>
    </xf>
    <xf numFmtId="1" fontId="2" fillId="0" borderId="47" xfId="47" applyNumberFormat="1" applyFont="1" applyFill="1" applyBorder="1" applyAlignment="1">
      <alignment/>
    </xf>
    <xf numFmtId="1" fontId="2" fillId="0" borderId="13" xfId="47" applyNumberFormat="1" applyFont="1" applyFill="1" applyBorder="1" applyAlignment="1">
      <alignment/>
    </xf>
    <xf numFmtId="0" fontId="9" fillId="0" borderId="52" xfId="0" applyFont="1" applyFill="1" applyBorder="1" applyAlignment="1">
      <alignment horizontal="left" wrapText="1" indent="1"/>
    </xf>
    <xf numFmtId="0" fontId="2" fillId="0" borderId="47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166" fontId="5" fillId="0" borderId="21" xfId="47" applyNumberFormat="1" applyFont="1" applyFill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166" fontId="4" fillId="0" borderId="16" xfId="47" applyNumberFormat="1" applyFont="1" applyFill="1" applyBorder="1" applyAlignment="1">
      <alignment/>
    </xf>
    <xf numFmtId="166" fontId="4" fillId="0" borderId="18" xfId="47" applyNumberFormat="1" applyFont="1" applyFill="1" applyBorder="1" applyAlignment="1">
      <alignment/>
    </xf>
    <xf numFmtId="166" fontId="5" fillId="0" borderId="14" xfId="47" applyNumberFormat="1" applyFont="1" applyFill="1" applyBorder="1" applyAlignment="1">
      <alignment/>
    </xf>
    <xf numFmtId="166" fontId="5" fillId="0" borderId="16" xfId="47" applyNumberFormat="1" applyFont="1" applyFill="1" applyBorder="1" applyAlignment="1">
      <alignment/>
    </xf>
    <xf numFmtId="166" fontId="5" fillId="0" borderId="18" xfId="47" applyNumberFormat="1" applyFont="1" applyFill="1" applyBorder="1" applyAlignment="1">
      <alignment/>
    </xf>
    <xf numFmtId="166" fontId="4" fillId="0" borderId="25" xfId="47" applyNumberFormat="1" applyFont="1" applyFill="1" applyBorder="1" applyAlignment="1">
      <alignment/>
    </xf>
    <xf numFmtId="166" fontId="5" fillId="0" borderId="56" xfId="47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166" fontId="5" fillId="0" borderId="57" xfId="47" applyNumberFormat="1" applyFont="1" applyFill="1" applyBorder="1" applyAlignment="1">
      <alignment/>
    </xf>
    <xf numFmtId="0" fontId="4" fillId="0" borderId="43" xfId="0" applyFont="1" applyBorder="1" applyAlignment="1">
      <alignment/>
    </xf>
    <xf numFmtId="0" fontId="4" fillId="0" borderId="58" xfId="0" applyFont="1" applyBorder="1" applyAlignment="1">
      <alignment/>
    </xf>
    <xf numFmtId="0" fontId="4" fillId="0" borderId="44" xfId="0" applyFont="1" applyBorder="1" applyAlignment="1">
      <alignment/>
    </xf>
    <xf numFmtId="0" fontId="5" fillId="0" borderId="59" xfId="0" applyFont="1" applyBorder="1" applyAlignment="1">
      <alignment horizontal="center" vertical="center" wrapText="1"/>
    </xf>
    <xf numFmtId="165" fontId="4" fillId="0" borderId="60" xfId="47" applyNumberFormat="1" applyFont="1" applyFill="1" applyBorder="1" applyAlignment="1" applyProtection="1">
      <alignment/>
      <protection/>
    </xf>
    <xf numFmtId="165" fontId="5" fillId="0" borderId="60" xfId="47" applyNumberFormat="1" applyFont="1" applyFill="1" applyBorder="1" applyAlignment="1" applyProtection="1">
      <alignment/>
      <protection/>
    </xf>
    <xf numFmtId="165" fontId="5" fillId="0" borderId="61" xfId="47" applyNumberFormat="1" applyFont="1" applyFill="1" applyBorder="1" applyAlignment="1" applyProtection="1">
      <alignment/>
      <protection/>
    </xf>
    <xf numFmtId="165" fontId="4" fillId="0" borderId="61" xfId="47" applyNumberFormat="1" applyFont="1" applyFill="1" applyBorder="1" applyAlignment="1" applyProtection="1">
      <alignment/>
      <protection/>
    </xf>
    <xf numFmtId="165" fontId="4" fillId="0" borderId="60" xfId="47" applyNumberFormat="1" applyFont="1" applyFill="1" applyBorder="1" applyAlignment="1" applyProtection="1">
      <alignment horizontal="left"/>
      <protection/>
    </xf>
    <xf numFmtId="165" fontId="4" fillId="0" borderId="62" xfId="47" applyNumberFormat="1" applyFont="1" applyFill="1" applyBorder="1" applyAlignment="1" applyProtection="1">
      <alignment/>
      <protection/>
    </xf>
    <xf numFmtId="165" fontId="5" fillId="0" borderId="63" xfId="47" applyNumberFormat="1" applyFont="1" applyFill="1" applyBorder="1" applyAlignment="1" applyProtection="1">
      <alignment/>
      <protection/>
    </xf>
    <xf numFmtId="165" fontId="4" fillId="0" borderId="44" xfId="0" applyNumberFormat="1" applyFont="1" applyBorder="1" applyAlignment="1">
      <alignment/>
    </xf>
    <xf numFmtId="0" fontId="4" fillId="0" borderId="64" xfId="0" applyFont="1" applyBorder="1" applyAlignment="1">
      <alignment/>
    </xf>
    <xf numFmtId="0" fontId="4" fillId="0" borderId="61" xfId="0" applyFont="1" applyBorder="1" applyAlignment="1">
      <alignment/>
    </xf>
    <xf numFmtId="165" fontId="5" fillId="0" borderId="60" xfId="47" applyNumberFormat="1" applyFont="1" applyFill="1" applyBorder="1" applyAlignment="1" applyProtection="1">
      <alignment horizontal="center"/>
      <protection/>
    </xf>
    <xf numFmtId="165" fontId="4" fillId="0" borderId="60" xfId="47" applyNumberFormat="1" applyFont="1" applyFill="1" applyBorder="1" applyAlignment="1" applyProtection="1">
      <alignment horizontal="center"/>
      <protection/>
    </xf>
    <xf numFmtId="165" fontId="5" fillId="0" borderId="60" xfId="47" applyNumberFormat="1" applyFont="1" applyFill="1" applyBorder="1" applyAlignment="1" applyProtection="1">
      <alignment horizontal="left" wrapText="1"/>
      <protection/>
    </xf>
    <xf numFmtId="165" fontId="4" fillId="0" borderId="60" xfId="47" applyNumberFormat="1" applyFont="1" applyFill="1" applyBorder="1" applyAlignment="1" applyProtection="1">
      <alignment horizontal="left" wrapText="1"/>
      <protection/>
    </xf>
    <xf numFmtId="165" fontId="5" fillId="0" borderId="63" xfId="47" applyNumberFormat="1" applyFont="1" applyFill="1" applyBorder="1" applyAlignment="1" applyProtection="1">
      <alignment horizontal="center"/>
      <protection/>
    </xf>
    <xf numFmtId="0" fontId="4" fillId="0" borderId="60" xfId="0" applyFont="1" applyFill="1" applyBorder="1" applyAlignment="1">
      <alignment/>
    </xf>
    <xf numFmtId="165" fontId="4" fillId="0" borderId="61" xfId="47" applyNumberFormat="1" applyFont="1" applyFill="1" applyBorder="1" applyAlignment="1" applyProtection="1">
      <alignment horizontal="left" wrapText="1"/>
      <protection/>
    </xf>
    <xf numFmtId="165" fontId="4" fillId="0" borderId="65" xfId="47" applyNumberFormat="1" applyFont="1" applyFill="1" applyBorder="1" applyAlignment="1" applyProtection="1">
      <alignment horizontal="left" wrapText="1"/>
      <protection/>
    </xf>
    <xf numFmtId="165" fontId="5" fillId="0" borderId="61" xfId="47" applyNumberFormat="1" applyFont="1" applyFill="1" applyBorder="1" applyAlignment="1" applyProtection="1">
      <alignment horizontal="left" wrapText="1"/>
      <protection/>
    </xf>
    <xf numFmtId="0" fontId="8" fillId="0" borderId="23" xfId="0" applyFont="1" applyBorder="1" applyAlignment="1">
      <alignment horizontal="center" wrapText="1"/>
    </xf>
    <xf numFmtId="0" fontId="8" fillId="0" borderId="21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23" xfId="0" applyFont="1" applyBorder="1" applyAlignment="1">
      <alignment horizontal="left" wrapText="1"/>
    </xf>
    <xf numFmtId="1" fontId="10" fillId="0" borderId="0" xfId="0" applyNumberFormat="1" applyFont="1" applyAlignment="1">
      <alignment/>
    </xf>
    <xf numFmtId="0" fontId="9" fillId="0" borderId="66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165" fontId="8" fillId="0" borderId="20" xfId="47" applyNumberFormat="1" applyFont="1" applyFill="1" applyBorder="1" applyAlignment="1">
      <alignment horizontal="center" vertical="center" wrapText="1"/>
    </xf>
    <xf numFmtId="165" fontId="8" fillId="0" borderId="20" xfId="47" applyNumberFormat="1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left" vertical="top" wrapText="1" indent="1"/>
    </xf>
    <xf numFmtId="3" fontId="2" fillId="0" borderId="20" xfId="0" applyNumberFormat="1" applyFont="1" applyFill="1" applyBorder="1" applyAlignment="1">
      <alignment/>
    </xf>
    <xf numFmtId="165" fontId="4" fillId="0" borderId="65" xfId="47" applyNumberFormat="1" applyFont="1" applyFill="1" applyBorder="1" applyAlignment="1" applyProtection="1">
      <alignment/>
      <protection/>
    </xf>
    <xf numFmtId="165" fontId="4" fillId="0" borderId="15" xfId="47" applyNumberFormat="1" applyFont="1" applyFill="1" applyBorder="1" applyAlignment="1" applyProtection="1">
      <alignment/>
      <protection/>
    </xf>
    <xf numFmtId="0" fontId="2" fillId="0" borderId="67" xfId="0" applyFont="1" applyFill="1" applyBorder="1" applyAlignment="1">
      <alignment/>
    </xf>
    <xf numFmtId="0" fontId="3" fillId="0" borderId="24" xfId="0" applyFont="1" applyFill="1" applyBorder="1" applyAlignment="1">
      <alignment horizontal="left" vertical="top" wrapText="1" indent="4"/>
    </xf>
    <xf numFmtId="0" fontId="2" fillId="0" borderId="68" xfId="0" applyFont="1" applyFill="1" applyBorder="1" applyAlignment="1">
      <alignment horizontal="center"/>
    </xf>
    <xf numFmtId="0" fontId="4" fillId="0" borderId="15" xfId="0" applyFont="1" applyBorder="1" applyAlignment="1">
      <alignment horizontal="left" wrapText="1" indent="1"/>
    </xf>
    <xf numFmtId="165" fontId="5" fillId="0" borderId="15" xfId="47" applyNumberFormat="1" applyFont="1" applyFill="1" applyBorder="1" applyAlignment="1" applyProtection="1">
      <alignment/>
      <protection/>
    </xf>
    <xf numFmtId="165" fontId="4" fillId="0" borderId="15" xfId="47" applyNumberFormat="1" applyFont="1" applyFill="1" applyBorder="1" applyAlignment="1" applyProtection="1">
      <alignment horizontal="center"/>
      <protection/>
    </xf>
    <xf numFmtId="165" fontId="4" fillId="0" borderId="33" xfId="47" applyNumberFormat="1" applyFont="1" applyFill="1" applyBorder="1" applyAlignment="1" applyProtection="1">
      <alignment horizontal="center"/>
      <protection/>
    </xf>
    <xf numFmtId="165" fontId="4" fillId="0" borderId="69" xfId="47" applyNumberFormat="1" applyFont="1" applyFill="1" applyBorder="1" applyAlignment="1" applyProtection="1">
      <alignment/>
      <protection/>
    </xf>
    <xf numFmtId="165" fontId="5" fillId="0" borderId="34" xfId="47" applyNumberFormat="1" applyFont="1" applyFill="1" applyBorder="1" applyAlignment="1" applyProtection="1">
      <alignment horizontal="left" wrapText="1"/>
      <protection/>
    </xf>
    <xf numFmtId="166" fontId="4" fillId="0" borderId="70" xfId="47" applyNumberFormat="1" applyFont="1" applyFill="1" applyBorder="1" applyAlignment="1">
      <alignment/>
    </xf>
    <xf numFmtId="166" fontId="5" fillId="0" borderId="58" xfId="47" applyNumberFormat="1" applyFont="1" applyFill="1" applyBorder="1" applyAlignment="1">
      <alignment/>
    </xf>
    <xf numFmtId="1" fontId="2" fillId="0" borderId="21" xfId="47" applyNumberFormat="1" applyFont="1" applyBorder="1" applyAlignment="1">
      <alignment/>
    </xf>
    <xf numFmtId="166" fontId="3" fillId="0" borderId="13" xfId="47" applyNumberFormat="1" applyFont="1" applyFill="1" applyBorder="1" applyAlignment="1">
      <alignment/>
    </xf>
    <xf numFmtId="0" fontId="8" fillId="0" borderId="12" xfId="0" applyFont="1" applyFill="1" applyBorder="1" applyAlignment="1">
      <alignment horizontal="left" wrapText="1"/>
    </xf>
    <xf numFmtId="3" fontId="3" fillId="0" borderId="71" xfId="0" applyNumberFormat="1" applyFont="1" applyFill="1" applyBorder="1" applyAlignment="1">
      <alignment/>
    </xf>
    <xf numFmtId="166" fontId="3" fillId="0" borderId="0" xfId="0" applyNumberFormat="1" applyFont="1" applyAlignment="1">
      <alignment/>
    </xf>
    <xf numFmtId="0" fontId="7" fillId="25" borderId="22" xfId="0" applyFont="1" applyFill="1" applyBorder="1" applyAlignment="1">
      <alignment horizontal="center"/>
    </xf>
    <xf numFmtId="0" fontId="7" fillId="25" borderId="25" xfId="0" applyFont="1" applyFill="1" applyBorder="1" applyAlignment="1">
      <alignment horizontal="center"/>
    </xf>
    <xf numFmtId="166" fontId="4" fillId="0" borderId="14" xfId="47" applyNumberFormat="1" applyFont="1" applyFill="1" applyBorder="1" applyAlignment="1">
      <alignment/>
    </xf>
    <xf numFmtId="165" fontId="4" fillId="0" borderId="13" xfId="47" applyNumberFormat="1" applyFont="1" applyFill="1" applyBorder="1" applyAlignment="1" applyProtection="1">
      <alignment/>
      <protection/>
    </xf>
    <xf numFmtId="0" fontId="2" fillId="0" borderId="56" xfId="0" applyFont="1" applyFill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9" fillId="0" borderId="19" xfId="0" applyFont="1" applyFill="1" applyBorder="1" applyAlignment="1">
      <alignment wrapText="1"/>
    </xf>
    <xf numFmtId="165" fontId="4" fillId="0" borderId="72" xfId="47" applyNumberFormat="1" applyFont="1" applyFill="1" applyBorder="1" applyAlignment="1" applyProtection="1">
      <alignment/>
      <protection/>
    </xf>
    <xf numFmtId="165" fontId="4" fillId="0" borderId="15" xfId="47" applyNumberFormat="1" applyFont="1" applyFill="1" applyBorder="1" applyAlignment="1" applyProtection="1">
      <alignment horizontal="left" wrapText="1"/>
      <protection/>
    </xf>
    <xf numFmtId="165" fontId="4" fillId="0" borderId="17" xfId="47" applyNumberFormat="1" applyFont="1" applyFill="1" applyBorder="1" applyAlignment="1" applyProtection="1">
      <alignment/>
      <protection/>
    </xf>
    <xf numFmtId="0" fontId="5" fillId="0" borderId="42" xfId="0" applyFont="1" applyBorder="1" applyAlignment="1">
      <alignment horizontal="center" wrapText="1"/>
    </xf>
    <xf numFmtId="165" fontId="4" fillId="0" borderId="17" xfId="47" applyNumberFormat="1" applyFont="1" applyFill="1" applyBorder="1" applyAlignment="1" applyProtection="1">
      <alignment vertical="center"/>
      <protection/>
    </xf>
    <xf numFmtId="165" fontId="4" fillId="0" borderId="44" xfId="47" applyNumberFormat="1" applyFont="1" applyFill="1" applyBorder="1" applyAlignment="1" applyProtection="1">
      <alignment vertical="center"/>
      <protection/>
    </xf>
    <xf numFmtId="0" fontId="4" fillId="0" borderId="36" xfId="0" applyFont="1" applyBorder="1" applyAlignment="1">
      <alignment horizontal="left" wrapText="1" indent="2"/>
    </xf>
    <xf numFmtId="0" fontId="4" fillId="0" borderId="36" xfId="0" applyFont="1" applyBorder="1" applyAlignment="1">
      <alignment horizontal="left" wrapText="1" indent="4"/>
    </xf>
    <xf numFmtId="165" fontId="5" fillId="0" borderId="73" xfId="47" applyNumberFormat="1" applyFont="1" applyFill="1" applyBorder="1" applyAlignment="1" applyProtection="1">
      <alignment horizontal="center"/>
      <protection/>
    </xf>
    <xf numFmtId="0" fontId="4" fillId="0" borderId="64" xfId="0" applyFont="1" applyFill="1" applyBorder="1" applyAlignment="1">
      <alignment/>
    </xf>
    <xf numFmtId="0" fontId="4" fillId="0" borderId="15" xfId="0" applyFont="1" applyFill="1" applyBorder="1" applyAlignment="1">
      <alignment horizontal="left" wrapText="1" indent="1"/>
    </xf>
    <xf numFmtId="165" fontId="5" fillId="0" borderId="44" xfId="47" applyNumberFormat="1" applyFont="1" applyFill="1" applyBorder="1" applyAlignment="1" applyProtection="1">
      <alignment/>
      <protection/>
    </xf>
    <xf numFmtId="0" fontId="4" fillId="0" borderId="50" xfId="0" applyFont="1" applyFill="1" applyBorder="1" applyAlignment="1">
      <alignment horizontal="left" wrapText="1" indent="1"/>
    </xf>
    <xf numFmtId="165" fontId="4" fillId="0" borderId="27" xfId="47" applyNumberFormat="1" applyFont="1" applyFill="1" applyBorder="1" applyAlignment="1" applyProtection="1">
      <alignment/>
      <protection/>
    </xf>
    <xf numFmtId="165" fontId="5" fillId="0" borderId="69" xfId="47" applyNumberFormat="1" applyFont="1" applyFill="1" applyBorder="1" applyAlignment="1" applyProtection="1">
      <alignment/>
      <protection/>
    </xf>
    <xf numFmtId="165" fontId="5" fillId="0" borderId="27" xfId="47" applyNumberFormat="1" applyFont="1" applyFill="1" applyBorder="1" applyAlignment="1" applyProtection="1">
      <alignment/>
      <protection/>
    </xf>
    <xf numFmtId="165" fontId="5" fillId="0" borderId="15" xfId="47" applyNumberFormat="1" applyFont="1" applyFill="1" applyBorder="1" applyAlignment="1" applyProtection="1">
      <alignment horizontal="center"/>
      <protection/>
    </xf>
    <xf numFmtId="165" fontId="4" fillId="0" borderId="73" xfId="47" applyNumberFormat="1" applyFont="1" applyFill="1" applyBorder="1" applyAlignment="1" applyProtection="1">
      <alignment/>
      <protection/>
    </xf>
    <xf numFmtId="165" fontId="4" fillId="0" borderId="74" xfId="47" applyNumberFormat="1" applyFont="1" applyFill="1" applyBorder="1" applyAlignment="1" applyProtection="1">
      <alignment/>
      <protection/>
    </xf>
    <xf numFmtId="165" fontId="2" fillId="0" borderId="74" xfId="47" applyNumberFormat="1" applyFont="1" applyFill="1" applyBorder="1" applyAlignment="1" applyProtection="1">
      <alignment/>
      <protection/>
    </xf>
    <xf numFmtId="0" fontId="5" fillId="0" borderId="35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76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166" fontId="3" fillId="0" borderId="43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166" fontId="3" fillId="0" borderId="15" xfId="47" applyNumberFormat="1" applyFont="1" applyFill="1" applyBorder="1" applyAlignment="1">
      <alignment wrapText="1"/>
    </xf>
    <xf numFmtId="0" fontId="12" fillId="0" borderId="12" xfId="0" applyFont="1" applyFill="1" applyBorder="1" applyAlignment="1">
      <alignment vertical="top" wrapText="1"/>
    </xf>
    <xf numFmtId="0" fontId="12" fillId="0" borderId="15" xfId="0" applyFont="1" applyFill="1" applyBorder="1" applyAlignment="1">
      <alignment/>
    </xf>
    <xf numFmtId="166" fontId="3" fillId="0" borderId="44" xfId="47" applyNumberFormat="1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2" fillId="0" borderId="77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166" fontId="3" fillId="0" borderId="21" xfId="47" applyNumberFormat="1" applyFont="1" applyFill="1" applyBorder="1" applyAlignment="1">
      <alignment vertical="center" wrapText="1"/>
    </xf>
    <xf numFmtId="166" fontId="3" fillId="0" borderId="21" xfId="47" applyNumberFormat="1" applyFont="1" applyFill="1" applyBorder="1" applyAlignment="1">
      <alignment horizontal="center" vertical="center"/>
    </xf>
    <xf numFmtId="166" fontId="3" fillId="0" borderId="55" xfId="47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166" fontId="5" fillId="0" borderId="70" xfId="47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166" fontId="4" fillId="0" borderId="16" xfId="47" applyNumberFormat="1" applyFont="1" applyFill="1" applyBorder="1" applyAlignment="1">
      <alignment/>
    </xf>
    <xf numFmtId="0" fontId="4" fillId="0" borderId="15" xfId="0" applyFont="1" applyFill="1" applyBorder="1" applyAlignment="1">
      <alignment horizontal="left" indent="2"/>
    </xf>
    <xf numFmtId="0" fontId="4" fillId="0" borderId="15" xfId="0" applyFont="1" applyFill="1" applyBorder="1" applyAlignment="1">
      <alignment horizontal="left" wrapText="1" indent="2"/>
    </xf>
    <xf numFmtId="0" fontId="4" fillId="0" borderId="4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5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5" fillId="0" borderId="46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4" fillId="0" borderId="5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left" indent="4"/>
    </xf>
    <xf numFmtId="0" fontId="5" fillId="0" borderId="10" xfId="0" applyFont="1" applyFill="1" applyBorder="1" applyAlignment="1">
      <alignment horizontal="center"/>
    </xf>
    <xf numFmtId="0" fontId="5" fillId="0" borderId="43" xfId="0" applyFont="1" applyFill="1" applyBorder="1" applyAlignment="1">
      <alignment/>
    </xf>
    <xf numFmtId="166" fontId="4" fillId="0" borderId="45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5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11" fillId="0" borderId="12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46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52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166" fontId="5" fillId="0" borderId="25" xfId="47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3" fillId="0" borderId="7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5" xfId="47" applyNumberFormat="1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vertical="center" wrapText="1"/>
    </xf>
    <xf numFmtId="0" fontId="2" fillId="0" borderId="50" xfId="47" applyNumberFormat="1" applyFont="1" applyFill="1" applyBorder="1" applyAlignment="1">
      <alignment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3" fillId="0" borderId="78" xfId="0" applyFont="1" applyFill="1" applyBorder="1" applyAlignment="1">
      <alignment wrapText="1"/>
    </xf>
    <xf numFmtId="0" fontId="3" fillId="0" borderId="71" xfId="0" applyFont="1" applyFill="1" applyBorder="1" applyAlignment="1">
      <alignment wrapText="1"/>
    </xf>
    <xf numFmtId="0" fontId="14" fillId="0" borderId="12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wrapText="1"/>
    </xf>
    <xf numFmtId="0" fontId="3" fillId="0" borderId="44" xfId="0" applyFont="1" applyFill="1" applyBorder="1" applyAlignment="1">
      <alignment wrapText="1"/>
    </xf>
    <xf numFmtId="0" fontId="14" fillId="0" borderId="24" xfId="0" applyFont="1" applyFill="1" applyBorder="1" applyAlignment="1">
      <alignment horizontal="left" vertical="center" wrapText="1" indent="1"/>
    </xf>
    <xf numFmtId="0" fontId="3" fillId="0" borderId="68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 vertical="center" wrapText="1" indent="1"/>
    </xf>
    <xf numFmtId="0" fontId="9" fillId="0" borderId="12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wrapText="1" indent="1"/>
    </xf>
    <xf numFmtId="0" fontId="3" fillId="0" borderId="0" xfId="0" applyFont="1" applyFill="1" applyAlignment="1">
      <alignment/>
    </xf>
    <xf numFmtId="0" fontId="3" fillId="0" borderId="52" xfId="0" applyFont="1" applyFill="1" applyBorder="1" applyAlignment="1">
      <alignment horizontal="left" wrapText="1" indent="1"/>
    </xf>
    <xf numFmtId="0" fontId="3" fillId="0" borderId="22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66" fontId="2" fillId="0" borderId="79" xfId="47" applyNumberFormat="1" applyFont="1" applyFill="1" applyBorder="1" applyAlignment="1">
      <alignment/>
    </xf>
    <xf numFmtId="166" fontId="2" fillId="0" borderId="0" xfId="47" applyNumberFormat="1" applyFont="1" applyFill="1" applyBorder="1" applyAlignment="1">
      <alignment horizontal="right"/>
    </xf>
    <xf numFmtId="166" fontId="2" fillId="0" borderId="25" xfId="47" applyNumberFormat="1" applyFont="1" applyFill="1" applyBorder="1" applyAlignment="1">
      <alignment horizontal="right"/>
    </xf>
    <xf numFmtId="166" fontId="2" fillId="0" borderId="22" xfId="47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3" fillId="0" borderId="70" xfId="0" applyFont="1" applyFill="1" applyBorder="1" applyAlignment="1">
      <alignment/>
    </xf>
    <xf numFmtId="0" fontId="8" fillId="0" borderId="12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/>
    </xf>
    <xf numFmtId="0" fontId="8" fillId="0" borderId="24" xfId="0" applyFont="1" applyFill="1" applyBorder="1" applyAlignment="1">
      <alignment horizontal="left" vertical="center" wrapText="1"/>
    </xf>
    <xf numFmtId="0" fontId="3" fillId="0" borderId="80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71" xfId="0" applyFont="1" applyFill="1" applyBorder="1" applyAlignment="1">
      <alignment/>
    </xf>
    <xf numFmtId="0" fontId="8" fillId="0" borderId="12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/>
    </xf>
    <xf numFmtId="0" fontId="8" fillId="0" borderId="24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1" fontId="2" fillId="0" borderId="53" xfId="47" applyNumberFormat="1" applyFont="1" applyFill="1" applyBorder="1" applyAlignment="1">
      <alignment/>
    </xf>
    <xf numFmtId="1" fontId="3" fillId="0" borderId="49" xfId="47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left" indent="1"/>
    </xf>
    <xf numFmtId="1" fontId="3" fillId="0" borderId="15" xfId="0" applyNumberFormat="1" applyFont="1" applyFill="1" applyBorder="1" applyAlignment="1">
      <alignment/>
    </xf>
    <xf numFmtId="1" fontId="3" fillId="0" borderId="44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/>
    </xf>
    <xf numFmtId="1" fontId="3" fillId="0" borderId="26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81" xfId="0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0" fontId="2" fillId="0" borderId="82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58" xfId="0" applyFont="1" applyFill="1" applyBorder="1" applyAlignment="1">
      <alignment/>
    </xf>
    <xf numFmtId="0" fontId="5" fillId="0" borderId="36" xfId="0" applyFont="1" applyFill="1" applyBorder="1" applyAlignment="1">
      <alignment horizontal="left" wrapText="1"/>
    </xf>
    <xf numFmtId="0" fontId="4" fillId="0" borderId="44" xfId="0" applyFont="1" applyFill="1" applyBorder="1" applyAlignment="1">
      <alignment/>
    </xf>
    <xf numFmtId="0" fontId="5" fillId="0" borderId="38" xfId="0" applyFont="1" applyFill="1" applyBorder="1" applyAlignment="1">
      <alignment horizontal="center" wrapText="1"/>
    </xf>
    <xf numFmtId="165" fontId="5" fillId="0" borderId="13" xfId="47" applyNumberFormat="1" applyFont="1" applyFill="1" applyBorder="1" applyAlignment="1" applyProtection="1">
      <alignment/>
      <protection/>
    </xf>
    <xf numFmtId="166" fontId="2" fillId="0" borderId="16" xfId="47" applyNumberFormat="1" applyFont="1" applyFill="1" applyBorder="1" applyAlignment="1">
      <alignment/>
    </xf>
    <xf numFmtId="166" fontId="3" fillId="0" borderId="16" xfId="47" applyNumberFormat="1" applyFont="1" applyFill="1" applyBorder="1" applyAlignment="1">
      <alignment vertical="top" wrapText="1"/>
    </xf>
    <xf numFmtId="166" fontId="3" fillId="0" borderId="16" xfId="47" applyNumberFormat="1" applyFont="1" applyFill="1" applyBorder="1" applyAlignment="1">
      <alignment/>
    </xf>
    <xf numFmtId="166" fontId="12" fillId="0" borderId="16" xfId="47" applyNumberFormat="1" applyFont="1" applyFill="1" applyBorder="1" applyAlignment="1">
      <alignment/>
    </xf>
    <xf numFmtId="166" fontId="3" fillId="0" borderId="56" xfId="47" applyNumberFormat="1" applyFont="1" applyFill="1" applyBorder="1" applyAlignment="1">
      <alignment horizontal="center" vertical="center"/>
    </xf>
    <xf numFmtId="166" fontId="2" fillId="0" borderId="15" xfId="47" applyNumberFormat="1" applyFont="1" applyFill="1" applyBorder="1" applyAlignment="1">
      <alignment/>
    </xf>
    <xf numFmtId="166" fontId="3" fillId="0" borderId="15" xfId="47" applyNumberFormat="1" applyFont="1" applyFill="1" applyBorder="1" applyAlignment="1">
      <alignment/>
    </xf>
    <xf numFmtId="166" fontId="12" fillId="0" borderId="15" xfId="47" applyNumberFormat="1" applyFont="1" applyFill="1" applyBorder="1" applyAlignment="1">
      <alignment/>
    </xf>
    <xf numFmtId="166" fontId="3" fillId="0" borderId="57" xfId="47" applyNumberFormat="1" applyFont="1" applyFill="1" applyBorder="1" applyAlignment="1">
      <alignment horizontal="center" vertical="center" wrapText="1"/>
    </xf>
    <xf numFmtId="166" fontId="2" fillId="0" borderId="43" xfId="47" applyNumberFormat="1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3" fillId="0" borderId="52" xfId="0" applyFont="1" applyFill="1" applyBorder="1" applyAlignment="1">
      <alignment horizontal="center" vertical="top" wrapText="1"/>
    </xf>
    <xf numFmtId="166" fontId="3" fillId="0" borderId="22" xfId="47" applyNumberFormat="1" applyFont="1" applyFill="1" applyBorder="1" applyAlignment="1">
      <alignment wrapText="1"/>
    </xf>
    <xf numFmtId="166" fontId="3" fillId="0" borderId="22" xfId="47" applyNumberFormat="1" applyFont="1" applyFill="1" applyBorder="1" applyAlignment="1">
      <alignment horizontal="center"/>
    </xf>
    <xf numFmtId="166" fontId="3" fillId="0" borderId="25" xfId="47" applyNumberFormat="1" applyFont="1" applyFill="1" applyBorder="1" applyAlignment="1">
      <alignment/>
    </xf>
    <xf numFmtId="166" fontId="2" fillId="0" borderId="44" xfId="0" applyNumberFormat="1" applyFont="1" applyFill="1" applyBorder="1" applyAlignment="1">
      <alignment/>
    </xf>
    <xf numFmtId="166" fontId="4" fillId="0" borderId="26" xfId="47" applyNumberFormat="1" applyFont="1" applyFill="1" applyBorder="1" applyAlignment="1">
      <alignment/>
    </xf>
    <xf numFmtId="166" fontId="4" fillId="0" borderId="22" xfId="47" applyNumberFormat="1" applyFont="1" applyFill="1" applyBorder="1" applyAlignment="1">
      <alignment/>
    </xf>
    <xf numFmtId="166" fontId="5" fillId="0" borderId="45" xfId="0" applyNumberFormat="1" applyFont="1" applyFill="1" applyBorder="1" applyAlignment="1">
      <alignment/>
    </xf>
    <xf numFmtId="0" fontId="3" fillId="0" borderId="53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wrapText="1"/>
    </xf>
    <xf numFmtId="0" fontId="2" fillId="0" borderId="16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166" fontId="3" fillId="0" borderId="47" xfId="47" applyNumberFormat="1" applyFont="1" applyFill="1" applyBorder="1" applyAlignment="1">
      <alignment/>
    </xf>
    <xf numFmtId="165" fontId="3" fillId="0" borderId="79" xfId="47" applyNumberFormat="1" applyFont="1" applyFill="1" applyBorder="1" applyAlignment="1">
      <alignment horizontal="left" vertical="center" wrapText="1"/>
    </xf>
    <xf numFmtId="165" fontId="3" fillId="0" borderId="83" xfId="47" applyNumberFormat="1" applyFont="1" applyFill="1" applyBorder="1" applyAlignment="1">
      <alignment horizontal="left" vertical="center" wrapText="1"/>
    </xf>
    <xf numFmtId="166" fontId="2" fillId="0" borderId="71" xfId="47" applyNumberFormat="1" applyFont="1" applyFill="1" applyBorder="1" applyAlignment="1">
      <alignment/>
    </xf>
    <xf numFmtId="166" fontId="2" fillId="0" borderId="16" xfId="47" applyNumberFormat="1" applyFont="1" applyFill="1" applyBorder="1" applyAlignment="1">
      <alignment/>
    </xf>
    <xf numFmtId="166" fontId="2" fillId="0" borderId="27" xfId="47" applyNumberFormat="1" applyFont="1" applyFill="1" applyBorder="1" applyAlignment="1">
      <alignment/>
    </xf>
    <xf numFmtId="165" fontId="3" fillId="0" borderId="27" xfId="47" applyNumberFormat="1" applyFont="1" applyFill="1" applyBorder="1" applyAlignment="1">
      <alignment horizontal="left" vertical="center" wrapText="1"/>
    </xf>
    <xf numFmtId="165" fontId="3" fillId="0" borderId="67" xfId="47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wrapText="1" indent="1"/>
    </xf>
    <xf numFmtId="0" fontId="10" fillId="0" borderId="19" xfId="0" applyFont="1" applyFill="1" applyBorder="1" applyAlignment="1">
      <alignment horizontal="left" wrapText="1" indent="1"/>
    </xf>
    <xf numFmtId="0" fontId="8" fillId="0" borderId="12" xfId="0" applyFont="1" applyFill="1" applyBorder="1" applyAlignment="1">
      <alignment horizontal="left" wrapText="1" indent="1"/>
    </xf>
    <xf numFmtId="165" fontId="3" fillId="0" borderId="15" xfId="47" applyNumberFormat="1" applyFont="1" applyFill="1" applyBorder="1" applyAlignment="1">
      <alignment horizontal="left" vertical="center" wrapText="1"/>
    </xf>
    <xf numFmtId="166" fontId="3" fillId="0" borderId="27" xfId="47" applyNumberFormat="1" applyFont="1" applyFill="1" applyBorder="1" applyAlignment="1">
      <alignment/>
    </xf>
    <xf numFmtId="166" fontId="3" fillId="0" borderId="20" xfId="47" applyNumberFormat="1" applyFont="1" applyFill="1" applyBorder="1" applyAlignment="1">
      <alignment/>
    </xf>
    <xf numFmtId="166" fontId="2" fillId="0" borderId="70" xfId="47" applyNumberFormat="1" applyFont="1" applyFill="1" applyBorder="1" applyAlignment="1">
      <alignment/>
    </xf>
    <xf numFmtId="0" fontId="10" fillId="0" borderId="52" xfId="0" applyFont="1" applyFill="1" applyBorder="1" applyAlignment="1">
      <alignment horizontal="left" wrapText="1" indent="1"/>
    </xf>
    <xf numFmtId="0" fontId="10" fillId="0" borderId="10" xfId="0" applyFont="1" applyFill="1" applyBorder="1" applyAlignment="1">
      <alignment horizontal="left" wrapText="1"/>
    </xf>
    <xf numFmtId="166" fontId="2" fillId="0" borderId="78" xfId="47" applyNumberFormat="1" applyFont="1" applyFill="1" applyBorder="1" applyAlignment="1">
      <alignment horizontal="right"/>
    </xf>
    <xf numFmtId="166" fontId="3" fillId="0" borderId="43" xfId="47" applyNumberFormat="1" applyFont="1" applyFill="1" applyBorder="1" applyAlignment="1">
      <alignment/>
    </xf>
    <xf numFmtId="166" fontId="2" fillId="0" borderId="67" xfId="47" applyNumberFormat="1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8" fillId="0" borderId="19" xfId="0" applyFont="1" applyFill="1" applyBorder="1" applyAlignment="1">
      <alignment horizontal="left" vertical="center" wrapText="1" indent="1"/>
    </xf>
    <xf numFmtId="3" fontId="2" fillId="0" borderId="47" xfId="0" applyNumberFormat="1" applyFont="1" applyFill="1" applyBorder="1" applyAlignment="1">
      <alignment/>
    </xf>
    <xf numFmtId="3" fontId="3" fillId="0" borderId="47" xfId="0" applyNumberFormat="1" applyFont="1" applyFill="1" applyBorder="1" applyAlignment="1">
      <alignment/>
    </xf>
    <xf numFmtId="0" fontId="2" fillId="0" borderId="84" xfId="0" applyFont="1" applyFill="1" applyBorder="1" applyAlignment="1">
      <alignment/>
    </xf>
    <xf numFmtId="3" fontId="3" fillId="0" borderId="53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 vertical="top" wrapText="1" indent="1"/>
    </xf>
    <xf numFmtId="0" fontId="3" fillId="0" borderId="12" xfId="0" applyFont="1" applyFill="1" applyBorder="1" applyAlignment="1">
      <alignment horizontal="left" vertical="top" wrapText="1" indent="1"/>
    </xf>
    <xf numFmtId="3" fontId="3" fillId="0" borderId="44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2" fillId="0" borderId="43" xfId="0" applyNumberFormat="1" applyFont="1" applyFill="1" applyBorder="1" applyAlignment="1">
      <alignment/>
    </xf>
    <xf numFmtId="3" fontId="3" fillId="0" borderId="43" xfId="0" applyNumberFormat="1" applyFont="1" applyFill="1" applyBorder="1" applyAlignment="1">
      <alignment/>
    </xf>
    <xf numFmtId="0" fontId="2" fillId="0" borderId="85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3" fontId="2" fillId="0" borderId="49" xfId="0" applyNumberFormat="1" applyFont="1" applyFill="1" applyBorder="1" applyAlignment="1">
      <alignment/>
    </xf>
    <xf numFmtId="0" fontId="5" fillId="0" borderId="86" xfId="0" applyFont="1" applyBorder="1" applyAlignment="1">
      <alignment horizontal="center" vertical="center" wrapText="1"/>
    </xf>
    <xf numFmtId="165" fontId="4" fillId="0" borderId="0" xfId="47" applyNumberFormat="1" applyFont="1" applyFill="1" applyBorder="1" applyAlignment="1" applyProtection="1">
      <alignment/>
      <protection/>
    </xf>
    <xf numFmtId="0" fontId="4" fillId="0" borderId="15" xfId="0" applyFont="1" applyBorder="1" applyAlignment="1">
      <alignment horizontal="left" wrapText="1"/>
    </xf>
    <xf numFmtId="165" fontId="4" fillId="0" borderId="87" xfId="47" applyNumberFormat="1" applyFont="1" applyFill="1" applyBorder="1" applyAlignment="1" applyProtection="1">
      <alignment/>
      <protection/>
    </xf>
    <xf numFmtId="165" fontId="5" fillId="0" borderId="16" xfId="47" applyNumberFormat="1" applyFont="1" applyFill="1" applyBorder="1" applyAlignment="1" applyProtection="1">
      <alignment/>
      <protection/>
    </xf>
    <xf numFmtId="165" fontId="4" fillId="0" borderId="88" xfId="47" applyNumberFormat="1" applyFont="1" applyFill="1" applyBorder="1" applyAlignment="1" applyProtection="1">
      <alignment/>
      <protection/>
    </xf>
    <xf numFmtId="165" fontId="5" fillId="0" borderId="70" xfId="47" applyNumberFormat="1" applyFont="1" applyFill="1" applyBorder="1" applyAlignment="1" applyProtection="1">
      <alignment/>
      <protection/>
    </xf>
    <xf numFmtId="165" fontId="5" fillId="0" borderId="83" xfId="47" applyNumberFormat="1" applyFont="1" applyFill="1" applyBorder="1" applyAlignment="1" applyProtection="1">
      <alignment/>
      <protection/>
    </xf>
    <xf numFmtId="0" fontId="4" fillId="0" borderId="89" xfId="0" applyFont="1" applyBorder="1" applyAlignment="1">
      <alignment/>
    </xf>
    <xf numFmtId="0" fontId="4" fillId="0" borderId="27" xfId="0" applyFont="1" applyBorder="1" applyAlignment="1">
      <alignment/>
    </xf>
    <xf numFmtId="165" fontId="4" fillId="0" borderId="27" xfId="47" applyNumberFormat="1" applyFont="1" applyFill="1" applyBorder="1" applyAlignment="1" applyProtection="1">
      <alignment horizontal="center"/>
      <protection/>
    </xf>
    <xf numFmtId="0" fontId="5" fillId="0" borderId="49" xfId="0" applyFont="1" applyBorder="1" applyAlignment="1">
      <alignment horizontal="center" vertical="center" wrapText="1"/>
    </xf>
    <xf numFmtId="165" fontId="4" fillId="0" borderId="16" xfId="47" applyNumberFormat="1" applyFont="1" applyFill="1" applyBorder="1" applyAlignment="1" applyProtection="1">
      <alignment horizontal="left" wrapText="1"/>
      <protection/>
    </xf>
    <xf numFmtId="165" fontId="5" fillId="0" borderId="27" xfId="47" applyNumberFormat="1" applyFont="1" applyFill="1" applyBorder="1" applyAlignment="1" applyProtection="1">
      <alignment horizontal="center"/>
      <protection/>
    </xf>
    <xf numFmtId="0" fontId="5" fillId="0" borderId="78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165" fontId="4" fillId="0" borderId="15" xfId="47" applyNumberFormat="1" applyFont="1" applyFill="1" applyBorder="1" applyAlignment="1" applyProtection="1">
      <alignment horizontal="center" vertical="center"/>
      <protection/>
    </xf>
    <xf numFmtId="165" fontId="4" fillId="0" borderId="45" xfId="47" applyNumberFormat="1" applyFont="1" applyFill="1" applyBorder="1" applyAlignment="1" applyProtection="1">
      <alignment vertical="center"/>
      <protection/>
    </xf>
    <xf numFmtId="165" fontId="5" fillId="0" borderId="15" xfId="47" applyNumberFormat="1" applyFont="1" applyFill="1" applyBorder="1" applyAlignment="1" applyProtection="1">
      <alignment horizontal="left" wrapText="1"/>
      <protection/>
    </xf>
    <xf numFmtId="165" fontId="4" fillId="0" borderId="61" xfId="47" applyNumberFormat="1" applyFont="1" applyFill="1" applyBorder="1" applyAlignment="1" applyProtection="1">
      <alignment vertical="center"/>
      <protection/>
    </xf>
    <xf numFmtId="165" fontId="4" fillId="0" borderId="60" xfId="47" applyNumberFormat="1" applyFont="1" applyFill="1" applyBorder="1" applyAlignment="1" applyProtection="1">
      <alignment vertical="center"/>
      <protection/>
    </xf>
    <xf numFmtId="165" fontId="2" fillId="0" borderId="65" xfId="47" applyNumberFormat="1" applyFont="1" applyFill="1" applyBorder="1" applyAlignment="1" applyProtection="1">
      <alignment/>
      <protection/>
    </xf>
    <xf numFmtId="165" fontId="2" fillId="0" borderId="62" xfId="47" applyNumberFormat="1" applyFont="1" applyFill="1" applyBorder="1" applyAlignment="1" applyProtection="1">
      <alignment/>
      <protection/>
    </xf>
    <xf numFmtId="165" fontId="4" fillId="0" borderId="90" xfId="47" applyNumberFormat="1" applyFont="1" applyFill="1" applyBorder="1" applyAlignment="1" applyProtection="1">
      <alignment vertical="center"/>
      <protection/>
    </xf>
    <xf numFmtId="165" fontId="4" fillId="0" borderId="15" xfId="47" applyNumberFormat="1" applyFont="1" applyFill="1" applyBorder="1" applyAlignment="1" applyProtection="1">
      <alignment vertical="center"/>
      <protection/>
    </xf>
    <xf numFmtId="165" fontId="5" fillId="0" borderId="44" xfId="47" applyNumberFormat="1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>
      <alignment horizontal="left" wrapText="1" indent="1"/>
    </xf>
    <xf numFmtId="165" fontId="4" fillId="0" borderId="47" xfId="47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>
      <alignment horizontal="left" wrapText="1" indent="1"/>
    </xf>
    <xf numFmtId="165" fontId="4" fillId="0" borderId="67" xfId="0" applyNumberFormat="1" applyFont="1" applyBorder="1" applyAlignment="1">
      <alignment/>
    </xf>
    <xf numFmtId="165" fontId="4" fillId="0" borderId="91" xfId="47" applyNumberFormat="1" applyFont="1" applyFill="1" applyBorder="1" applyAlignment="1" applyProtection="1">
      <alignment/>
      <protection/>
    </xf>
    <xf numFmtId="0" fontId="4" fillId="0" borderId="92" xfId="0" applyFont="1" applyFill="1" applyBorder="1" applyAlignment="1">
      <alignment horizontal="left" wrapText="1" indent="1"/>
    </xf>
    <xf numFmtId="0" fontId="4" fillId="0" borderId="93" xfId="0" applyFont="1" applyFill="1" applyBorder="1" applyAlignment="1">
      <alignment horizontal="left" wrapText="1" indent="1"/>
    </xf>
    <xf numFmtId="0" fontId="4" fillId="0" borderId="94" xfId="0" applyFont="1" applyFill="1" applyBorder="1" applyAlignment="1">
      <alignment horizontal="left" wrapText="1" indent="1"/>
    </xf>
    <xf numFmtId="165" fontId="4" fillId="0" borderId="65" xfId="47" applyNumberFormat="1" applyFont="1" applyFill="1" applyBorder="1" applyAlignment="1" applyProtection="1">
      <alignment vertical="center"/>
      <protection/>
    </xf>
    <xf numFmtId="165" fontId="4" fillId="0" borderId="95" xfId="47" applyNumberFormat="1" applyFont="1" applyFill="1" applyBorder="1" applyAlignment="1" applyProtection="1">
      <alignment/>
      <protection/>
    </xf>
    <xf numFmtId="165" fontId="4" fillId="0" borderId="70" xfId="47" applyNumberFormat="1" applyFont="1" applyFill="1" applyBorder="1" applyAlignment="1" applyProtection="1">
      <alignment vertical="center"/>
      <protection/>
    </xf>
    <xf numFmtId="165" fontId="4" fillId="0" borderId="96" xfId="47" applyNumberFormat="1" applyFont="1" applyFill="1" applyBorder="1" applyAlignment="1" applyProtection="1">
      <alignment vertical="center"/>
      <protection/>
    </xf>
    <xf numFmtId="165" fontId="4" fillId="0" borderId="13" xfId="47" applyNumberFormat="1" applyFont="1" applyFill="1" applyBorder="1" applyAlignment="1" applyProtection="1">
      <alignment horizontal="center" vertical="center"/>
      <protection/>
    </xf>
    <xf numFmtId="166" fontId="2" fillId="0" borderId="50" xfId="47" applyNumberFormat="1" applyFont="1" applyFill="1" applyBorder="1" applyAlignment="1">
      <alignment/>
    </xf>
    <xf numFmtId="166" fontId="2" fillId="0" borderId="18" xfId="47" applyNumberFormat="1" applyFont="1" applyFill="1" applyBorder="1" applyAlignment="1">
      <alignment/>
    </xf>
    <xf numFmtId="166" fontId="2" fillId="0" borderId="25" xfId="47" applyNumberFormat="1" applyFont="1" applyFill="1" applyBorder="1" applyAlignment="1">
      <alignment/>
    </xf>
    <xf numFmtId="166" fontId="2" fillId="0" borderId="78" xfId="47" applyNumberFormat="1" applyFont="1" applyFill="1" applyBorder="1" applyAlignment="1">
      <alignment/>
    </xf>
    <xf numFmtId="0" fontId="3" fillId="0" borderId="70" xfId="0" applyFont="1" applyFill="1" applyBorder="1" applyAlignment="1">
      <alignment vertical="center" wrapText="1"/>
    </xf>
    <xf numFmtId="1" fontId="3" fillId="0" borderId="47" xfId="47" applyNumberFormat="1" applyFont="1" applyFill="1" applyBorder="1" applyAlignment="1">
      <alignment/>
    </xf>
    <xf numFmtId="1" fontId="3" fillId="0" borderId="53" xfId="47" applyNumberFormat="1" applyFont="1" applyFill="1" applyBorder="1" applyAlignment="1">
      <alignment/>
    </xf>
    <xf numFmtId="1" fontId="3" fillId="0" borderId="15" xfId="47" applyNumberFormat="1" applyFont="1" applyFill="1" applyBorder="1" applyAlignment="1">
      <alignment/>
    </xf>
    <xf numFmtId="1" fontId="3" fillId="0" borderId="44" xfId="47" applyNumberFormat="1" applyFont="1" applyFill="1" applyBorder="1" applyAlignment="1">
      <alignment/>
    </xf>
    <xf numFmtId="1" fontId="2" fillId="0" borderId="70" xfId="47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 wrapText="1" indent="1"/>
    </xf>
    <xf numFmtId="165" fontId="4" fillId="0" borderId="88" xfId="47" applyNumberFormat="1" applyFont="1" applyFill="1" applyBorder="1" applyAlignment="1" applyProtection="1">
      <alignment horizontal="center"/>
      <protection/>
    </xf>
    <xf numFmtId="165" fontId="5" fillId="0" borderId="88" xfId="47" applyNumberFormat="1" applyFont="1" applyFill="1" applyBorder="1" applyAlignment="1" applyProtection="1">
      <alignment horizontal="center"/>
      <protection/>
    </xf>
    <xf numFmtId="165" fontId="5" fillId="0" borderId="97" xfId="47" applyNumberFormat="1" applyFont="1" applyFill="1" applyBorder="1" applyAlignment="1" applyProtection="1">
      <alignment horizontal="center"/>
      <protection/>
    </xf>
    <xf numFmtId="165" fontId="4" fillId="0" borderId="16" xfId="47" applyNumberFormat="1" applyFont="1" applyFill="1" applyBorder="1" applyAlignment="1" applyProtection="1">
      <alignment horizontal="left" vertical="center" wrapText="1"/>
      <protection/>
    </xf>
    <xf numFmtId="165" fontId="4" fillId="0" borderId="15" xfId="47" applyNumberFormat="1" applyFont="1" applyFill="1" applyBorder="1" applyAlignment="1" applyProtection="1">
      <alignment horizontal="left" vertical="center" wrapText="1"/>
      <protection/>
    </xf>
    <xf numFmtId="165" fontId="4" fillId="0" borderId="44" xfId="0" applyNumberFormat="1" applyFont="1" applyBorder="1" applyAlignment="1">
      <alignment vertical="center"/>
    </xf>
    <xf numFmtId="165" fontId="4" fillId="0" borderId="47" xfId="47" applyNumberFormat="1" applyFont="1" applyFill="1" applyBorder="1" applyAlignment="1" applyProtection="1">
      <alignment horizontal="center" vertical="center"/>
      <protection/>
    </xf>
    <xf numFmtId="165" fontId="4" fillId="0" borderId="13" xfId="47" applyNumberFormat="1" applyFont="1" applyFill="1" applyBorder="1" applyAlignment="1" applyProtection="1">
      <alignment vertical="center"/>
      <protection/>
    </xf>
    <xf numFmtId="165" fontId="4" fillId="0" borderId="50" xfId="47" applyNumberFormat="1" applyFont="1" applyFill="1" applyBorder="1" applyAlignment="1" applyProtection="1">
      <alignment vertical="center"/>
      <protection/>
    </xf>
    <xf numFmtId="165" fontId="4" fillId="0" borderId="47" xfId="47" applyNumberFormat="1" applyFont="1" applyFill="1" applyBorder="1" applyAlignment="1" applyProtection="1">
      <alignment vertical="center"/>
      <protection/>
    </xf>
    <xf numFmtId="165" fontId="4" fillId="0" borderId="16" xfId="47" applyNumberFormat="1" applyFont="1" applyFill="1" applyBorder="1" applyAlignment="1" applyProtection="1">
      <alignment vertical="center"/>
      <protection/>
    </xf>
    <xf numFmtId="165" fontId="4" fillId="0" borderId="14" xfId="47" applyNumberFormat="1" applyFont="1" applyFill="1" applyBorder="1" applyAlignment="1" applyProtection="1">
      <alignment vertical="center"/>
      <protection/>
    </xf>
    <xf numFmtId="165" fontId="5" fillId="0" borderId="15" xfId="47" applyNumberFormat="1" applyFont="1" applyFill="1" applyBorder="1" applyAlignment="1" applyProtection="1">
      <alignment vertical="center"/>
      <protection/>
    </xf>
    <xf numFmtId="0" fontId="2" fillId="0" borderId="50" xfId="0" applyFont="1" applyFill="1" applyBorder="1" applyAlignment="1">
      <alignment/>
    </xf>
    <xf numFmtId="166" fontId="5" fillId="0" borderId="57" xfId="47" applyNumberFormat="1" applyFont="1" applyFill="1" applyBorder="1" applyAlignment="1">
      <alignment/>
    </xf>
    <xf numFmtId="166" fontId="5" fillId="0" borderId="58" xfId="47" applyNumberFormat="1" applyFont="1" applyFill="1" applyBorder="1" applyAlignment="1">
      <alignment/>
    </xf>
    <xf numFmtId="166" fontId="5" fillId="0" borderId="70" xfId="47" applyNumberFormat="1" applyFont="1" applyFill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wrapText="1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65" fontId="4" fillId="0" borderId="15" xfId="47" applyNumberFormat="1" applyFont="1" applyBorder="1" applyAlignment="1">
      <alignment vertical="center"/>
    </xf>
    <xf numFmtId="0" fontId="5" fillId="0" borderId="23" xfId="0" applyFont="1" applyBorder="1" applyAlignment="1">
      <alignment/>
    </xf>
    <xf numFmtId="0" fontId="5" fillId="0" borderId="21" xfId="0" applyFont="1" applyBorder="1" applyAlignment="1">
      <alignment/>
    </xf>
    <xf numFmtId="165" fontId="5" fillId="0" borderId="21" xfId="0" applyNumberFormat="1" applyFont="1" applyBorder="1" applyAlignment="1">
      <alignment/>
    </xf>
    <xf numFmtId="165" fontId="5" fillId="0" borderId="55" xfId="0" applyNumberFormat="1" applyFont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165" fontId="4" fillId="0" borderId="44" xfId="47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66" fontId="4" fillId="0" borderId="0" xfId="0" applyNumberFormat="1" applyFont="1" applyFill="1" applyAlignment="1">
      <alignment/>
    </xf>
    <xf numFmtId="165" fontId="4" fillId="0" borderId="16" xfId="47" applyNumberFormat="1" applyFont="1" applyBorder="1" applyAlignment="1">
      <alignment vertical="center"/>
    </xf>
    <xf numFmtId="0" fontId="5" fillId="0" borderId="25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17" xfId="0" applyFont="1" applyBorder="1" applyAlignment="1">
      <alignment wrapText="1"/>
    </xf>
    <xf numFmtId="165" fontId="4" fillId="0" borderId="18" xfId="47" applyNumberFormat="1" applyFont="1" applyBorder="1" applyAlignment="1">
      <alignment vertical="center"/>
    </xf>
    <xf numFmtId="165" fontId="4" fillId="0" borderId="78" xfId="47" applyNumberFormat="1" applyFont="1" applyBorder="1" applyAlignment="1">
      <alignment vertical="center"/>
    </xf>
    <xf numFmtId="165" fontId="4" fillId="0" borderId="71" xfId="47" applyNumberFormat="1" applyFont="1" applyBorder="1" applyAlignment="1">
      <alignment vertical="center"/>
    </xf>
    <xf numFmtId="165" fontId="4" fillId="0" borderId="45" xfId="47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Border="1" applyAlignment="1">
      <alignment wrapText="1"/>
    </xf>
    <xf numFmtId="0" fontId="4" fillId="0" borderId="49" xfId="0" applyFont="1" applyBorder="1" applyAlignment="1">
      <alignment horizontal="center" vertical="center"/>
    </xf>
    <xf numFmtId="165" fontId="4" fillId="0" borderId="49" xfId="47" applyNumberFormat="1" applyFont="1" applyBorder="1" applyAlignment="1">
      <alignment vertical="center"/>
    </xf>
    <xf numFmtId="0" fontId="9" fillId="0" borderId="11" xfId="0" applyFont="1" applyFill="1" applyBorder="1" applyAlignment="1">
      <alignment wrapText="1"/>
    </xf>
    <xf numFmtId="165" fontId="3" fillId="0" borderId="26" xfId="47" applyNumberFormat="1" applyFont="1" applyFill="1" applyBorder="1" applyAlignment="1">
      <alignment vertical="center" wrapText="1"/>
    </xf>
    <xf numFmtId="165" fontId="5" fillId="0" borderId="60" xfId="47" applyNumberFormat="1" applyFont="1" applyFill="1" applyBorder="1" applyAlignment="1" applyProtection="1">
      <alignment horizontal="left" vertical="center" wrapText="1"/>
      <protection/>
    </xf>
    <xf numFmtId="165" fontId="5" fillId="0" borderId="33" xfId="47" applyNumberFormat="1" applyFont="1" applyFill="1" applyBorder="1" applyAlignment="1" applyProtection="1">
      <alignment horizontal="left" vertical="center" wrapText="1"/>
      <protection/>
    </xf>
    <xf numFmtId="1" fontId="2" fillId="0" borderId="98" xfId="47" applyNumberFormat="1" applyFont="1" applyFill="1" applyBorder="1" applyAlignment="1">
      <alignment/>
    </xf>
    <xf numFmtId="1" fontId="2" fillId="0" borderId="99" xfId="47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 inden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165" fontId="4" fillId="0" borderId="13" xfId="47" applyNumberFormat="1" applyFont="1" applyBorder="1" applyAlignment="1">
      <alignment vertical="center"/>
    </xf>
    <xf numFmtId="165" fontId="4" fillId="0" borderId="14" xfId="47" applyNumberFormat="1" applyFont="1" applyBorder="1" applyAlignment="1">
      <alignment vertical="center"/>
    </xf>
    <xf numFmtId="165" fontId="4" fillId="0" borderId="50" xfId="47" applyNumberFormat="1" applyFont="1" applyBorder="1" applyAlignment="1">
      <alignment vertical="center"/>
    </xf>
    <xf numFmtId="165" fontId="4" fillId="0" borderId="53" xfId="47" applyNumberFormat="1" applyFont="1" applyBorder="1" applyAlignment="1">
      <alignment vertical="center"/>
    </xf>
    <xf numFmtId="165" fontId="4" fillId="0" borderId="73" xfId="47" applyNumberFormat="1" applyFont="1" applyFill="1" applyBorder="1" applyAlignment="1" applyProtection="1">
      <alignment vertical="center"/>
      <protection/>
    </xf>
    <xf numFmtId="165" fontId="5" fillId="0" borderId="40" xfId="47" applyNumberFormat="1" applyFont="1" applyFill="1" applyBorder="1" applyAlignment="1" applyProtection="1">
      <alignment vertical="center"/>
      <protection/>
    </xf>
    <xf numFmtId="165" fontId="4" fillId="0" borderId="62" xfId="47" applyNumberFormat="1" applyFont="1" applyFill="1" applyBorder="1" applyAlignment="1" applyProtection="1">
      <alignment vertical="center"/>
      <protection/>
    </xf>
    <xf numFmtId="165" fontId="4" fillId="0" borderId="63" xfId="47" applyNumberFormat="1" applyFont="1" applyFill="1" applyBorder="1" applyAlignment="1" applyProtection="1">
      <alignment vertical="center"/>
      <protection/>
    </xf>
    <xf numFmtId="165" fontId="4" fillId="0" borderId="100" xfId="47" applyNumberFormat="1" applyFont="1" applyFill="1" applyBorder="1" applyAlignment="1" applyProtection="1">
      <alignment vertical="center"/>
      <protection/>
    </xf>
    <xf numFmtId="165" fontId="4" fillId="0" borderId="27" xfId="47" applyNumberFormat="1" applyFont="1" applyFill="1" applyBorder="1" applyAlignment="1" applyProtection="1">
      <alignment vertical="center"/>
      <protection/>
    </xf>
    <xf numFmtId="165" fontId="4" fillId="0" borderId="60" xfId="47" applyNumberFormat="1" applyFont="1" applyFill="1" applyBorder="1" applyAlignment="1" applyProtection="1">
      <alignment horizontal="center" vertical="center"/>
      <protection/>
    </xf>
    <xf numFmtId="165" fontId="4" fillId="0" borderId="27" xfId="47" applyNumberFormat="1" applyFont="1" applyFill="1" applyBorder="1" applyAlignment="1" applyProtection="1">
      <alignment horizontal="center" vertical="center"/>
      <protection/>
    </xf>
    <xf numFmtId="165" fontId="4" fillId="0" borderId="61" xfId="47" applyNumberFormat="1" applyFont="1" applyFill="1" applyBorder="1" applyAlignment="1" applyProtection="1">
      <alignment horizontal="left" vertical="center" wrapText="1"/>
      <protection/>
    </xf>
    <xf numFmtId="165" fontId="4" fillId="0" borderId="18" xfId="47" applyNumberFormat="1" applyFont="1" applyFill="1" applyBorder="1" applyAlignment="1" applyProtection="1">
      <alignment horizontal="left" wrapText="1"/>
      <protection/>
    </xf>
    <xf numFmtId="165" fontId="5" fillId="0" borderId="14" xfId="47" applyNumberFormat="1" applyFont="1" applyFill="1" applyBorder="1" applyAlignment="1" applyProtection="1">
      <alignment horizontal="left" wrapText="1"/>
      <protection/>
    </xf>
    <xf numFmtId="165" fontId="5" fillId="0" borderId="70" xfId="47" applyNumberFormat="1" applyFont="1" applyFill="1" applyBorder="1" applyAlignment="1" applyProtection="1">
      <alignment horizontal="left" wrapText="1"/>
      <protection/>
    </xf>
    <xf numFmtId="165" fontId="4" fillId="0" borderId="50" xfId="47" applyNumberFormat="1" applyFont="1" applyFill="1" applyBorder="1" applyAlignment="1" applyProtection="1">
      <alignment horizontal="left" wrapText="1"/>
      <protection/>
    </xf>
    <xf numFmtId="165" fontId="4" fillId="0" borderId="14" xfId="47" applyNumberFormat="1" applyFont="1" applyFill="1" applyBorder="1" applyAlignment="1" applyProtection="1">
      <alignment horizontal="left" wrapText="1"/>
      <protection/>
    </xf>
    <xf numFmtId="165" fontId="4" fillId="0" borderId="99" xfId="47" applyNumberFormat="1" applyFont="1" applyFill="1" applyBorder="1" applyAlignment="1" applyProtection="1">
      <alignment/>
      <protection/>
    </xf>
    <xf numFmtId="165" fontId="5" fillId="0" borderId="61" xfId="47" applyNumberFormat="1" applyFont="1" applyFill="1" applyBorder="1" applyAlignment="1" applyProtection="1">
      <alignment vertical="center"/>
      <protection/>
    </xf>
    <xf numFmtId="165" fontId="5" fillId="0" borderId="34" xfId="47" applyNumberFormat="1" applyFont="1" applyFill="1" applyBorder="1" applyAlignment="1" applyProtection="1">
      <alignment vertical="center"/>
      <protection/>
    </xf>
    <xf numFmtId="165" fontId="2" fillId="0" borderId="15" xfId="47" applyNumberFormat="1" applyFont="1" applyFill="1" applyBorder="1" applyAlignment="1" applyProtection="1">
      <alignment/>
      <protection/>
    </xf>
    <xf numFmtId="165" fontId="4" fillId="0" borderId="25" xfId="47" applyNumberFormat="1" applyFont="1" applyFill="1" applyBorder="1" applyAlignment="1" applyProtection="1">
      <alignment horizontal="left" wrapText="1"/>
      <protection/>
    </xf>
    <xf numFmtId="165" fontId="4" fillId="0" borderId="57" xfId="47" applyNumberFormat="1" applyFont="1" applyFill="1" applyBorder="1" applyAlignment="1" applyProtection="1">
      <alignment horizontal="left" wrapText="1"/>
      <protection/>
    </xf>
    <xf numFmtId="165" fontId="4" fillId="0" borderId="43" xfId="47" applyNumberFormat="1" applyFont="1" applyFill="1" applyBorder="1" applyAlignment="1" applyProtection="1">
      <alignment horizontal="left" wrapText="1"/>
      <protection/>
    </xf>
    <xf numFmtId="166" fontId="3" fillId="0" borderId="49" xfId="47" applyNumberFormat="1" applyFont="1" applyFill="1" applyBorder="1" applyAlignment="1">
      <alignment vertical="center"/>
    </xf>
    <xf numFmtId="3" fontId="3" fillId="0" borderId="80" xfId="0" applyNumberFormat="1" applyFont="1" applyFill="1" applyBorder="1" applyAlignment="1">
      <alignment/>
    </xf>
    <xf numFmtId="0" fontId="2" fillId="0" borderId="20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58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wrapText="1"/>
    </xf>
    <xf numFmtId="1" fontId="2" fillId="0" borderId="43" xfId="47" applyNumberFormat="1" applyFont="1" applyFill="1" applyBorder="1" applyAlignment="1">
      <alignment/>
    </xf>
    <xf numFmtId="1" fontId="2" fillId="0" borderId="58" xfId="47" applyNumberFormat="1" applyFont="1" applyFill="1" applyBorder="1" applyAlignment="1">
      <alignment/>
    </xf>
    <xf numFmtId="0" fontId="9" fillId="0" borderId="52" xfId="0" applyFont="1" applyFill="1" applyBorder="1" applyAlignment="1">
      <alignment wrapText="1"/>
    </xf>
    <xf numFmtId="1" fontId="3" fillId="0" borderId="71" xfId="47" applyNumberFormat="1" applyFont="1" applyFill="1" applyBorder="1" applyAlignment="1">
      <alignment/>
    </xf>
    <xf numFmtId="166" fontId="4" fillId="0" borderId="16" xfId="47" applyNumberFormat="1" applyFont="1" applyFill="1" applyBorder="1" applyAlignment="1">
      <alignment vertical="center"/>
    </xf>
    <xf numFmtId="165" fontId="4" fillId="0" borderId="0" xfId="0" applyNumberFormat="1" applyFont="1" applyAlignment="1">
      <alignment/>
    </xf>
    <xf numFmtId="0" fontId="9" fillId="0" borderId="12" xfId="0" applyFont="1" applyFill="1" applyBorder="1" applyAlignment="1">
      <alignment horizontal="left" wrapText="1"/>
    </xf>
    <xf numFmtId="0" fontId="4" fillId="0" borderId="15" xfId="0" applyFont="1" applyBorder="1" applyAlignment="1">
      <alignment horizontal="center"/>
    </xf>
    <xf numFmtId="165" fontId="4" fillId="0" borderId="95" xfId="47" applyNumberFormat="1" applyFont="1" applyFill="1" applyBorder="1" applyAlignment="1" applyProtection="1">
      <alignment vertical="center"/>
      <protection/>
    </xf>
    <xf numFmtId="0" fontId="9" fillId="0" borderId="11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65" fontId="5" fillId="0" borderId="17" xfId="47" applyNumberFormat="1" applyFont="1" applyFill="1" applyBorder="1" applyAlignment="1" applyProtection="1">
      <alignment vertical="center"/>
      <protection/>
    </xf>
    <xf numFmtId="165" fontId="5" fillId="0" borderId="42" xfId="47" applyNumberFormat="1" applyFont="1" applyFill="1" applyBorder="1" applyAlignment="1" applyProtection="1">
      <alignment/>
      <protection/>
    </xf>
    <xf numFmtId="0" fontId="5" fillId="0" borderId="49" xfId="0" applyFont="1" applyBorder="1" applyAlignment="1">
      <alignment horizontal="left" wrapText="1"/>
    </xf>
    <xf numFmtId="0" fontId="4" fillId="0" borderId="49" xfId="0" applyFont="1" applyBorder="1" applyAlignment="1">
      <alignment/>
    </xf>
    <xf numFmtId="0" fontId="5" fillId="0" borderId="42" xfId="0" applyFont="1" applyFill="1" applyBorder="1" applyAlignment="1">
      <alignment horizontal="left" wrapText="1"/>
    </xf>
    <xf numFmtId="165" fontId="5" fillId="0" borderId="65" xfId="47" applyNumberFormat="1" applyFont="1" applyFill="1" applyBorder="1" applyAlignment="1" applyProtection="1">
      <alignment vertical="center"/>
      <protection/>
    </xf>
    <xf numFmtId="0" fontId="5" fillId="0" borderId="101" xfId="0" applyFont="1" applyFill="1" applyBorder="1" applyAlignment="1">
      <alignment horizontal="center"/>
    </xf>
    <xf numFmtId="0" fontId="4" fillId="0" borderId="102" xfId="0" applyFont="1" applyFill="1" applyBorder="1" applyAlignment="1">
      <alignment horizontal="left" wrapText="1" indent="1"/>
    </xf>
    <xf numFmtId="165" fontId="5" fillId="0" borderId="64" xfId="47" applyNumberFormat="1" applyFont="1" applyFill="1" applyBorder="1" applyAlignment="1" applyProtection="1">
      <alignment/>
      <protection/>
    </xf>
    <xf numFmtId="165" fontId="4" fillId="0" borderId="64" xfId="47" applyNumberFormat="1" applyFont="1" applyFill="1" applyBorder="1" applyAlignment="1" applyProtection="1">
      <alignment/>
      <protection/>
    </xf>
    <xf numFmtId="165" fontId="4" fillId="0" borderId="58" xfId="47" applyNumberFormat="1" applyFont="1" applyFill="1" applyBorder="1" applyAlignment="1" applyProtection="1">
      <alignment vertical="center"/>
      <protection/>
    </xf>
    <xf numFmtId="165" fontId="4" fillId="0" borderId="22" xfId="47" applyNumberFormat="1" applyFont="1" applyFill="1" applyBorder="1" applyAlignment="1" applyProtection="1">
      <alignment/>
      <protection/>
    </xf>
    <xf numFmtId="165" fontId="4" fillId="0" borderId="26" xfId="47" applyNumberFormat="1" applyFont="1" applyFill="1" applyBorder="1" applyAlignment="1" applyProtection="1">
      <alignment vertical="center"/>
      <protection/>
    </xf>
    <xf numFmtId="165" fontId="5" fillId="0" borderId="43" xfId="47" applyNumberFormat="1" applyFont="1" applyFill="1" applyBorder="1" applyAlignment="1" applyProtection="1">
      <alignment/>
      <protection/>
    </xf>
    <xf numFmtId="165" fontId="5" fillId="0" borderId="58" xfId="47" applyNumberFormat="1" applyFont="1" applyFill="1" applyBorder="1" applyAlignment="1" applyProtection="1">
      <alignment/>
      <protection/>
    </xf>
    <xf numFmtId="165" fontId="4" fillId="0" borderId="22" xfId="47" applyNumberFormat="1" applyFont="1" applyFill="1" applyBorder="1" applyAlignment="1" applyProtection="1">
      <alignment vertical="center"/>
      <protection/>
    </xf>
    <xf numFmtId="165" fontId="4" fillId="0" borderId="103" xfId="47" applyNumberFormat="1" applyFont="1" applyFill="1" applyBorder="1" applyAlignment="1" applyProtection="1">
      <alignment vertical="center"/>
      <protection/>
    </xf>
    <xf numFmtId="165" fontId="5" fillId="0" borderId="65" xfId="47" applyNumberFormat="1" applyFont="1" applyFill="1" applyBorder="1" applyAlignment="1" applyProtection="1">
      <alignment/>
      <protection/>
    </xf>
    <xf numFmtId="165" fontId="5" fillId="0" borderId="104" xfId="47" applyNumberFormat="1" applyFont="1" applyFill="1" applyBorder="1" applyAlignment="1" applyProtection="1">
      <alignment/>
      <protection/>
    </xf>
    <xf numFmtId="165" fontId="5" fillId="0" borderId="105" xfId="47" applyNumberFormat="1" applyFont="1" applyFill="1" applyBorder="1" applyAlignment="1" applyProtection="1">
      <alignment/>
      <protection/>
    </xf>
    <xf numFmtId="165" fontId="5" fillId="0" borderId="43" xfId="47" applyNumberFormat="1" applyFont="1" applyFill="1" applyBorder="1" applyAlignment="1" applyProtection="1">
      <alignment vertical="center"/>
      <protection/>
    </xf>
    <xf numFmtId="165" fontId="5" fillId="0" borderId="58" xfId="47" applyNumberFormat="1" applyFont="1" applyFill="1" applyBorder="1" applyAlignment="1" applyProtection="1">
      <alignment vertical="center"/>
      <protection/>
    </xf>
    <xf numFmtId="165" fontId="5" fillId="0" borderId="67" xfId="47" applyNumberFormat="1" applyFont="1" applyFill="1" applyBorder="1" applyAlignment="1" applyProtection="1">
      <alignment/>
      <protection/>
    </xf>
    <xf numFmtId="165" fontId="5" fillId="0" borderId="61" xfId="47" applyNumberFormat="1" applyFont="1" applyFill="1" applyBorder="1" applyAlignment="1" applyProtection="1">
      <alignment horizontal="left" vertical="center" wrapText="1"/>
      <protection/>
    </xf>
    <xf numFmtId="165" fontId="4" fillId="0" borderId="73" xfId="47" applyNumberFormat="1" applyFont="1" applyFill="1" applyBorder="1" applyAlignment="1" applyProtection="1">
      <alignment horizontal="left" wrapText="1"/>
      <protection/>
    </xf>
    <xf numFmtId="165" fontId="4" fillId="0" borderId="17" xfId="47" applyNumberFormat="1" applyFont="1" applyFill="1" applyBorder="1" applyAlignment="1" applyProtection="1">
      <alignment horizontal="left" wrapText="1"/>
      <protection/>
    </xf>
    <xf numFmtId="165" fontId="4" fillId="0" borderId="13" xfId="47" applyNumberFormat="1" applyFont="1" applyFill="1" applyBorder="1" applyAlignment="1" applyProtection="1">
      <alignment horizontal="left" wrapText="1"/>
      <protection/>
    </xf>
    <xf numFmtId="165" fontId="5" fillId="0" borderId="44" xfId="47" applyNumberFormat="1" applyFont="1" applyFill="1" applyBorder="1" applyAlignment="1" applyProtection="1">
      <alignment horizontal="left" wrapText="1"/>
      <protection/>
    </xf>
    <xf numFmtId="0" fontId="5" fillId="0" borderId="15" xfId="0" applyFont="1" applyFill="1" applyBorder="1" applyAlignment="1">
      <alignment horizontal="left" wrapText="1"/>
    </xf>
    <xf numFmtId="165" fontId="5" fillId="0" borderId="15" xfId="47" applyNumberFormat="1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center" wrapText="1"/>
    </xf>
    <xf numFmtId="165" fontId="5" fillId="0" borderId="44" xfId="47" applyNumberFormat="1" applyFont="1" applyFill="1" applyBorder="1" applyAlignment="1" applyProtection="1">
      <alignment horizontal="left" vertical="center" wrapText="1"/>
      <protection/>
    </xf>
    <xf numFmtId="165" fontId="4" fillId="0" borderId="44" xfId="47" applyNumberFormat="1" applyFont="1" applyFill="1" applyBorder="1" applyAlignment="1" applyProtection="1">
      <alignment horizontal="left" wrapText="1"/>
      <protection/>
    </xf>
    <xf numFmtId="165" fontId="4" fillId="0" borderId="44" xfId="47" applyNumberFormat="1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wrapText="1"/>
    </xf>
    <xf numFmtId="165" fontId="5" fillId="0" borderId="22" xfId="47" applyNumberFormat="1" applyFont="1" applyFill="1" applyBorder="1" applyAlignment="1" applyProtection="1">
      <alignment horizontal="left" wrapText="1"/>
      <protection/>
    </xf>
    <xf numFmtId="165" fontId="5" fillId="0" borderId="26" xfId="47" applyNumberFormat="1" applyFont="1" applyFill="1" applyBorder="1" applyAlignment="1" applyProtection="1">
      <alignment horizontal="left" wrapText="1"/>
      <protection/>
    </xf>
    <xf numFmtId="0" fontId="2" fillId="0" borderId="106" xfId="0" applyFont="1" applyFill="1" applyBorder="1" applyAlignment="1">
      <alignment/>
    </xf>
    <xf numFmtId="166" fontId="5" fillId="0" borderId="44" xfId="47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166" fontId="2" fillId="0" borderId="15" xfId="47" applyNumberFormat="1" applyFont="1" applyFill="1" applyBorder="1" applyAlignment="1">
      <alignment vertical="top" wrapText="1"/>
    </xf>
    <xf numFmtId="166" fontId="2" fillId="0" borderId="13" xfId="47" applyNumberFormat="1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166" fontId="2" fillId="0" borderId="15" xfId="47" applyNumberFormat="1" applyFont="1" applyFill="1" applyBorder="1" applyAlignment="1">
      <alignment wrapText="1"/>
    </xf>
    <xf numFmtId="0" fontId="3" fillId="0" borderId="55" xfId="0" applyFont="1" applyBorder="1" applyAlignment="1">
      <alignment horizontal="center" vertical="center" wrapText="1"/>
    </xf>
    <xf numFmtId="0" fontId="3" fillId="0" borderId="80" xfId="0" applyFont="1" applyFill="1" applyBorder="1" applyAlignment="1">
      <alignment wrapText="1"/>
    </xf>
    <xf numFmtId="0" fontId="9" fillId="0" borderId="18" xfId="0" applyFont="1" applyBorder="1" applyAlignment="1">
      <alignment horizontal="center" vertical="center" wrapText="1"/>
    </xf>
    <xf numFmtId="0" fontId="9" fillId="0" borderId="9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7" xfId="0" applyFont="1" applyFill="1" applyBorder="1" applyAlignment="1">
      <alignment horizontal="center" vertical="center" wrapText="1"/>
    </xf>
    <xf numFmtId="0" fontId="9" fillId="0" borderId="77" xfId="0" applyFont="1" applyFill="1" applyBorder="1" applyAlignment="1">
      <alignment horizontal="center" vertical="center" wrapText="1"/>
    </xf>
    <xf numFmtId="0" fontId="9" fillId="0" borderId="108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/>
    </xf>
    <xf numFmtId="0" fontId="3" fillId="0" borderId="109" xfId="0" applyFont="1" applyBorder="1" applyAlignment="1">
      <alignment horizontal="center"/>
    </xf>
    <xf numFmtId="0" fontId="3" fillId="0" borderId="109" xfId="0" applyFont="1" applyBorder="1" applyAlignment="1">
      <alignment horizontal="center" vertical="center" wrapText="1"/>
    </xf>
    <xf numFmtId="1" fontId="9" fillId="0" borderId="71" xfId="47" applyNumberFormat="1" applyFont="1" applyFill="1" applyBorder="1" applyAlignment="1">
      <alignment horizontal="center" vertical="center" wrapText="1"/>
    </xf>
    <xf numFmtId="1" fontId="9" fillId="0" borderId="53" xfId="47" applyNumberFormat="1" applyFont="1" applyFill="1" applyBorder="1" applyAlignment="1">
      <alignment horizontal="center" vertical="center" wrapText="1"/>
    </xf>
    <xf numFmtId="1" fontId="9" fillId="0" borderId="70" xfId="47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99" xfId="0" applyFont="1" applyFill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109" xfId="0" applyFont="1" applyBorder="1" applyAlignment="1">
      <alignment horizontal="center" vertical="center" wrapText="1"/>
    </xf>
    <xf numFmtId="0" fontId="14" fillId="0" borderId="89" xfId="0" applyFont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center" vertical="center" wrapText="1"/>
    </xf>
    <xf numFmtId="0" fontId="9" fillId="0" borderId="9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65" fontId="8" fillId="0" borderId="71" xfId="47" applyNumberFormat="1" applyFont="1" applyFill="1" applyBorder="1" applyAlignment="1">
      <alignment horizontal="center" vertical="center" wrapText="1"/>
    </xf>
    <xf numFmtId="165" fontId="8" fillId="0" borderId="80" xfId="47" applyNumberFormat="1" applyFont="1" applyFill="1" applyBorder="1" applyAlignment="1">
      <alignment horizontal="center" vertical="center" wrapText="1"/>
    </xf>
    <xf numFmtId="165" fontId="8" fillId="0" borderId="43" xfId="47" applyNumberFormat="1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165" fontId="8" fillId="0" borderId="43" xfId="47" applyNumberFormat="1" applyFont="1" applyFill="1" applyBorder="1" applyAlignment="1">
      <alignment horizontal="center" vertical="center"/>
    </xf>
    <xf numFmtId="165" fontId="8" fillId="0" borderId="49" xfId="47" applyNumberFormat="1" applyFont="1" applyFill="1" applyBorder="1" applyAlignment="1">
      <alignment horizontal="center" vertical="center" wrapText="1"/>
    </xf>
    <xf numFmtId="165" fontId="8" fillId="0" borderId="20" xfId="47" applyNumberFormat="1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98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3" fillId="0" borderId="57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1" fontId="14" fillId="0" borderId="71" xfId="47" applyNumberFormat="1" applyFont="1" applyFill="1" applyBorder="1" applyAlignment="1">
      <alignment horizontal="center" vertical="center" wrapText="1"/>
    </xf>
    <xf numFmtId="1" fontId="14" fillId="0" borderId="53" xfId="47" applyNumberFormat="1" applyFont="1" applyFill="1" applyBorder="1" applyAlignment="1">
      <alignment horizontal="center" vertical="center" wrapText="1"/>
    </xf>
    <xf numFmtId="1" fontId="14" fillId="0" borderId="70" xfId="47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110" xfId="0" applyFont="1" applyBorder="1" applyAlignment="1">
      <alignment horizontal="center"/>
    </xf>
    <xf numFmtId="0" fontId="9" fillId="0" borderId="95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109" xfId="0" applyFont="1" applyBorder="1" applyAlignment="1">
      <alignment horizontal="center" vertical="center"/>
    </xf>
    <xf numFmtId="0" fontId="14" fillId="0" borderId="8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99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4" fillId="0" borderId="78" xfId="0" applyFont="1" applyBorder="1" applyAlignment="1">
      <alignment horizontal="center" wrapText="1"/>
    </xf>
    <xf numFmtId="0" fontId="14" fillId="0" borderId="106" xfId="0" applyFont="1" applyBorder="1" applyAlignment="1">
      <alignment horizontal="center" wrapText="1"/>
    </xf>
    <xf numFmtId="0" fontId="14" fillId="0" borderId="51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5" fillId="0" borderId="111" xfId="0" applyFont="1" applyBorder="1" applyAlignment="1">
      <alignment horizontal="left" wrapText="1"/>
    </xf>
    <xf numFmtId="0" fontId="5" fillId="0" borderId="112" xfId="0" applyFont="1" applyBorder="1" applyAlignment="1">
      <alignment horizontal="left" wrapText="1"/>
    </xf>
    <xf numFmtId="0" fontId="5" fillId="0" borderId="113" xfId="0" applyFont="1" applyBorder="1" applyAlignment="1">
      <alignment horizontal="left" wrapText="1"/>
    </xf>
    <xf numFmtId="0" fontId="5" fillId="0" borderId="106" xfId="0" applyFont="1" applyBorder="1" applyAlignment="1">
      <alignment horizontal="left" wrapText="1"/>
    </xf>
    <xf numFmtId="0" fontId="5" fillId="0" borderId="39" xfId="0" applyFont="1" applyBorder="1" applyAlignment="1">
      <alignment horizontal="left" wrapText="1"/>
    </xf>
    <xf numFmtId="0" fontId="5" fillId="0" borderId="102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43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29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/>
    </xf>
    <xf numFmtId="0" fontId="5" fillId="0" borderId="109" xfId="0" applyFont="1" applyBorder="1" applyAlignment="1">
      <alignment horizontal="center"/>
    </xf>
    <xf numFmtId="0" fontId="5" fillId="0" borderId="8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wrapText="1"/>
    </xf>
    <xf numFmtId="165" fontId="20" fillId="0" borderId="0" xfId="47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46" xfId="0" applyFont="1" applyFill="1" applyBorder="1" applyAlignment="1">
      <alignment wrapText="1"/>
    </xf>
    <xf numFmtId="0" fontId="10" fillId="0" borderId="46" xfId="0" applyFont="1" applyFill="1" applyBorder="1" applyAlignment="1">
      <alignment horizontal="left" wrapText="1" indent="1"/>
    </xf>
    <xf numFmtId="1" fontId="3" fillId="0" borderId="45" xfId="47" applyNumberFormat="1" applyFont="1" applyFill="1" applyBorder="1" applyAlignment="1">
      <alignment/>
    </xf>
    <xf numFmtId="0" fontId="8" fillId="0" borderId="48" xfId="0" applyFont="1" applyFill="1" applyBorder="1" applyAlignment="1">
      <alignment wrapText="1"/>
    </xf>
    <xf numFmtId="0" fontId="8" fillId="0" borderId="0" xfId="0" applyFont="1" applyFill="1" applyAlignment="1">
      <alignment/>
    </xf>
    <xf numFmtId="165" fontId="21" fillId="0" borderId="0" xfId="47" applyNumberFormat="1" applyFont="1" applyFill="1" applyAlignment="1">
      <alignment/>
    </xf>
    <xf numFmtId="0" fontId="8" fillId="0" borderId="52" xfId="0" applyFont="1" applyFill="1" applyBorder="1" applyAlignment="1">
      <alignment horizontal="left" wrapText="1" indent="1"/>
    </xf>
    <xf numFmtId="1" fontId="3" fillId="0" borderId="22" xfId="47" applyNumberFormat="1" applyFont="1" applyFill="1" applyBorder="1" applyAlignment="1">
      <alignment/>
    </xf>
    <xf numFmtId="1" fontId="3" fillId="0" borderId="26" xfId="47" applyNumberFormat="1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1" fontId="3" fillId="0" borderId="43" xfId="47" applyNumberFormat="1" applyFont="1" applyFill="1" applyBorder="1" applyAlignment="1">
      <alignment/>
    </xf>
    <xf numFmtId="1" fontId="3" fillId="0" borderId="58" xfId="47" applyNumberFormat="1" applyFont="1" applyFill="1" applyBorder="1" applyAlignment="1">
      <alignment/>
    </xf>
    <xf numFmtId="0" fontId="8" fillId="0" borderId="24" xfId="0" applyFont="1" applyFill="1" applyBorder="1" applyAlignment="1">
      <alignment wrapText="1"/>
    </xf>
    <xf numFmtId="1" fontId="3" fillId="0" borderId="20" xfId="0" applyNumberFormat="1" applyFont="1" applyFill="1" applyBorder="1" applyAlignment="1">
      <alignment/>
    </xf>
    <xf numFmtId="0" fontId="5" fillId="0" borderId="113" xfId="0" applyFont="1" applyFill="1" applyBorder="1" applyAlignment="1">
      <alignment horizontal="left" wrapText="1"/>
    </xf>
    <xf numFmtId="0" fontId="5" fillId="0" borderId="64" xfId="0" applyFont="1" applyFill="1" applyBorder="1" applyAlignment="1">
      <alignment horizontal="left" wrapText="1"/>
    </xf>
    <xf numFmtId="0" fontId="4" fillId="0" borderId="89" xfId="0" applyFont="1" applyFill="1" applyBorder="1" applyAlignment="1">
      <alignment/>
    </xf>
    <xf numFmtId="0" fontId="5" fillId="0" borderId="92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/>
    </xf>
    <xf numFmtId="0" fontId="5" fillId="0" borderId="32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/>
    </xf>
    <xf numFmtId="165" fontId="4" fillId="0" borderId="45" xfId="0" applyNumberFormat="1" applyFont="1" applyFill="1" applyBorder="1" applyAlignment="1">
      <alignment/>
    </xf>
    <xf numFmtId="0" fontId="5" fillId="0" borderId="88" xfId="0" applyFont="1" applyFill="1" applyBorder="1" applyAlignment="1">
      <alignment horizontal="left" wrapText="1"/>
    </xf>
    <xf numFmtId="0" fontId="4" fillId="0" borderId="88" xfId="0" applyFont="1" applyFill="1" applyBorder="1" applyAlignment="1">
      <alignment horizontal="left" wrapText="1" indent="1"/>
    </xf>
    <xf numFmtId="165" fontId="4" fillId="0" borderId="44" xfId="0" applyNumberFormat="1" applyFont="1" applyFill="1" applyBorder="1" applyAlignment="1">
      <alignment vertical="center"/>
    </xf>
    <xf numFmtId="165" fontId="4" fillId="0" borderId="44" xfId="0" applyNumberFormat="1" applyFont="1" applyFill="1" applyBorder="1" applyAlignment="1">
      <alignment/>
    </xf>
    <xf numFmtId="165" fontId="5" fillId="0" borderId="44" xfId="0" applyNumberFormat="1" applyFont="1" applyFill="1" applyBorder="1" applyAlignment="1">
      <alignment/>
    </xf>
    <xf numFmtId="0" fontId="5" fillId="0" borderId="41" xfId="0" applyFont="1" applyFill="1" applyBorder="1" applyAlignment="1">
      <alignment horizontal="center"/>
    </xf>
    <xf numFmtId="0" fontId="5" fillId="0" borderId="69" xfId="0" applyFont="1" applyFill="1" applyBorder="1" applyAlignment="1">
      <alignment wrapText="1"/>
    </xf>
    <xf numFmtId="0" fontId="4" fillId="0" borderId="69" xfId="0" applyFont="1" applyFill="1" applyBorder="1" applyAlignment="1">
      <alignment horizontal="left" wrapText="1" indent="1"/>
    </xf>
    <xf numFmtId="0" fontId="4" fillId="0" borderId="91" xfId="0" applyFont="1" applyFill="1" applyBorder="1" applyAlignment="1">
      <alignment horizontal="left" wrapText="1" indent="1"/>
    </xf>
    <xf numFmtId="0" fontId="4" fillId="0" borderId="76" xfId="0" applyFont="1" applyFill="1" applyBorder="1" applyAlignment="1">
      <alignment horizontal="left" wrapText="1" indent="1"/>
    </xf>
    <xf numFmtId="0" fontId="4" fillId="0" borderId="27" xfId="0" applyFont="1" applyFill="1" applyBorder="1" applyAlignment="1">
      <alignment vertical="center"/>
    </xf>
    <xf numFmtId="0" fontId="22" fillId="0" borderId="69" xfId="0" applyFont="1" applyFill="1" applyBorder="1" applyAlignment="1">
      <alignment horizontal="left" wrapText="1" indent="1"/>
    </xf>
    <xf numFmtId="0" fontId="5" fillId="0" borderId="114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left" wrapText="1" indent="1"/>
    </xf>
    <xf numFmtId="165" fontId="4" fillId="0" borderId="22" xfId="47" applyNumberFormat="1" applyFont="1" applyFill="1" applyBorder="1" applyAlignment="1" applyProtection="1">
      <alignment horizontal="left" wrapText="1"/>
      <protection/>
    </xf>
    <xf numFmtId="0" fontId="4" fillId="0" borderId="115" xfId="0" applyFont="1" applyFill="1" applyBorder="1" applyAlignment="1">
      <alignment/>
    </xf>
    <xf numFmtId="165" fontId="4" fillId="0" borderId="26" xfId="0" applyNumberFormat="1" applyFont="1" applyFill="1" applyBorder="1" applyAlignment="1">
      <alignment/>
    </xf>
    <xf numFmtId="0" fontId="5" fillId="0" borderId="111" xfId="0" applyFont="1" applyFill="1" applyBorder="1" applyAlignment="1">
      <alignment horizontal="center"/>
    </xf>
    <xf numFmtId="0" fontId="4" fillId="0" borderId="116" xfId="0" applyFont="1" applyFill="1" applyBorder="1" applyAlignment="1">
      <alignment horizontal="left" wrapText="1" indent="1"/>
    </xf>
    <xf numFmtId="165" fontId="4" fillId="0" borderId="58" xfId="0" applyNumberFormat="1" applyFont="1" applyFill="1" applyBorder="1" applyAlignment="1">
      <alignment/>
    </xf>
    <xf numFmtId="0" fontId="5" fillId="0" borderId="1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 indent="1"/>
    </xf>
    <xf numFmtId="0" fontId="4" fillId="0" borderId="66" xfId="0" applyFont="1" applyFill="1" applyBorder="1" applyAlignment="1">
      <alignment/>
    </xf>
    <xf numFmtId="165" fontId="4" fillId="0" borderId="70" xfId="0" applyNumberFormat="1" applyFont="1" applyFill="1" applyBorder="1" applyAlignment="1">
      <alignment/>
    </xf>
    <xf numFmtId="0" fontId="5" fillId="0" borderId="118" xfId="0" applyFont="1" applyFill="1" applyBorder="1" applyAlignment="1">
      <alignment horizontal="center"/>
    </xf>
    <xf numFmtId="0" fontId="4" fillId="0" borderId="98" xfId="0" applyFont="1" applyFill="1" applyBorder="1" applyAlignment="1">
      <alignment horizontal="left" wrapText="1" indent="1"/>
    </xf>
    <xf numFmtId="0" fontId="4" fillId="0" borderId="27" xfId="0" applyFont="1" applyFill="1" applyBorder="1" applyAlignment="1">
      <alignment horizontal="left" wrapText="1" indent="1"/>
    </xf>
    <xf numFmtId="0" fontId="5" fillId="0" borderId="119" xfId="0" applyFont="1" applyFill="1" applyBorder="1" applyAlignment="1">
      <alignment horizontal="center"/>
    </xf>
    <xf numFmtId="0" fontId="4" fillId="0" borderId="99" xfId="0" applyFont="1" applyFill="1" applyBorder="1" applyAlignment="1">
      <alignment horizontal="left" wrapText="1" indent="1"/>
    </xf>
    <xf numFmtId="0" fontId="4" fillId="0" borderId="47" xfId="0" applyFont="1" applyFill="1" applyBorder="1" applyAlignment="1">
      <alignment/>
    </xf>
    <xf numFmtId="0" fontId="5" fillId="0" borderId="42" xfId="0" applyFont="1" applyFill="1" applyBorder="1" applyAlignment="1">
      <alignment wrapText="1"/>
    </xf>
    <xf numFmtId="0" fontId="4" fillId="0" borderId="36" xfId="0" applyFont="1" applyFill="1" applyBorder="1" applyAlignment="1">
      <alignment horizontal="left" wrapText="1" indent="1"/>
    </xf>
    <xf numFmtId="0" fontId="4" fillId="0" borderId="92" xfId="0" applyFont="1" applyFill="1" applyBorder="1" applyAlignment="1">
      <alignment horizontal="left" wrapText="1"/>
    </xf>
    <xf numFmtId="0" fontId="5" fillId="0" borderId="92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/>
    </xf>
    <xf numFmtId="0" fontId="5" fillId="0" borderId="87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left"/>
    </xf>
    <xf numFmtId="0" fontId="5" fillId="0" borderId="60" xfId="0" applyFont="1" applyFill="1" applyBorder="1" applyAlignment="1">
      <alignment horizontal="left"/>
    </xf>
    <xf numFmtId="0" fontId="5" fillId="0" borderId="102" xfId="0" applyFont="1" applyFill="1" applyBorder="1" applyAlignment="1">
      <alignment horizontal="center" wrapText="1"/>
    </xf>
    <xf numFmtId="0" fontId="5" fillId="0" borderId="120" xfId="0" applyFont="1" applyFill="1" applyBorder="1" applyAlignment="1">
      <alignment horizontal="left" wrapText="1"/>
    </xf>
    <xf numFmtId="0" fontId="4" fillId="0" borderId="83" xfId="0" applyFont="1" applyFill="1" applyBorder="1" applyAlignment="1">
      <alignment/>
    </xf>
    <xf numFmtId="0" fontId="4" fillId="0" borderId="121" xfId="0" applyFont="1" applyFill="1" applyBorder="1" applyAlignment="1">
      <alignment horizontal="left" wrapText="1" indent="1"/>
    </xf>
    <xf numFmtId="165" fontId="4" fillId="0" borderId="83" xfId="0" applyNumberFormat="1" applyFont="1" applyFill="1" applyBorder="1" applyAlignment="1">
      <alignment/>
    </xf>
    <xf numFmtId="0" fontId="5" fillId="0" borderId="122" xfId="0" applyFont="1" applyFill="1" applyBorder="1" applyAlignment="1">
      <alignment wrapText="1"/>
    </xf>
    <xf numFmtId="0" fontId="5" fillId="0" borderId="123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165" fontId="5" fillId="0" borderId="60" xfId="47" applyNumberFormat="1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>
      <alignment horizontal="left" wrapText="1" indent="1"/>
    </xf>
    <xf numFmtId="0" fontId="5" fillId="0" borderId="43" xfId="0" applyFont="1" applyFill="1" applyBorder="1" applyAlignment="1">
      <alignment wrapText="1"/>
    </xf>
    <xf numFmtId="165" fontId="5" fillId="0" borderId="64" xfId="47" applyNumberFormat="1" applyFont="1" applyFill="1" applyBorder="1" applyAlignment="1" applyProtection="1">
      <alignment vertical="center"/>
      <protection/>
    </xf>
    <xf numFmtId="0" fontId="5" fillId="0" borderId="124" xfId="0" applyFont="1" applyFill="1" applyBorder="1" applyAlignment="1">
      <alignment horizontal="center"/>
    </xf>
    <xf numFmtId="0" fontId="5" fillId="0" borderId="125" xfId="0" applyFont="1" applyFill="1" applyBorder="1" applyAlignment="1">
      <alignment horizontal="center" wrapText="1"/>
    </xf>
    <xf numFmtId="0" fontId="5" fillId="0" borderId="120" xfId="0" applyFont="1" applyFill="1" applyBorder="1" applyAlignment="1">
      <alignment horizontal="left" wrapText="1"/>
    </xf>
    <xf numFmtId="0" fontId="5" fillId="0" borderId="69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horizontal="left" wrapText="1"/>
    </xf>
    <xf numFmtId="0" fontId="5" fillId="0" borderId="39" xfId="0" applyFont="1" applyFill="1" applyBorder="1" applyAlignment="1">
      <alignment horizontal="left" wrapText="1"/>
    </xf>
    <xf numFmtId="0" fontId="5" fillId="0" borderId="126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5" fillId="0" borderId="39" xfId="0" applyFont="1" applyFill="1" applyBorder="1" applyAlignment="1">
      <alignment horizontal="center" wrapText="1"/>
    </xf>
    <xf numFmtId="0" fontId="5" fillId="0" borderId="123" xfId="0" applyFont="1" applyFill="1" applyBorder="1" applyAlignment="1">
      <alignment horizontal="left" wrapText="1"/>
    </xf>
    <xf numFmtId="0" fontId="5" fillId="0" borderId="77" xfId="0" applyFont="1" applyFill="1" applyBorder="1" applyAlignment="1">
      <alignment horizontal="center" wrapText="1"/>
    </xf>
    <xf numFmtId="0" fontId="5" fillId="0" borderId="47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27" xfId="0" applyFont="1" applyFill="1" applyBorder="1" applyAlignment="1">
      <alignment horizontal="left" wrapText="1"/>
    </xf>
    <xf numFmtId="165" fontId="4" fillId="0" borderId="67" xfId="0" applyNumberFormat="1" applyFont="1" applyFill="1" applyBorder="1" applyAlignment="1">
      <alignment/>
    </xf>
    <xf numFmtId="0" fontId="5" fillId="0" borderId="120" xfId="0" applyFont="1" applyFill="1" applyBorder="1" applyAlignment="1">
      <alignment horizontal="center" wrapText="1"/>
    </xf>
    <xf numFmtId="0" fontId="4" fillId="0" borderId="122" xfId="0" applyFont="1" applyFill="1" applyBorder="1" applyAlignment="1">
      <alignment horizontal="left" wrapText="1" indent="1"/>
    </xf>
    <xf numFmtId="0" fontId="5" fillId="0" borderId="27" xfId="0" applyFont="1" applyFill="1" applyBorder="1" applyAlignment="1">
      <alignment horizontal="left" wrapText="1"/>
    </xf>
    <xf numFmtId="0" fontId="5" fillId="0" borderId="95" xfId="0" applyFont="1" applyFill="1" applyBorder="1" applyAlignment="1">
      <alignment horizontal="left" wrapText="1"/>
    </xf>
    <xf numFmtId="0" fontId="5" fillId="0" borderId="128" xfId="0" applyFont="1" applyFill="1" applyBorder="1" applyAlignment="1">
      <alignment horizontal="left" wrapText="1"/>
    </xf>
    <xf numFmtId="0" fontId="5" fillId="0" borderId="36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indent="3"/>
    </xf>
    <xf numFmtId="0" fontId="4" fillId="0" borderId="36" xfId="0" applyFont="1" applyFill="1" applyBorder="1" applyAlignment="1">
      <alignment wrapText="1"/>
    </xf>
    <xf numFmtId="165" fontId="5" fillId="0" borderId="129" xfId="47" applyNumberFormat="1" applyFont="1" applyFill="1" applyBorder="1" applyAlignment="1" applyProtection="1">
      <alignment/>
      <protection/>
    </xf>
    <xf numFmtId="0" fontId="5" fillId="0" borderId="106" xfId="0" applyFont="1" applyFill="1" applyBorder="1" applyAlignment="1">
      <alignment horizontal="left" wrapText="1"/>
    </xf>
    <xf numFmtId="0" fontId="5" fillId="0" borderId="49" xfId="0" applyFont="1" applyFill="1" applyBorder="1" applyAlignment="1">
      <alignment wrapText="1"/>
    </xf>
    <xf numFmtId="0" fontId="5" fillId="0" borderId="49" xfId="0" applyFont="1" applyFill="1" applyBorder="1" applyAlignment="1">
      <alignment horizontal="left" wrapText="1"/>
    </xf>
    <xf numFmtId="0" fontId="5" fillId="0" borderId="51" xfId="0" applyFont="1" applyFill="1" applyBorder="1" applyAlignment="1">
      <alignment horizontal="left" wrapText="1"/>
    </xf>
    <xf numFmtId="0" fontId="4" fillId="0" borderId="49" xfId="0" applyFont="1" applyFill="1" applyBorder="1" applyAlignment="1">
      <alignment/>
    </xf>
    <xf numFmtId="0" fontId="4" fillId="0" borderId="100" xfId="0" applyFont="1" applyFill="1" applyBorder="1" applyAlignment="1">
      <alignment horizontal="left" wrapText="1" indent="1"/>
    </xf>
    <xf numFmtId="165" fontId="4" fillId="0" borderId="33" xfId="47" applyNumberFormat="1" applyFont="1" applyFill="1" applyBorder="1" applyAlignment="1" applyProtection="1">
      <alignment vertical="center"/>
      <protection/>
    </xf>
    <xf numFmtId="165" fontId="4" fillId="0" borderId="33" xfId="47" applyNumberFormat="1" applyFont="1" applyFill="1" applyBorder="1" applyAlignment="1" applyProtection="1">
      <alignment/>
      <protection/>
    </xf>
    <xf numFmtId="0" fontId="5" fillId="0" borderId="92" xfId="0" applyFont="1" applyFill="1" applyBorder="1" applyAlignment="1">
      <alignment wrapText="1"/>
    </xf>
    <xf numFmtId="0" fontId="5" fillId="0" borderId="27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165" fontId="4" fillId="0" borderId="40" xfId="47" applyNumberFormat="1" applyFont="1" applyFill="1" applyBorder="1" applyAlignment="1" applyProtection="1">
      <alignment/>
      <protection/>
    </xf>
    <xf numFmtId="165" fontId="4" fillId="0" borderId="44" xfId="47" applyNumberFormat="1" applyFont="1" applyFill="1" applyBorder="1" applyAlignment="1" applyProtection="1">
      <alignment/>
      <protection/>
    </xf>
    <xf numFmtId="165" fontId="4" fillId="0" borderId="34" xfId="47" applyNumberFormat="1" applyFont="1" applyFill="1" applyBorder="1" applyAlignment="1" applyProtection="1">
      <alignment/>
      <protection/>
    </xf>
    <xf numFmtId="0" fontId="5" fillId="0" borderId="130" xfId="0" applyFont="1" applyFill="1" applyBorder="1" applyAlignment="1">
      <alignment horizontal="center"/>
    </xf>
    <xf numFmtId="165" fontId="4" fillId="0" borderId="131" xfId="47" applyNumberFormat="1" applyFont="1" applyFill="1" applyBorder="1" applyAlignment="1" applyProtection="1">
      <alignment/>
      <protection/>
    </xf>
    <xf numFmtId="165" fontId="4" fillId="0" borderId="34" xfId="47" applyNumberFormat="1" applyFont="1" applyFill="1" applyBorder="1" applyAlignment="1" applyProtection="1">
      <alignment vertical="center"/>
      <protection/>
    </xf>
    <xf numFmtId="0" fontId="4" fillId="0" borderId="103" xfId="0" applyFont="1" applyFill="1" applyBorder="1" applyAlignment="1">
      <alignment horizontal="left" wrapText="1" indent="1"/>
    </xf>
    <xf numFmtId="165" fontId="4" fillId="0" borderId="37" xfId="47" applyNumberFormat="1" applyFont="1" applyFill="1" applyBorder="1" applyAlignment="1" applyProtection="1">
      <alignment vertical="center"/>
      <protection/>
    </xf>
    <xf numFmtId="0" fontId="5" fillId="0" borderId="132" xfId="0" applyFont="1" applyFill="1" applyBorder="1" applyAlignment="1">
      <alignment horizontal="center"/>
    </xf>
    <xf numFmtId="0" fontId="5" fillId="0" borderId="133" xfId="0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165" fontId="4" fillId="0" borderId="88" xfId="47" applyNumberFormat="1" applyFont="1" applyFill="1" applyBorder="1" applyAlignment="1" applyProtection="1">
      <alignment vertical="center"/>
      <protection/>
    </xf>
    <xf numFmtId="0" fontId="5" fillId="0" borderId="111" xfId="0" applyFont="1" applyFill="1" applyBorder="1" applyAlignment="1">
      <alignment horizontal="left" wrapText="1"/>
    </xf>
    <xf numFmtId="0" fontId="5" fillId="0" borderId="112" xfId="0" applyFont="1" applyFill="1" applyBorder="1" applyAlignment="1">
      <alignment horizontal="left" wrapText="1"/>
    </xf>
    <xf numFmtId="0" fontId="5" fillId="0" borderId="76" xfId="0" applyFont="1" applyFill="1" applyBorder="1" applyAlignment="1">
      <alignment horizontal="left" wrapText="1"/>
    </xf>
    <xf numFmtId="0" fontId="4" fillId="0" borderId="134" xfId="0" applyFont="1" applyFill="1" applyBorder="1" applyAlignment="1">
      <alignment horizontal="left" wrapText="1" indent="1"/>
    </xf>
    <xf numFmtId="0" fontId="4" fillId="0" borderId="0" xfId="0" applyFont="1" applyFill="1" applyAlignment="1">
      <alignment horizontal="left" indent="3"/>
    </xf>
    <xf numFmtId="0" fontId="4" fillId="0" borderId="134" xfId="0" applyFont="1" applyFill="1" applyBorder="1" applyAlignment="1">
      <alignment horizontal="left" wrapText="1"/>
    </xf>
    <xf numFmtId="165" fontId="5" fillId="0" borderId="0" xfId="0" applyNumberFormat="1" applyFont="1" applyFill="1" applyAlignment="1">
      <alignment/>
    </xf>
    <xf numFmtId="165" fontId="4" fillId="0" borderId="63" xfId="47" applyNumberFormat="1" applyFont="1" applyFill="1" applyBorder="1" applyAlignment="1" applyProtection="1">
      <alignment/>
      <protection/>
    </xf>
    <xf numFmtId="0" fontId="5" fillId="0" borderId="133" xfId="0" applyFont="1" applyFill="1" applyBorder="1" applyAlignment="1">
      <alignment horizontal="left" wrapText="1"/>
    </xf>
    <xf numFmtId="165" fontId="5" fillId="0" borderId="135" xfId="47" applyNumberFormat="1" applyFont="1" applyFill="1" applyBorder="1" applyAlignment="1" applyProtection="1">
      <alignment/>
      <protection/>
    </xf>
    <xf numFmtId="0" fontId="4" fillId="0" borderId="92" xfId="0" applyFont="1" applyFill="1" applyBorder="1" applyAlignment="1">
      <alignment wrapText="1"/>
    </xf>
    <xf numFmtId="166" fontId="5" fillId="0" borderId="26" xfId="47" applyNumberFormat="1" applyFont="1" applyFill="1" applyBorder="1" applyAlignment="1">
      <alignment/>
    </xf>
    <xf numFmtId="166" fontId="4" fillId="0" borderId="70" xfId="47" applyNumberFormat="1" applyFont="1" applyFill="1" applyBorder="1" applyAlignment="1">
      <alignment vertical="center"/>
    </xf>
    <xf numFmtId="166" fontId="3" fillId="0" borderId="26" xfId="47" applyNumberFormat="1" applyFont="1" applyFill="1" applyBorder="1" applyAlignment="1">
      <alignment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" xfId="41"/>
    <cellStyle name="Címsor 1" xfId="42"/>
    <cellStyle name="Címsor 2" xfId="43"/>
    <cellStyle name="Címsor 3" xfId="44"/>
    <cellStyle name="Címsor 4" xfId="45"/>
    <cellStyle name="Ellenőrzőcella" xfId="46"/>
    <cellStyle name="Comma" xfId="47"/>
    <cellStyle name="Comma [0]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43.140625" style="41" bestFit="1" customWidth="1"/>
    <col min="2" max="3" width="11.00390625" style="40" bestFit="1" customWidth="1"/>
    <col min="4" max="4" width="11.8515625" style="40" customWidth="1"/>
    <col min="5" max="5" width="49.00390625" style="40" bestFit="1" customWidth="1"/>
    <col min="6" max="7" width="12.00390625" style="42" bestFit="1" customWidth="1"/>
    <col min="8" max="8" width="12.00390625" style="40" bestFit="1" customWidth="1"/>
    <col min="9" max="16384" width="9.140625" style="40" customWidth="1"/>
  </cols>
  <sheetData>
    <row r="1" spans="1:9" ht="30.75" thickBot="1">
      <c r="A1" s="37" t="s">
        <v>27</v>
      </c>
      <c r="B1" s="38" t="s">
        <v>370</v>
      </c>
      <c r="C1" s="38" t="s">
        <v>369</v>
      </c>
      <c r="D1" s="38" t="s">
        <v>370</v>
      </c>
      <c r="E1" s="38" t="s">
        <v>28</v>
      </c>
      <c r="F1" s="38" t="s">
        <v>370</v>
      </c>
      <c r="G1" s="38" t="s">
        <v>369</v>
      </c>
      <c r="H1" s="625" t="s">
        <v>370</v>
      </c>
      <c r="I1" s="39"/>
    </row>
    <row r="2" spans="1:9" s="94" customFormat="1" ht="15">
      <c r="A2" s="246" t="s">
        <v>29</v>
      </c>
      <c r="B2" s="247"/>
      <c r="C2" s="247"/>
      <c r="D2" s="247"/>
      <c r="E2" s="248" t="s">
        <v>30</v>
      </c>
      <c r="F2" s="370"/>
      <c r="G2" s="371"/>
      <c r="H2" s="372"/>
      <c r="I2" s="93"/>
    </row>
    <row r="3" spans="1:9" s="94" customFormat="1" ht="13.5">
      <c r="A3" s="249" t="s">
        <v>39</v>
      </c>
      <c r="B3" s="88">
        <v>1225000</v>
      </c>
      <c r="C3" s="88"/>
      <c r="D3" s="88">
        <f>SUM(B3:C3)</f>
        <v>1225000</v>
      </c>
      <c r="E3" s="88" t="s">
        <v>31</v>
      </c>
      <c r="F3" s="362">
        <v>1283321</v>
      </c>
      <c r="G3" s="367">
        <v>4809</v>
      </c>
      <c r="H3" s="377">
        <f>SUM(F3:G3)</f>
        <v>1288130</v>
      </c>
      <c r="I3" s="93"/>
    </row>
    <row r="4" spans="1:9" s="94" customFormat="1" ht="13.5">
      <c r="A4" s="250" t="s">
        <v>212</v>
      </c>
      <c r="B4" s="89">
        <v>1211629</v>
      </c>
      <c r="C4" s="88">
        <v>28210</v>
      </c>
      <c r="D4" s="88">
        <f aca="true" t="shared" si="0" ref="D4:D21">SUM(B4:C4)</f>
        <v>1239839</v>
      </c>
      <c r="E4" s="88" t="s">
        <v>84</v>
      </c>
      <c r="F4" s="362">
        <v>307274</v>
      </c>
      <c r="G4" s="367">
        <v>-709</v>
      </c>
      <c r="H4" s="377">
        <f aca="true" t="shared" si="1" ref="H4:H21">SUM(F4:G4)</f>
        <v>306565</v>
      </c>
      <c r="I4" s="93"/>
    </row>
    <row r="5" spans="1:9" s="94" customFormat="1" ht="13.5">
      <c r="A5" s="250" t="s">
        <v>147</v>
      </c>
      <c r="B5" s="89">
        <v>642509</v>
      </c>
      <c r="C5" s="89">
        <v>23149</v>
      </c>
      <c r="D5" s="88">
        <f t="shared" si="0"/>
        <v>665658</v>
      </c>
      <c r="E5" s="89" t="s">
        <v>41</v>
      </c>
      <c r="F5" s="362">
        <v>1355884</v>
      </c>
      <c r="G5" s="367">
        <v>12546</v>
      </c>
      <c r="H5" s="377">
        <f t="shared" si="1"/>
        <v>1368430</v>
      </c>
      <c r="I5" s="93"/>
    </row>
    <row r="6" spans="1:9" s="94" customFormat="1" ht="13.5">
      <c r="A6" s="250" t="s">
        <v>219</v>
      </c>
      <c r="B6" s="89">
        <v>276054</v>
      </c>
      <c r="C6" s="89">
        <v>-1332</v>
      </c>
      <c r="D6" s="88">
        <f t="shared" si="0"/>
        <v>274722</v>
      </c>
      <c r="E6" s="89" t="s">
        <v>220</v>
      </c>
      <c r="F6" s="362">
        <v>97915</v>
      </c>
      <c r="G6" s="367">
        <v>4180</v>
      </c>
      <c r="H6" s="377">
        <f t="shared" si="1"/>
        <v>102095</v>
      </c>
      <c r="I6" s="93"/>
    </row>
    <row r="7" spans="1:9" s="94" customFormat="1" ht="13.5">
      <c r="A7" s="250" t="s">
        <v>223</v>
      </c>
      <c r="B7" s="89">
        <v>7790</v>
      </c>
      <c r="C7" s="89">
        <v>7158</v>
      </c>
      <c r="D7" s="88">
        <f t="shared" si="0"/>
        <v>14948</v>
      </c>
      <c r="E7" s="89" t="s">
        <v>221</v>
      </c>
      <c r="F7" s="362">
        <v>231407</v>
      </c>
      <c r="G7" s="367">
        <v>1839</v>
      </c>
      <c r="H7" s="377">
        <f t="shared" si="1"/>
        <v>233246</v>
      </c>
      <c r="I7" s="93"/>
    </row>
    <row r="8" spans="1:9" s="94" customFormat="1" ht="13.5">
      <c r="A8" s="250" t="s">
        <v>216</v>
      </c>
      <c r="B8" s="90">
        <v>24662</v>
      </c>
      <c r="C8" s="90"/>
      <c r="D8" s="88">
        <f t="shared" si="0"/>
        <v>24662</v>
      </c>
      <c r="E8" s="89" t="s">
        <v>215</v>
      </c>
      <c r="F8" s="362">
        <v>23440</v>
      </c>
      <c r="G8" s="367">
        <v>1675</v>
      </c>
      <c r="H8" s="377">
        <f t="shared" si="1"/>
        <v>25115</v>
      </c>
      <c r="I8" s="93"/>
    </row>
    <row r="9" spans="1:9" s="94" customFormat="1" ht="13.5">
      <c r="A9" s="250" t="s">
        <v>213</v>
      </c>
      <c r="B9" s="89">
        <v>16528</v>
      </c>
      <c r="C9" s="89"/>
      <c r="D9" s="88">
        <f t="shared" si="0"/>
        <v>16528</v>
      </c>
      <c r="E9" s="89" t="s">
        <v>32</v>
      </c>
      <c r="F9" s="362">
        <v>29130</v>
      </c>
      <c r="G9" s="367">
        <v>-12858</v>
      </c>
      <c r="H9" s="377">
        <f t="shared" si="1"/>
        <v>16272</v>
      </c>
      <c r="I9" s="93"/>
    </row>
    <row r="10" spans="1:9" s="94" customFormat="1" ht="13.5">
      <c r="A10" s="250" t="s">
        <v>40</v>
      </c>
      <c r="B10" s="89">
        <v>0</v>
      </c>
      <c r="C10" s="89"/>
      <c r="D10" s="88">
        <f t="shared" si="0"/>
        <v>0</v>
      </c>
      <c r="E10" s="89" t="s">
        <v>217</v>
      </c>
      <c r="F10" s="362">
        <v>16500</v>
      </c>
      <c r="G10" s="367"/>
      <c r="H10" s="377">
        <f t="shared" si="1"/>
        <v>16500</v>
      </c>
      <c r="I10" s="93"/>
    </row>
    <row r="11" spans="1:9" s="94" customFormat="1" ht="13.5">
      <c r="A11" s="250" t="s">
        <v>644</v>
      </c>
      <c r="B11" s="624">
        <v>0</v>
      </c>
      <c r="C11" s="624">
        <v>7520</v>
      </c>
      <c r="D11" s="622">
        <f t="shared" si="0"/>
        <v>7520</v>
      </c>
      <c r="E11" s="89" t="s">
        <v>261</v>
      </c>
      <c r="F11" s="362">
        <v>35368</v>
      </c>
      <c r="G11" s="367">
        <v>7520</v>
      </c>
      <c r="H11" s="377">
        <f t="shared" si="1"/>
        <v>42888</v>
      </c>
      <c r="I11" s="93"/>
    </row>
    <row r="12" spans="1:9" s="94" customFormat="1" ht="15">
      <c r="A12" s="251" t="s">
        <v>35</v>
      </c>
      <c r="B12" s="252">
        <f>SUM(B3:B11)</f>
        <v>3404172</v>
      </c>
      <c r="C12" s="252">
        <f>SUM(C3:C11)</f>
        <v>64705</v>
      </c>
      <c r="D12" s="252">
        <f>SUM(D3:D11)</f>
        <v>3468877</v>
      </c>
      <c r="E12" s="91" t="s">
        <v>33</v>
      </c>
      <c r="F12" s="363">
        <f>SUM(F3:F11)</f>
        <v>3380239</v>
      </c>
      <c r="G12" s="363">
        <f>SUM(G3:G11)</f>
        <v>19002</v>
      </c>
      <c r="H12" s="255">
        <f t="shared" si="1"/>
        <v>3399241</v>
      </c>
      <c r="I12" s="93"/>
    </row>
    <row r="13" spans="1:9" s="94" customFormat="1" ht="15">
      <c r="A13" s="253"/>
      <c r="B13" s="254"/>
      <c r="C13" s="254"/>
      <c r="D13" s="88"/>
      <c r="E13" s="91"/>
      <c r="F13" s="363"/>
      <c r="G13" s="363"/>
      <c r="H13" s="255"/>
      <c r="I13" s="93"/>
    </row>
    <row r="14" spans="1:9" s="94" customFormat="1" ht="15">
      <c r="A14" s="256" t="s">
        <v>36</v>
      </c>
      <c r="B14" s="89"/>
      <c r="C14" s="89"/>
      <c r="D14" s="88"/>
      <c r="E14" s="91"/>
      <c r="F14" s="364"/>
      <c r="G14" s="368"/>
      <c r="H14" s="377">
        <f t="shared" si="1"/>
        <v>0</v>
      </c>
      <c r="I14" s="93"/>
    </row>
    <row r="15" spans="1:9" s="94" customFormat="1" ht="15">
      <c r="A15" s="620" t="s">
        <v>222</v>
      </c>
      <c r="B15" s="621">
        <v>127667</v>
      </c>
      <c r="C15" s="621">
        <v>43435</v>
      </c>
      <c r="D15" s="622">
        <f>SUM(B15:C15)</f>
        <v>171102</v>
      </c>
      <c r="E15" s="92" t="s">
        <v>34</v>
      </c>
      <c r="F15" s="365"/>
      <c r="G15" s="369"/>
      <c r="H15" s="377">
        <f t="shared" si="1"/>
        <v>0</v>
      </c>
      <c r="I15" s="93"/>
    </row>
    <row r="16" spans="1:9" s="94" customFormat="1" ht="13.5">
      <c r="A16" s="257" t="s">
        <v>638</v>
      </c>
      <c r="B16" s="89">
        <v>0</v>
      </c>
      <c r="C16" s="89">
        <v>3192</v>
      </c>
      <c r="D16" s="88">
        <f t="shared" si="0"/>
        <v>3192</v>
      </c>
      <c r="E16" s="89" t="s">
        <v>214</v>
      </c>
      <c r="F16" s="362">
        <v>1961547</v>
      </c>
      <c r="G16" s="367">
        <v>1231600</v>
      </c>
      <c r="H16" s="377">
        <f t="shared" si="1"/>
        <v>3193147</v>
      </c>
      <c r="I16" s="93"/>
    </row>
    <row r="17" spans="1:9" s="94" customFormat="1" ht="13.5">
      <c r="A17" s="250" t="s">
        <v>639</v>
      </c>
      <c r="B17" s="89">
        <v>1864600</v>
      </c>
      <c r="C17" s="89">
        <v>1165135</v>
      </c>
      <c r="D17" s="88">
        <f t="shared" si="0"/>
        <v>3029735</v>
      </c>
      <c r="E17" s="89" t="s">
        <v>103</v>
      </c>
      <c r="F17" s="362">
        <v>488768</v>
      </c>
      <c r="G17" s="367">
        <v>46998</v>
      </c>
      <c r="H17" s="377">
        <f t="shared" si="1"/>
        <v>535766</v>
      </c>
      <c r="I17" s="93"/>
    </row>
    <row r="18" spans="1:9" s="94" customFormat="1" ht="13.5">
      <c r="A18" s="250" t="s">
        <v>640</v>
      </c>
      <c r="B18" s="89">
        <v>3145</v>
      </c>
      <c r="C18" s="89">
        <v>4858</v>
      </c>
      <c r="D18" s="88">
        <f t="shared" si="0"/>
        <v>8003</v>
      </c>
      <c r="E18" s="89" t="s">
        <v>262</v>
      </c>
      <c r="F18" s="362">
        <v>13975</v>
      </c>
      <c r="G18" s="367">
        <v>13725</v>
      </c>
      <c r="H18" s="377">
        <f t="shared" si="1"/>
        <v>27700</v>
      </c>
      <c r="I18" s="93"/>
    </row>
    <row r="19" spans="1:9" s="94" customFormat="1" ht="13.5">
      <c r="A19" s="250" t="s">
        <v>641</v>
      </c>
      <c r="B19" s="89">
        <v>1000</v>
      </c>
      <c r="C19" s="89"/>
      <c r="D19" s="88">
        <f t="shared" si="0"/>
        <v>1000</v>
      </c>
      <c r="E19" s="90" t="s">
        <v>125</v>
      </c>
      <c r="F19" s="362">
        <v>224266</v>
      </c>
      <c r="G19" s="367">
        <v>-30000</v>
      </c>
      <c r="H19" s="377">
        <f t="shared" si="1"/>
        <v>194266</v>
      </c>
      <c r="I19" s="93"/>
    </row>
    <row r="20" spans="1:9" s="94" customFormat="1" ht="13.5">
      <c r="A20" s="250" t="s">
        <v>642</v>
      </c>
      <c r="B20" s="89">
        <v>671981</v>
      </c>
      <c r="C20" s="89"/>
      <c r="D20" s="88">
        <f t="shared" si="0"/>
        <v>671981</v>
      </c>
      <c r="E20" s="89" t="s">
        <v>218</v>
      </c>
      <c r="F20" s="362">
        <v>3770</v>
      </c>
      <c r="G20" s="367"/>
      <c r="H20" s="377">
        <f t="shared" si="1"/>
        <v>3770</v>
      </c>
      <c r="I20" s="93"/>
    </row>
    <row r="21" spans="1:9" s="94" customFormat="1" ht="13.5">
      <c r="A21" s="250" t="s">
        <v>643</v>
      </c>
      <c r="B21" s="89">
        <v>0</v>
      </c>
      <c r="C21" s="89"/>
      <c r="D21" s="88">
        <f t="shared" si="0"/>
        <v>0</v>
      </c>
      <c r="E21" s="89" t="s">
        <v>126</v>
      </c>
      <c r="F21" s="362">
        <v>0</v>
      </c>
      <c r="G21" s="367"/>
      <c r="H21" s="377">
        <f t="shared" si="1"/>
        <v>0</v>
      </c>
      <c r="I21" s="93"/>
    </row>
    <row r="22" spans="1:9" s="94" customFormat="1" ht="15.75" thickBot="1">
      <c r="A22" s="373" t="s">
        <v>127</v>
      </c>
      <c r="B22" s="374">
        <f>SUM(B15:B21)</f>
        <v>2668393</v>
      </c>
      <c r="C22" s="374">
        <f>SUM(C15:C21)</f>
        <v>1216620</v>
      </c>
      <c r="D22" s="374">
        <f>SUM(D15:D21)</f>
        <v>3885013</v>
      </c>
      <c r="E22" s="375" t="s">
        <v>37</v>
      </c>
      <c r="F22" s="376">
        <f>SUM(F16:F21)</f>
        <v>2692326</v>
      </c>
      <c r="G22" s="376">
        <f>SUM(G16:G21)</f>
        <v>1262323</v>
      </c>
      <c r="H22" s="875">
        <f>SUM(H16:H21)</f>
        <v>3954649</v>
      </c>
      <c r="I22" s="93"/>
    </row>
    <row r="23" spans="1:9" s="263" customFormat="1" ht="15.75" thickBot="1">
      <c r="A23" s="258" t="s">
        <v>38</v>
      </c>
      <c r="B23" s="259">
        <f>SUM(B12+B22)</f>
        <v>6072565</v>
      </c>
      <c r="C23" s="259">
        <f>SUM(C12+C22)</f>
        <v>1281325</v>
      </c>
      <c r="D23" s="259">
        <f>SUM(D12+D22)</f>
        <v>7353890</v>
      </c>
      <c r="E23" s="260" t="s">
        <v>38</v>
      </c>
      <c r="F23" s="366">
        <f>SUM(F12+F22)</f>
        <v>6072565</v>
      </c>
      <c r="G23" s="366">
        <f>SUM(G12+G22)</f>
        <v>1281325</v>
      </c>
      <c r="H23" s="261">
        <f>SUM(H12+H22)</f>
        <v>7353890</v>
      </c>
      <c r="I23" s="262"/>
    </row>
  </sheetData>
  <sheetProtection/>
  <printOptions/>
  <pageMargins left="0.2362204724409449" right="0.15748031496062992" top="1.141732283464567" bottom="0.7480314960629921" header="0.31496062992125984" footer="0.31496062992125984"/>
  <pageSetup horizontalDpi="600" verticalDpi="600" orientation="landscape" paperSize="9" scale="90" r:id="rId1"/>
  <headerFooter>
    <oddHeader>&amp;C&amp;"Book Antiqua,Félkövér"&amp;11Keszthely Város Önkormányzata
költségvetési mérlege közgazdasági tagolásban
2017. év&amp;R&amp;"Book Antiqua,Félkövér"1. melléklet
ezer Ft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58"/>
  <sheetViews>
    <sheetView zoomScalePageLayoutView="0" workbookViewId="0" topLeftCell="A142">
      <selection activeCell="D156" sqref="D156"/>
    </sheetView>
  </sheetViews>
  <sheetFormatPr defaultColWidth="9.140625" defaultRowHeight="12.75"/>
  <cols>
    <col min="1" max="1" width="4.421875" style="73" customWidth="1"/>
    <col min="2" max="2" width="58.140625" style="74" customWidth="1"/>
    <col min="3" max="5" width="14.140625" style="32" bestFit="1" customWidth="1"/>
    <col min="6" max="6" width="11.140625" style="3" bestFit="1" customWidth="1"/>
    <col min="7" max="7" width="14.140625" style="3" bestFit="1" customWidth="1"/>
    <col min="8" max="9" width="9.140625" style="3" customWidth="1"/>
    <col min="10" max="10" width="10.00390625" style="3" bestFit="1" customWidth="1"/>
    <col min="11" max="13" width="9.140625" style="3" customWidth="1"/>
    <col min="14" max="14" width="9.140625" style="34" customWidth="1"/>
    <col min="15" max="16384" width="9.140625" style="3" customWidth="1"/>
  </cols>
  <sheetData>
    <row r="1" spans="1:7" ht="45.75" thickBot="1">
      <c r="A1" s="65" t="s">
        <v>14</v>
      </c>
      <c r="B1" s="66" t="s">
        <v>53</v>
      </c>
      <c r="C1" s="164" t="s">
        <v>499</v>
      </c>
      <c r="D1" s="101" t="s">
        <v>369</v>
      </c>
      <c r="E1" s="422" t="s">
        <v>370</v>
      </c>
      <c r="F1" s="101" t="s">
        <v>133</v>
      </c>
      <c r="G1" s="151" t="s">
        <v>134</v>
      </c>
    </row>
    <row r="2" spans="1:14" s="4" customFormat="1" ht="16.5" customHeight="1">
      <c r="A2" s="756" t="s">
        <v>56</v>
      </c>
      <c r="B2" s="839"/>
      <c r="C2" s="840"/>
      <c r="D2" s="841"/>
      <c r="E2" s="842"/>
      <c r="F2" s="843"/>
      <c r="G2" s="357"/>
      <c r="N2" s="244"/>
    </row>
    <row r="3" spans="1:14" s="4" customFormat="1" ht="16.5" customHeight="1">
      <c r="A3" s="803"/>
      <c r="B3" s="605"/>
      <c r="C3" s="287"/>
      <c r="D3" s="605"/>
      <c r="E3" s="605"/>
      <c r="F3" s="268"/>
      <c r="G3" s="804"/>
      <c r="N3" s="244"/>
    </row>
    <row r="4" spans="1:7" s="244" customFormat="1" ht="15">
      <c r="A4" s="761">
        <v>1</v>
      </c>
      <c r="B4" s="581" t="s">
        <v>621</v>
      </c>
      <c r="C4" s="582">
        <f>SUM(C5:C6)</f>
        <v>5662</v>
      </c>
      <c r="D4" s="582">
        <f>SUM(D5:D6)</f>
        <v>0</v>
      </c>
      <c r="E4" s="582">
        <f>SUM(E5:E6)</f>
        <v>5662</v>
      </c>
      <c r="F4" s="582">
        <f>SUM(F5:F6)</f>
        <v>0</v>
      </c>
      <c r="G4" s="534">
        <f>SUM(G5:G6)</f>
        <v>5662</v>
      </c>
    </row>
    <row r="5" spans="1:7" s="244" customFormat="1" ht="33">
      <c r="A5" s="243"/>
      <c r="B5" s="844" t="s">
        <v>379</v>
      </c>
      <c r="C5" s="533">
        <v>3560</v>
      </c>
      <c r="D5" s="533"/>
      <c r="E5" s="443">
        <f>SUM(C5:D5)</f>
        <v>3560</v>
      </c>
      <c r="F5" s="533"/>
      <c r="G5" s="845">
        <f>E5-F5</f>
        <v>3560</v>
      </c>
    </row>
    <row r="6" spans="1:7" s="244" customFormat="1" ht="16.5">
      <c r="A6" s="243"/>
      <c r="B6" s="584" t="s">
        <v>463</v>
      </c>
      <c r="C6" s="533">
        <v>2102</v>
      </c>
      <c r="D6" s="533"/>
      <c r="E6" s="443">
        <f>SUM(C6:D6)</f>
        <v>2102</v>
      </c>
      <c r="F6" s="533"/>
      <c r="G6" s="845">
        <f>E6-F6</f>
        <v>2102</v>
      </c>
    </row>
    <row r="7" spans="1:7" s="244" customFormat="1" ht="16.5">
      <c r="A7" s="243"/>
      <c r="B7" s="796"/>
      <c r="C7" s="165"/>
      <c r="D7" s="165"/>
      <c r="E7" s="165"/>
      <c r="F7" s="165"/>
      <c r="G7" s="846"/>
    </row>
    <row r="8" spans="1:7" s="244" customFormat="1" ht="15">
      <c r="A8" s="243">
        <v>2</v>
      </c>
      <c r="B8" s="847" t="s">
        <v>121</v>
      </c>
      <c r="C8" s="166">
        <f>SUM(C9:C13)</f>
        <v>33052</v>
      </c>
      <c r="D8" s="166">
        <f>SUM(D9:D13)</f>
        <v>23500</v>
      </c>
      <c r="E8" s="166">
        <f>SUM(E9:E13)</f>
        <v>56552</v>
      </c>
      <c r="F8" s="166">
        <f>SUM(F9:F13)</f>
        <v>0</v>
      </c>
      <c r="G8" s="68">
        <f>SUM(G9:G13)</f>
        <v>56552</v>
      </c>
    </row>
    <row r="9" spans="1:7" s="244" customFormat="1" ht="16.5">
      <c r="A9" s="243"/>
      <c r="B9" s="844" t="s">
        <v>280</v>
      </c>
      <c r="C9" s="170">
        <v>11327</v>
      </c>
      <c r="D9" s="170"/>
      <c r="E9" s="165">
        <f>SUM(C9:D9)</f>
        <v>11327</v>
      </c>
      <c r="F9" s="221"/>
      <c r="G9" s="846">
        <f>E9-F9</f>
        <v>11327</v>
      </c>
    </row>
    <row r="10" spans="1:7" s="244" customFormat="1" ht="16.5">
      <c r="A10" s="243"/>
      <c r="B10" s="584" t="s">
        <v>380</v>
      </c>
      <c r="C10" s="238">
        <v>5000</v>
      </c>
      <c r="D10" s="238">
        <v>10000</v>
      </c>
      <c r="E10" s="165">
        <f>SUM(C10:D10)</f>
        <v>15000</v>
      </c>
      <c r="F10" s="238"/>
      <c r="G10" s="846">
        <f>E10-F10</f>
        <v>15000</v>
      </c>
    </row>
    <row r="11" spans="1:7" s="244" customFormat="1" ht="16.5">
      <c r="A11" s="243"/>
      <c r="B11" s="584" t="s">
        <v>425</v>
      </c>
      <c r="C11" s="238">
        <v>1725</v>
      </c>
      <c r="D11" s="238"/>
      <c r="E11" s="165">
        <f>SUM(C11:D11)</f>
        <v>1725</v>
      </c>
      <c r="F11" s="238"/>
      <c r="G11" s="846">
        <f>E11-F11</f>
        <v>1725</v>
      </c>
    </row>
    <row r="12" spans="1:7" s="244" customFormat="1" ht="33">
      <c r="A12" s="243"/>
      <c r="B12" s="584" t="s">
        <v>450</v>
      </c>
      <c r="C12" s="238">
        <v>15000</v>
      </c>
      <c r="D12" s="238">
        <v>10000</v>
      </c>
      <c r="E12" s="238">
        <f>SUM(C12:D12)</f>
        <v>25000</v>
      </c>
      <c r="F12" s="238"/>
      <c r="G12" s="846">
        <f>E12-F12</f>
        <v>25000</v>
      </c>
    </row>
    <row r="13" spans="1:7" s="244" customFormat="1" ht="16.5">
      <c r="A13" s="243"/>
      <c r="B13" s="584" t="s">
        <v>620</v>
      </c>
      <c r="C13" s="238">
        <v>0</v>
      </c>
      <c r="D13" s="197">
        <v>3500</v>
      </c>
      <c r="E13" s="197">
        <f>SUM(C13:D13)</f>
        <v>3500</v>
      </c>
      <c r="F13" s="453"/>
      <c r="G13" s="846">
        <f>E13-F13</f>
        <v>3500</v>
      </c>
    </row>
    <row r="14" spans="1:7" s="244" customFormat="1" ht="16.5">
      <c r="A14" s="243"/>
      <c r="B14" s="796"/>
      <c r="C14" s="165"/>
      <c r="D14" s="197"/>
      <c r="E14" s="197"/>
      <c r="F14" s="848"/>
      <c r="G14" s="849"/>
    </row>
    <row r="15" spans="1:7" s="244" customFormat="1" ht="15">
      <c r="A15" s="243">
        <v>3</v>
      </c>
      <c r="B15" s="847" t="s">
        <v>120</v>
      </c>
      <c r="C15" s="166">
        <f>SUM(C16:C23)</f>
        <v>155688</v>
      </c>
      <c r="D15" s="167">
        <f>SUM(D16:D23)</f>
        <v>48235</v>
      </c>
      <c r="E15" s="167">
        <f>SUM(E16:E23)</f>
        <v>203923</v>
      </c>
      <c r="F15" s="166">
        <f>SUM(F16:F23)</f>
        <v>0</v>
      </c>
      <c r="G15" s="68">
        <f aca="true" t="shared" si="0" ref="G15:G23">E15-F15</f>
        <v>203923</v>
      </c>
    </row>
    <row r="16" spans="1:7" s="244" customFormat="1" ht="33">
      <c r="A16" s="243"/>
      <c r="B16" s="454" t="s">
        <v>373</v>
      </c>
      <c r="C16" s="165">
        <v>4400</v>
      </c>
      <c r="D16" s="165"/>
      <c r="E16" s="165">
        <f aca="true" t="shared" si="1" ref="E16:E23">SUM(C16:D16)</f>
        <v>4400</v>
      </c>
      <c r="F16" s="165">
        <v>0</v>
      </c>
      <c r="G16" s="846">
        <f t="shared" si="0"/>
        <v>4400</v>
      </c>
    </row>
    <row r="17" spans="1:7" s="244" customFormat="1" ht="16.5">
      <c r="A17" s="243"/>
      <c r="B17" s="454" t="s">
        <v>305</v>
      </c>
      <c r="C17" s="165">
        <v>14400</v>
      </c>
      <c r="D17" s="165"/>
      <c r="E17" s="165">
        <f t="shared" si="1"/>
        <v>14400</v>
      </c>
      <c r="F17" s="165"/>
      <c r="G17" s="846">
        <f t="shared" si="0"/>
        <v>14400</v>
      </c>
    </row>
    <row r="18" spans="1:7" s="244" customFormat="1" ht="33">
      <c r="A18" s="243"/>
      <c r="B18" s="454" t="s">
        <v>372</v>
      </c>
      <c r="C18" s="165">
        <v>12000</v>
      </c>
      <c r="D18" s="165"/>
      <c r="E18" s="165">
        <f t="shared" si="1"/>
        <v>12000</v>
      </c>
      <c r="F18" s="165"/>
      <c r="G18" s="846">
        <f t="shared" si="0"/>
        <v>12000</v>
      </c>
    </row>
    <row r="19" spans="1:7" s="244" customFormat="1" ht="16.5" customHeight="1">
      <c r="A19" s="243"/>
      <c r="B19" s="454" t="s">
        <v>306</v>
      </c>
      <c r="C19" s="165">
        <v>24000</v>
      </c>
      <c r="D19" s="165"/>
      <c r="E19" s="165">
        <f t="shared" si="1"/>
        <v>24000</v>
      </c>
      <c r="F19" s="165"/>
      <c r="G19" s="846">
        <f t="shared" si="0"/>
        <v>24000</v>
      </c>
    </row>
    <row r="20" spans="1:7" s="244" customFormat="1" ht="33">
      <c r="A20" s="243"/>
      <c r="B20" s="454" t="s">
        <v>307</v>
      </c>
      <c r="C20" s="165">
        <v>4500</v>
      </c>
      <c r="D20" s="165"/>
      <c r="E20" s="165">
        <f t="shared" si="1"/>
        <v>4500</v>
      </c>
      <c r="F20" s="165">
        <v>0</v>
      </c>
      <c r="G20" s="846">
        <f t="shared" si="0"/>
        <v>4500</v>
      </c>
    </row>
    <row r="21" spans="1:7" s="244" customFormat="1" ht="49.5">
      <c r="A21" s="243"/>
      <c r="B21" s="454" t="s">
        <v>381</v>
      </c>
      <c r="C21" s="443">
        <v>90271</v>
      </c>
      <c r="D21" s="443">
        <v>47135</v>
      </c>
      <c r="E21" s="443">
        <f t="shared" si="1"/>
        <v>137406</v>
      </c>
      <c r="F21" s="443"/>
      <c r="G21" s="845">
        <f t="shared" si="0"/>
        <v>137406</v>
      </c>
    </row>
    <row r="22" spans="1:7" s="244" customFormat="1" ht="33">
      <c r="A22" s="243"/>
      <c r="B22" s="454" t="s">
        <v>526</v>
      </c>
      <c r="C22" s="443">
        <v>6117</v>
      </c>
      <c r="D22" s="443"/>
      <c r="E22" s="443">
        <f t="shared" si="1"/>
        <v>6117</v>
      </c>
      <c r="F22" s="443"/>
      <c r="G22" s="845">
        <f t="shared" si="0"/>
        <v>6117</v>
      </c>
    </row>
    <row r="23" spans="1:7" s="244" customFormat="1" ht="33">
      <c r="A23" s="243"/>
      <c r="B23" s="454" t="s">
        <v>615</v>
      </c>
      <c r="C23" s="443">
        <v>0</v>
      </c>
      <c r="D23" s="443">
        <v>1100</v>
      </c>
      <c r="E23" s="443">
        <f t="shared" si="1"/>
        <v>1100</v>
      </c>
      <c r="F23" s="443"/>
      <c r="G23" s="845">
        <f t="shared" si="0"/>
        <v>1100</v>
      </c>
    </row>
    <row r="24" spans="1:7" s="244" customFormat="1" ht="16.5">
      <c r="A24" s="243"/>
      <c r="B24" s="454"/>
      <c r="C24" s="443"/>
      <c r="D24" s="443"/>
      <c r="E24" s="443"/>
      <c r="F24" s="443"/>
      <c r="G24" s="845"/>
    </row>
    <row r="25" spans="1:14" s="4" customFormat="1" ht="16.5">
      <c r="A25" s="243">
        <v>4</v>
      </c>
      <c r="B25" s="245" t="s">
        <v>378</v>
      </c>
      <c r="C25" s="167">
        <f>SUM(C26:C40)</f>
        <v>21988</v>
      </c>
      <c r="D25" s="578">
        <f>SUM(D26:D40)</f>
        <v>119338</v>
      </c>
      <c r="E25" s="167">
        <f>SUM(E26:E40)</f>
        <v>141326</v>
      </c>
      <c r="F25" s="167">
        <f>SUM(F26:F40)</f>
        <v>17462</v>
      </c>
      <c r="G25" s="69">
        <f>SUM(G26:G40)</f>
        <v>123864</v>
      </c>
      <c r="N25" s="244"/>
    </row>
    <row r="26" spans="1:14" s="4" customFormat="1" ht="33">
      <c r="A26" s="243"/>
      <c r="B26" s="454" t="s">
        <v>198</v>
      </c>
      <c r="C26" s="442">
        <v>800</v>
      </c>
      <c r="D26" s="442"/>
      <c r="E26" s="443">
        <f aca="true" t="shared" si="2" ref="E26:E40">SUM(C26:D26)</f>
        <v>800</v>
      </c>
      <c r="F26" s="443">
        <v>800</v>
      </c>
      <c r="G26" s="846">
        <f aca="true" t="shared" si="3" ref="G26:G40">E26-F26</f>
        <v>0</v>
      </c>
      <c r="N26" s="244"/>
    </row>
    <row r="27" spans="1:14" s="4" customFormat="1" ht="33">
      <c r="A27" s="243"/>
      <c r="B27" s="454" t="s">
        <v>313</v>
      </c>
      <c r="C27" s="442">
        <v>5000</v>
      </c>
      <c r="D27" s="442"/>
      <c r="E27" s="443">
        <f t="shared" si="2"/>
        <v>5000</v>
      </c>
      <c r="F27" s="443">
        <v>5000</v>
      </c>
      <c r="G27" s="846">
        <f t="shared" si="3"/>
        <v>0</v>
      </c>
      <c r="N27" s="244"/>
    </row>
    <row r="28" spans="1:14" s="4" customFormat="1" ht="33">
      <c r="A28" s="243"/>
      <c r="B28" s="454" t="s">
        <v>314</v>
      </c>
      <c r="C28" s="442">
        <v>1000</v>
      </c>
      <c r="D28" s="442"/>
      <c r="E28" s="443">
        <f t="shared" si="2"/>
        <v>1000</v>
      </c>
      <c r="F28" s="443">
        <v>1000</v>
      </c>
      <c r="G28" s="846">
        <f t="shared" si="3"/>
        <v>0</v>
      </c>
      <c r="N28" s="244"/>
    </row>
    <row r="29" spans="1:14" s="4" customFormat="1" ht="33">
      <c r="A29" s="243"/>
      <c r="B29" s="454" t="s">
        <v>315</v>
      </c>
      <c r="C29" s="442">
        <v>124</v>
      </c>
      <c r="D29" s="442"/>
      <c r="E29" s="443">
        <f t="shared" si="2"/>
        <v>124</v>
      </c>
      <c r="F29" s="443">
        <v>124</v>
      </c>
      <c r="G29" s="846">
        <f t="shared" si="3"/>
        <v>0</v>
      </c>
      <c r="N29" s="244"/>
    </row>
    <row r="30" spans="1:14" s="4" customFormat="1" ht="33">
      <c r="A30" s="243"/>
      <c r="B30" s="454" t="s">
        <v>430</v>
      </c>
      <c r="C30" s="442">
        <v>3300</v>
      </c>
      <c r="D30" s="442">
        <v>-662</v>
      </c>
      <c r="E30" s="443">
        <f t="shared" si="2"/>
        <v>2638</v>
      </c>
      <c r="F30" s="443">
        <v>2638</v>
      </c>
      <c r="G30" s="845">
        <f t="shared" si="3"/>
        <v>0</v>
      </c>
      <c r="N30" s="244"/>
    </row>
    <row r="31" spans="1:14" s="4" customFormat="1" ht="16.5">
      <c r="A31" s="583"/>
      <c r="B31" s="584" t="s">
        <v>367</v>
      </c>
      <c r="C31" s="457">
        <v>1000</v>
      </c>
      <c r="D31" s="457"/>
      <c r="E31" s="533">
        <f t="shared" si="2"/>
        <v>1000</v>
      </c>
      <c r="F31" s="533">
        <v>1000</v>
      </c>
      <c r="G31" s="850">
        <f t="shared" si="3"/>
        <v>0</v>
      </c>
      <c r="N31" s="244"/>
    </row>
    <row r="32" spans="1:14" s="4" customFormat="1" ht="33">
      <c r="A32" s="276"/>
      <c r="B32" s="231" t="s">
        <v>316</v>
      </c>
      <c r="C32" s="447">
        <v>400</v>
      </c>
      <c r="D32" s="447"/>
      <c r="E32" s="447">
        <f t="shared" si="2"/>
        <v>400</v>
      </c>
      <c r="F32" s="447">
        <v>400</v>
      </c>
      <c r="G32" s="851">
        <f t="shared" si="3"/>
        <v>0</v>
      </c>
      <c r="N32" s="244"/>
    </row>
    <row r="33" spans="1:14" s="4" customFormat="1" ht="16.5">
      <c r="A33" s="276"/>
      <c r="B33" s="231" t="s">
        <v>317</v>
      </c>
      <c r="C33" s="447">
        <v>700</v>
      </c>
      <c r="D33" s="447"/>
      <c r="E33" s="447">
        <f t="shared" si="2"/>
        <v>700</v>
      </c>
      <c r="F33" s="447">
        <v>700</v>
      </c>
      <c r="G33" s="851">
        <f t="shared" si="3"/>
        <v>0</v>
      </c>
      <c r="N33" s="244"/>
    </row>
    <row r="34" spans="1:14" s="4" customFormat="1" ht="33">
      <c r="A34" s="769"/>
      <c r="B34" s="773" t="s">
        <v>318</v>
      </c>
      <c r="C34" s="442">
        <v>500</v>
      </c>
      <c r="D34" s="442"/>
      <c r="E34" s="442">
        <f t="shared" si="2"/>
        <v>500</v>
      </c>
      <c r="F34" s="442">
        <v>500</v>
      </c>
      <c r="G34" s="852">
        <f t="shared" si="3"/>
        <v>0</v>
      </c>
      <c r="N34" s="244"/>
    </row>
    <row r="35" spans="1:14" s="4" customFormat="1" ht="16.5">
      <c r="A35" s="853"/>
      <c r="B35" s="455" t="s">
        <v>319</v>
      </c>
      <c r="C35" s="535">
        <v>1400</v>
      </c>
      <c r="D35" s="535"/>
      <c r="E35" s="535">
        <f t="shared" si="2"/>
        <v>1400</v>
      </c>
      <c r="F35" s="535">
        <v>1400</v>
      </c>
      <c r="G35" s="854">
        <f t="shared" si="3"/>
        <v>0</v>
      </c>
      <c r="N35" s="244"/>
    </row>
    <row r="36" spans="1:14" s="4" customFormat="1" ht="33">
      <c r="A36" s="769"/>
      <c r="B36" s="773" t="s">
        <v>320</v>
      </c>
      <c r="C36" s="442">
        <v>800</v>
      </c>
      <c r="D36" s="442"/>
      <c r="E36" s="442">
        <f t="shared" si="2"/>
        <v>800</v>
      </c>
      <c r="F36" s="442">
        <v>800</v>
      </c>
      <c r="G36" s="855">
        <f t="shared" si="3"/>
        <v>0</v>
      </c>
      <c r="N36" s="244"/>
    </row>
    <row r="37" spans="1:14" s="4" customFormat="1" ht="33">
      <c r="A37" s="243"/>
      <c r="B37" s="454" t="s">
        <v>321</v>
      </c>
      <c r="C37" s="442">
        <v>600</v>
      </c>
      <c r="D37" s="442"/>
      <c r="E37" s="443">
        <f t="shared" si="2"/>
        <v>600</v>
      </c>
      <c r="F37" s="443">
        <v>600</v>
      </c>
      <c r="G37" s="845">
        <f t="shared" si="3"/>
        <v>0</v>
      </c>
      <c r="N37" s="244"/>
    </row>
    <row r="38" spans="1:14" s="4" customFormat="1" ht="33">
      <c r="A38" s="243"/>
      <c r="B38" s="454" t="s">
        <v>322</v>
      </c>
      <c r="C38" s="442">
        <v>2000</v>
      </c>
      <c r="D38" s="442"/>
      <c r="E38" s="443">
        <f t="shared" si="2"/>
        <v>2000</v>
      </c>
      <c r="F38" s="443">
        <v>2000</v>
      </c>
      <c r="G38" s="845">
        <f t="shared" si="3"/>
        <v>0</v>
      </c>
      <c r="N38" s="244"/>
    </row>
    <row r="39" spans="1:14" s="4" customFormat="1" ht="33">
      <c r="A39" s="243"/>
      <c r="B39" s="454" t="s">
        <v>323</v>
      </c>
      <c r="C39" s="457">
        <v>500</v>
      </c>
      <c r="D39" s="457"/>
      <c r="E39" s="533">
        <f t="shared" si="2"/>
        <v>500</v>
      </c>
      <c r="F39" s="443">
        <v>500</v>
      </c>
      <c r="G39" s="845">
        <f t="shared" si="3"/>
        <v>0</v>
      </c>
      <c r="N39" s="244"/>
    </row>
    <row r="40" spans="1:14" s="4" customFormat="1" ht="50.25" thickBot="1">
      <c r="A40" s="241"/>
      <c r="B40" s="856" t="s">
        <v>604</v>
      </c>
      <c r="C40" s="592">
        <v>3864</v>
      </c>
      <c r="D40" s="592">
        <v>120000</v>
      </c>
      <c r="E40" s="592">
        <f t="shared" si="2"/>
        <v>123864</v>
      </c>
      <c r="F40" s="593"/>
      <c r="G40" s="857">
        <f t="shared" si="3"/>
        <v>123864</v>
      </c>
      <c r="N40" s="244"/>
    </row>
    <row r="41" spans="1:14" s="4" customFormat="1" ht="16.5">
      <c r="A41" s="858">
        <v>5</v>
      </c>
      <c r="B41" s="859" t="s">
        <v>362</v>
      </c>
      <c r="C41" s="590">
        <f>SUM(C42:C52)</f>
        <v>1639331</v>
      </c>
      <c r="D41" s="590">
        <f>SUM(D42:D52)</f>
        <v>1055745</v>
      </c>
      <c r="E41" s="590">
        <f>SUM(E42:E52)</f>
        <v>2695076</v>
      </c>
      <c r="F41" s="590">
        <f>SUM(F42:F52)</f>
        <v>0</v>
      </c>
      <c r="G41" s="591">
        <f>SUM(G42:G52)</f>
        <v>2695076</v>
      </c>
      <c r="N41" s="244"/>
    </row>
    <row r="42" spans="1:14" s="4" customFormat="1" ht="48" customHeight="1">
      <c r="A42" s="264"/>
      <c r="B42" s="231" t="s">
        <v>452</v>
      </c>
      <c r="C42" s="439">
        <v>249731</v>
      </c>
      <c r="D42" s="483"/>
      <c r="E42" s="460">
        <f aca="true" t="shared" si="4" ref="E42:E52">SUM(C42:D42)</f>
        <v>249731</v>
      </c>
      <c r="F42" s="447"/>
      <c r="G42" s="440">
        <f aca="true" t="shared" si="5" ref="G42:G48">E42-F42</f>
        <v>249731</v>
      </c>
      <c r="N42" s="244"/>
    </row>
    <row r="43" spans="1:14" s="4" customFormat="1" ht="66">
      <c r="A43" s="276"/>
      <c r="B43" s="231" t="s">
        <v>453</v>
      </c>
      <c r="C43" s="439">
        <v>293773</v>
      </c>
      <c r="D43" s="483"/>
      <c r="E43" s="460">
        <f t="shared" si="4"/>
        <v>293773</v>
      </c>
      <c r="F43" s="447"/>
      <c r="G43" s="440">
        <f t="shared" si="5"/>
        <v>293773</v>
      </c>
      <c r="N43" s="244"/>
    </row>
    <row r="44" spans="1:14" s="4" customFormat="1" ht="48" customHeight="1">
      <c r="A44" s="276"/>
      <c r="B44" s="231" t="s">
        <v>454</v>
      </c>
      <c r="C44" s="461">
        <v>6000</v>
      </c>
      <c r="D44" s="484"/>
      <c r="E44" s="460">
        <f t="shared" si="4"/>
        <v>6000</v>
      </c>
      <c r="F44" s="480"/>
      <c r="G44" s="440">
        <f t="shared" si="5"/>
        <v>6000</v>
      </c>
      <c r="N44" s="244"/>
    </row>
    <row r="45" spans="1:14" s="4" customFormat="1" ht="48" customHeight="1">
      <c r="A45" s="809"/>
      <c r="B45" s="231" t="s">
        <v>341</v>
      </c>
      <c r="C45" s="479">
        <v>18000</v>
      </c>
      <c r="D45" s="481"/>
      <c r="E45" s="460">
        <f t="shared" si="4"/>
        <v>18000</v>
      </c>
      <c r="F45" s="482"/>
      <c r="G45" s="440">
        <f t="shared" si="5"/>
        <v>18000</v>
      </c>
      <c r="N45" s="244"/>
    </row>
    <row r="46" spans="1:14" s="4" customFormat="1" ht="33" customHeight="1">
      <c r="A46" s="276"/>
      <c r="B46" s="231" t="s">
        <v>342</v>
      </c>
      <c r="C46" s="225">
        <v>881288</v>
      </c>
      <c r="D46" s="225"/>
      <c r="E46" s="443">
        <f t="shared" si="4"/>
        <v>881288</v>
      </c>
      <c r="F46" s="225"/>
      <c r="G46" s="226">
        <f t="shared" si="5"/>
        <v>881288</v>
      </c>
      <c r="N46" s="244"/>
    </row>
    <row r="47" spans="1:14" s="4" customFormat="1" ht="16.5">
      <c r="A47" s="276"/>
      <c r="B47" s="231" t="s">
        <v>619</v>
      </c>
      <c r="C47" s="225">
        <v>0</v>
      </c>
      <c r="D47" s="225">
        <v>55165</v>
      </c>
      <c r="E47" s="443">
        <f t="shared" si="4"/>
        <v>55165</v>
      </c>
      <c r="F47" s="225"/>
      <c r="G47" s="226">
        <f t="shared" si="5"/>
        <v>55165</v>
      </c>
      <c r="N47" s="244"/>
    </row>
    <row r="48" spans="1:14" s="4" customFormat="1" ht="48" customHeight="1">
      <c r="A48" s="276"/>
      <c r="B48" s="231" t="s">
        <v>618</v>
      </c>
      <c r="C48" s="225">
        <v>628</v>
      </c>
      <c r="D48" s="225"/>
      <c r="E48" s="443">
        <f t="shared" si="4"/>
        <v>628</v>
      </c>
      <c r="F48" s="225"/>
      <c r="G48" s="226">
        <f t="shared" si="5"/>
        <v>628</v>
      </c>
      <c r="N48" s="244"/>
    </row>
    <row r="49" spans="1:14" s="4" customFormat="1" ht="33">
      <c r="A49" s="276"/>
      <c r="B49" s="231" t="s">
        <v>343</v>
      </c>
      <c r="C49" s="225">
        <v>49888</v>
      </c>
      <c r="D49" s="225">
        <v>1000580</v>
      </c>
      <c r="E49" s="443">
        <f t="shared" si="4"/>
        <v>1050468</v>
      </c>
      <c r="F49" s="225"/>
      <c r="G49" s="226">
        <f>E49-F49</f>
        <v>1050468</v>
      </c>
      <c r="N49" s="244"/>
    </row>
    <row r="50" spans="1:14" s="4" customFormat="1" ht="66">
      <c r="A50" s="276"/>
      <c r="B50" s="231" t="s">
        <v>377</v>
      </c>
      <c r="C50" s="225">
        <v>128023</v>
      </c>
      <c r="D50" s="225"/>
      <c r="E50" s="443">
        <f t="shared" si="4"/>
        <v>128023</v>
      </c>
      <c r="F50" s="223"/>
      <c r="G50" s="226">
        <f>E50-F50</f>
        <v>128023</v>
      </c>
      <c r="N50" s="244"/>
    </row>
    <row r="51" spans="1:14" s="4" customFormat="1" ht="82.5">
      <c r="A51" s="276"/>
      <c r="B51" s="231" t="s">
        <v>344</v>
      </c>
      <c r="C51" s="225">
        <v>4000</v>
      </c>
      <c r="D51" s="225"/>
      <c r="E51" s="443">
        <f t="shared" si="4"/>
        <v>4000</v>
      </c>
      <c r="F51" s="225"/>
      <c r="G51" s="226">
        <f>E51-F51</f>
        <v>4000</v>
      </c>
      <c r="N51" s="244"/>
    </row>
    <row r="52" spans="1:14" s="4" customFormat="1" ht="16.5">
      <c r="A52" s="279"/>
      <c r="B52" s="449" t="s">
        <v>346</v>
      </c>
      <c r="C52" s="223">
        <v>8000</v>
      </c>
      <c r="D52" s="223"/>
      <c r="E52" s="238">
        <f t="shared" si="4"/>
        <v>8000</v>
      </c>
      <c r="F52" s="223"/>
      <c r="G52" s="440">
        <f>E52-F52</f>
        <v>8000</v>
      </c>
      <c r="N52" s="244"/>
    </row>
    <row r="53" spans="1:7" s="244" customFormat="1" ht="16.5">
      <c r="A53" s="276"/>
      <c r="B53" s="608"/>
      <c r="C53" s="197"/>
      <c r="D53" s="197"/>
      <c r="E53" s="197"/>
      <c r="F53" s="197"/>
      <c r="G53" s="851"/>
    </row>
    <row r="54" spans="1:14" s="4" customFormat="1" ht="16.5">
      <c r="A54" s="276">
        <v>6</v>
      </c>
      <c r="B54" s="287" t="s">
        <v>123</v>
      </c>
      <c r="C54" s="202">
        <f>SUM(C55:C57)</f>
        <v>4200</v>
      </c>
      <c r="D54" s="202">
        <f>SUM(D55:D57)</f>
        <v>0</v>
      </c>
      <c r="E54" s="202">
        <f>SUM(E55:E57)</f>
        <v>4200</v>
      </c>
      <c r="F54" s="202">
        <f>SUM(F55:F57)</f>
        <v>4200</v>
      </c>
      <c r="G54" s="232">
        <f>SUM(G55:G57)</f>
        <v>0</v>
      </c>
      <c r="N54" s="244"/>
    </row>
    <row r="55" spans="1:14" s="4" customFormat="1" ht="33">
      <c r="A55" s="769"/>
      <c r="B55" s="773" t="s">
        <v>607</v>
      </c>
      <c r="C55" s="442">
        <v>2500</v>
      </c>
      <c r="D55" s="442">
        <v>370</v>
      </c>
      <c r="E55" s="442">
        <f>SUM(C55:D55)</f>
        <v>2870</v>
      </c>
      <c r="F55" s="442">
        <v>2870</v>
      </c>
      <c r="G55" s="855">
        <f>E55-F55</f>
        <v>0</v>
      </c>
      <c r="N55" s="244"/>
    </row>
    <row r="56" spans="1:14" s="4" customFormat="1" ht="49.5">
      <c r="A56" s="243"/>
      <c r="B56" s="454" t="s">
        <v>599</v>
      </c>
      <c r="C56" s="442">
        <v>700</v>
      </c>
      <c r="D56" s="442">
        <v>-370</v>
      </c>
      <c r="E56" s="443">
        <f>SUM(C56:D56)</f>
        <v>330</v>
      </c>
      <c r="F56" s="443">
        <v>330</v>
      </c>
      <c r="G56" s="845">
        <f>E56-F56</f>
        <v>0</v>
      </c>
      <c r="N56" s="244"/>
    </row>
    <row r="57" spans="1:14" s="4" customFormat="1" ht="33">
      <c r="A57" s="583"/>
      <c r="B57" s="584" t="s">
        <v>324</v>
      </c>
      <c r="C57" s="457">
        <v>1000</v>
      </c>
      <c r="D57" s="457"/>
      <c r="E57" s="443">
        <f>SUM(C57:D57)</f>
        <v>1000</v>
      </c>
      <c r="F57" s="443">
        <v>1000</v>
      </c>
      <c r="G57" s="845">
        <f>E57-F57</f>
        <v>0</v>
      </c>
      <c r="N57" s="244"/>
    </row>
    <row r="58" spans="1:7" s="244" customFormat="1" ht="16.5">
      <c r="A58" s="243"/>
      <c r="B58" s="796"/>
      <c r="C58" s="165"/>
      <c r="D58" s="165"/>
      <c r="E58" s="165"/>
      <c r="F58" s="165"/>
      <c r="G58" s="846"/>
    </row>
    <row r="59" spans="1:7" s="244" customFormat="1" ht="15">
      <c r="A59" s="243">
        <v>7</v>
      </c>
      <c r="B59" s="847" t="s">
        <v>122</v>
      </c>
      <c r="C59" s="166">
        <f>SUM(C60:C62)</f>
        <v>1100</v>
      </c>
      <c r="D59" s="166">
        <f>SUM(D60:D62)</f>
        <v>1000</v>
      </c>
      <c r="E59" s="166">
        <f>SUM(E60:E62)</f>
        <v>2100</v>
      </c>
      <c r="F59" s="166">
        <f>SUM(F60:F62)</f>
        <v>0</v>
      </c>
      <c r="G59" s="68">
        <f>SUM(G60:G62)</f>
        <v>2100</v>
      </c>
    </row>
    <row r="60" spans="1:7" s="244" customFormat="1" ht="16.5">
      <c r="A60" s="243"/>
      <c r="B60" s="454" t="s">
        <v>311</v>
      </c>
      <c r="C60" s="165">
        <v>100</v>
      </c>
      <c r="D60" s="165"/>
      <c r="E60" s="165">
        <f>SUM(C60:D60)</f>
        <v>100</v>
      </c>
      <c r="F60" s="165"/>
      <c r="G60" s="846">
        <f>E60-F60</f>
        <v>100</v>
      </c>
    </row>
    <row r="61" spans="1:7" s="244" customFormat="1" ht="16.5">
      <c r="A61" s="243"/>
      <c r="B61" s="454" t="s">
        <v>312</v>
      </c>
      <c r="C61" s="165">
        <v>1000</v>
      </c>
      <c r="D61" s="165"/>
      <c r="E61" s="165">
        <f>SUM(C61:D61)</f>
        <v>1000</v>
      </c>
      <c r="F61" s="165"/>
      <c r="G61" s="846">
        <f>E61-F61</f>
        <v>1000</v>
      </c>
    </row>
    <row r="62" spans="1:7" s="244" customFormat="1" ht="16.5">
      <c r="A62" s="243"/>
      <c r="B62" s="454" t="s">
        <v>617</v>
      </c>
      <c r="C62" s="165">
        <v>0</v>
      </c>
      <c r="D62" s="165">
        <v>1000</v>
      </c>
      <c r="E62" s="165">
        <f>SUM(C62:D62)</f>
        <v>1000</v>
      </c>
      <c r="F62" s="165"/>
      <c r="G62" s="846">
        <f>E62-F62</f>
        <v>1000</v>
      </c>
    </row>
    <row r="63" spans="1:7" s="860" customFormat="1" ht="16.5">
      <c r="A63" s="243"/>
      <c r="B63" s="796"/>
      <c r="C63" s="169"/>
      <c r="D63" s="169"/>
      <c r="E63" s="165"/>
      <c r="F63" s="165"/>
      <c r="G63" s="846"/>
    </row>
    <row r="64" spans="1:7" s="4" customFormat="1" ht="16.5">
      <c r="A64" s="276">
        <v>8</v>
      </c>
      <c r="B64" s="770" t="s">
        <v>348</v>
      </c>
      <c r="C64" s="202">
        <v>60000</v>
      </c>
      <c r="D64" s="485">
        <f>SUM(D65)</f>
        <v>-60000</v>
      </c>
      <c r="E64" s="810">
        <f>SUM(C64:D64)</f>
        <v>0</v>
      </c>
      <c r="F64" s="485">
        <f>SUM(F65)</f>
        <v>0</v>
      </c>
      <c r="G64" s="448">
        <f>E64-F64</f>
        <v>0</v>
      </c>
    </row>
    <row r="65" spans="1:7" s="4" customFormat="1" ht="33">
      <c r="A65" s="276"/>
      <c r="B65" s="231" t="s">
        <v>534</v>
      </c>
      <c r="C65" s="447">
        <v>60000</v>
      </c>
      <c r="D65" s="447">
        <v>-60000</v>
      </c>
      <c r="E65" s="443">
        <f>SUM(C65:D65)</f>
        <v>0</v>
      </c>
      <c r="F65" s="443"/>
      <c r="G65" s="226">
        <f>E65-F65</f>
        <v>0</v>
      </c>
    </row>
    <row r="66" spans="1:14" s="4" customFormat="1" ht="16.5">
      <c r="A66" s="276"/>
      <c r="B66" s="231"/>
      <c r="C66" s="197"/>
      <c r="D66" s="197"/>
      <c r="E66" s="197"/>
      <c r="F66" s="197"/>
      <c r="G66" s="226"/>
      <c r="N66" s="244"/>
    </row>
    <row r="67" spans="1:7" s="4" customFormat="1" ht="16.5">
      <c r="A67" s="769">
        <v>9</v>
      </c>
      <c r="B67" s="245" t="s">
        <v>608</v>
      </c>
      <c r="C67" s="548">
        <f>SUM(C68:C68)</f>
        <v>5000</v>
      </c>
      <c r="D67" s="548">
        <f>SUM(D68:D68)</f>
        <v>0</v>
      </c>
      <c r="E67" s="548">
        <f>SUM(E68:E68)</f>
        <v>5000</v>
      </c>
      <c r="F67" s="548">
        <f>SUM(F68:F68)</f>
        <v>0</v>
      </c>
      <c r="G67" s="549">
        <f>SUM(G68:G68)</f>
        <v>5000</v>
      </c>
    </row>
    <row r="68" spans="1:7" s="4" customFormat="1" ht="16.5">
      <c r="A68" s="853"/>
      <c r="B68" s="231" t="s">
        <v>54</v>
      </c>
      <c r="C68" s="535">
        <v>5000</v>
      </c>
      <c r="D68" s="537"/>
      <c r="E68" s="443">
        <f>SUM(C68:D68)</f>
        <v>5000</v>
      </c>
      <c r="F68" s="443"/>
      <c r="G68" s="226">
        <f aca="true" t="shared" si="6" ref="G68:G155">E68-F68</f>
        <v>5000</v>
      </c>
    </row>
    <row r="69" spans="1:7" s="4" customFormat="1" ht="16.5">
      <c r="A69" s="276"/>
      <c r="B69" s="231"/>
      <c r="C69" s="447"/>
      <c r="D69" s="447"/>
      <c r="E69" s="861"/>
      <c r="F69" s="443"/>
      <c r="G69" s="226"/>
    </row>
    <row r="70" spans="1:7" s="4" customFormat="1" ht="17.25" thickBot="1">
      <c r="A70" s="241"/>
      <c r="B70" s="360" t="s">
        <v>24</v>
      </c>
      <c r="C70" s="171">
        <f>SUM(C4+C15+C25+C41+C54+C59+C64+C67+C8)</f>
        <v>1926021</v>
      </c>
      <c r="D70" s="171">
        <f>SUM(D4+D15+D25+D41+D54+D59+D64+D67+D8)</f>
        <v>1187818</v>
      </c>
      <c r="E70" s="171">
        <f>SUM(E4+E15+E25+E41+E54+E59+E64+E67+E8)</f>
        <v>3113839</v>
      </c>
      <c r="F70" s="171">
        <f>SUM(F4+F15+F25+F41+F54+F59+F64+F67+F8)</f>
        <v>21662</v>
      </c>
      <c r="G70" s="72">
        <f>SUM(G4+G15+G25+G41+G54+G59+G64+G67+G8)</f>
        <v>3092177</v>
      </c>
    </row>
    <row r="71" spans="1:7" s="244" customFormat="1" ht="15" customHeight="1">
      <c r="A71" s="862" t="s">
        <v>57</v>
      </c>
      <c r="B71" s="863"/>
      <c r="C71" s="585"/>
      <c r="D71" s="585"/>
      <c r="E71" s="586"/>
      <c r="F71" s="586"/>
      <c r="G71" s="587"/>
    </row>
    <row r="72" spans="1:7" s="244" customFormat="1" ht="15">
      <c r="A72" s="243">
        <v>1</v>
      </c>
      <c r="B72" s="864" t="s">
        <v>266</v>
      </c>
      <c r="C72" s="167">
        <f>SUM(C73:C78)</f>
        <v>3805</v>
      </c>
      <c r="D72" s="167">
        <f>SUM(D73:D78)</f>
        <v>0</v>
      </c>
      <c r="E72" s="167">
        <f>SUM(E73:E78)</f>
        <v>3805</v>
      </c>
      <c r="F72" s="167">
        <f>SUM(F73:F78)</f>
        <v>1400</v>
      </c>
      <c r="G72" s="69">
        <f>SUM(G73:G78)</f>
        <v>2405</v>
      </c>
    </row>
    <row r="73" spans="1:7" s="244" customFormat="1" ht="16.5">
      <c r="A73" s="243"/>
      <c r="B73" s="454" t="s">
        <v>267</v>
      </c>
      <c r="C73" s="165">
        <v>1000</v>
      </c>
      <c r="D73" s="165"/>
      <c r="E73" s="165">
        <f aca="true" t="shared" si="7" ref="E73:E78">SUM(C73:D73)</f>
        <v>1000</v>
      </c>
      <c r="F73" s="165"/>
      <c r="G73" s="226">
        <f t="shared" si="6"/>
        <v>1000</v>
      </c>
    </row>
    <row r="74" spans="1:7" s="244" customFormat="1" ht="16.5">
      <c r="A74" s="853"/>
      <c r="B74" s="455" t="s">
        <v>337</v>
      </c>
      <c r="C74" s="170">
        <v>1400</v>
      </c>
      <c r="D74" s="170">
        <v>-1400</v>
      </c>
      <c r="E74" s="170">
        <f t="shared" si="7"/>
        <v>0</v>
      </c>
      <c r="F74" s="170">
        <v>0</v>
      </c>
      <c r="G74" s="226">
        <f t="shared" si="6"/>
        <v>0</v>
      </c>
    </row>
    <row r="75" spans="1:7" s="244" customFormat="1" ht="16.5">
      <c r="A75" s="791"/>
      <c r="B75" s="865" t="s">
        <v>647</v>
      </c>
      <c r="C75" s="239">
        <v>0</v>
      </c>
      <c r="D75" s="239">
        <v>1400</v>
      </c>
      <c r="E75" s="239">
        <f t="shared" si="7"/>
        <v>1400</v>
      </c>
      <c r="F75" s="239">
        <v>1400</v>
      </c>
      <c r="G75" s="226">
        <f t="shared" si="6"/>
        <v>0</v>
      </c>
    </row>
    <row r="76" spans="1:7" s="244" customFormat="1" ht="15.75" customHeight="1">
      <c r="A76" s="769"/>
      <c r="B76" s="773" t="s">
        <v>338</v>
      </c>
      <c r="C76" s="168">
        <v>320</v>
      </c>
      <c r="D76" s="168"/>
      <c r="E76" s="168">
        <f t="shared" si="7"/>
        <v>320</v>
      </c>
      <c r="F76" s="168"/>
      <c r="G76" s="459">
        <f t="shared" si="6"/>
        <v>320</v>
      </c>
    </row>
    <row r="77" spans="1:7" s="244" customFormat="1" ht="16.5">
      <c r="A77" s="243"/>
      <c r="B77" s="454" t="s">
        <v>339</v>
      </c>
      <c r="C77" s="165">
        <v>200</v>
      </c>
      <c r="D77" s="165"/>
      <c r="E77" s="165">
        <f t="shared" si="7"/>
        <v>200</v>
      </c>
      <c r="F77" s="165"/>
      <c r="G77" s="226">
        <f t="shared" si="6"/>
        <v>200</v>
      </c>
    </row>
    <row r="78" spans="1:7" s="244" customFormat="1" ht="16.5">
      <c r="A78" s="243"/>
      <c r="B78" s="454" t="s">
        <v>268</v>
      </c>
      <c r="C78" s="165">
        <v>885</v>
      </c>
      <c r="D78" s="165"/>
      <c r="E78" s="165">
        <f t="shared" si="7"/>
        <v>885</v>
      </c>
      <c r="F78" s="165"/>
      <c r="G78" s="226">
        <f t="shared" si="6"/>
        <v>885</v>
      </c>
    </row>
    <row r="79" spans="1:7" s="244" customFormat="1" ht="16.5">
      <c r="A79" s="243"/>
      <c r="B79" s="796"/>
      <c r="C79" s="165"/>
      <c r="D79" s="165"/>
      <c r="E79" s="165"/>
      <c r="F79" s="165"/>
      <c r="G79" s="226"/>
    </row>
    <row r="80" spans="1:7" s="866" customFormat="1" ht="16.5">
      <c r="A80" s="243">
        <v>2</v>
      </c>
      <c r="B80" s="864" t="s">
        <v>203</v>
      </c>
      <c r="C80" s="166">
        <f>SUM(C81:C87)</f>
        <v>3232</v>
      </c>
      <c r="D80" s="166">
        <f>SUM(D81:D87)</f>
        <v>230</v>
      </c>
      <c r="E80" s="166">
        <f>SUM(E81:E87)</f>
        <v>3462</v>
      </c>
      <c r="F80" s="166">
        <f>SUM(F81:F87)</f>
        <v>0</v>
      </c>
      <c r="G80" s="68">
        <f>SUM(G81:G87)</f>
        <v>3462</v>
      </c>
    </row>
    <row r="81" spans="1:7" s="866" customFormat="1" ht="16.5">
      <c r="A81" s="853"/>
      <c r="B81" s="455" t="s">
        <v>264</v>
      </c>
      <c r="C81" s="170">
        <v>3175</v>
      </c>
      <c r="D81" s="170">
        <v>-415</v>
      </c>
      <c r="E81" s="170">
        <f aca="true" t="shared" si="8" ref="E81:E87">SUM(C81:D81)</f>
        <v>2760</v>
      </c>
      <c r="F81" s="445">
        <v>0</v>
      </c>
      <c r="G81" s="446">
        <f t="shared" si="6"/>
        <v>2760</v>
      </c>
    </row>
    <row r="82" spans="1:7" s="866" customFormat="1" ht="16.5">
      <c r="A82" s="276"/>
      <c r="B82" s="231" t="s">
        <v>431</v>
      </c>
      <c r="C82" s="197">
        <v>29</v>
      </c>
      <c r="D82" s="197"/>
      <c r="E82" s="170">
        <f t="shared" si="8"/>
        <v>29</v>
      </c>
      <c r="F82" s="550"/>
      <c r="G82" s="446">
        <f t="shared" si="6"/>
        <v>29</v>
      </c>
    </row>
    <row r="83" spans="1:7" s="866" customFormat="1" ht="16.5">
      <c r="A83" s="276"/>
      <c r="B83" s="231" t="s">
        <v>433</v>
      </c>
      <c r="C83" s="197">
        <v>28</v>
      </c>
      <c r="D83" s="197">
        <v>47</v>
      </c>
      <c r="E83" s="170">
        <f t="shared" si="8"/>
        <v>75</v>
      </c>
      <c r="F83" s="550"/>
      <c r="G83" s="446">
        <f t="shared" si="6"/>
        <v>75</v>
      </c>
    </row>
    <row r="84" spans="1:7" s="866" customFormat="1" ht="16.5">
      <c r="A84" s="276"/>
      <c r="B84" s="231" t="s">
        <v>578</v>
      </c>
      <c r="C84" s="197">
        <v>0</v>
      </c>
      <c r="D84" s="197">
        <v>23</v>
      </c>
      <c r="E84" s="170">
        <f t="shared" si="8"/>
        <v>23</v>
      </c>
      <c r="F84" s="550"/>
      <c r="G84" s="446">
        <f t="shared" si="6"/>
        <v>23</v>
      </c>
    </row>
    <row r="85" spans="1:7" s="866" customFormat="1" ht="16.5">
      <c r="A85" s="276"/>
      <c r="B85" s="231" t="s">
        <v>579</v>
      </c>
      <c r="C85" s="197">
        <v>0</v>
      </c>
      <c r="D85" s="197">
        <v>110</v>
      </c>
      <c r="E85" s="170">
        <f t="shared" si="8"/>
        <v>110</v>
      </c>
      <c r="F85" s="550"/>
      <c r="G85" s="446">
        <f t="shared" si="6"/>
        <v>110</v>
      </c>
    </row>
    <row r="86" spans="1:7" s="866" customFormat="1" ht="16.5">
      <c r="A86" s="276"/>
      <c r="B86" s="231" t="s">
        <v>580</v>
      </c>
      <c r="C86" s="197">
        <v>0</v>
      </c>
      <c r="D86" s="197">
        <v>50</v>
      </c>
      <c r="E86" s="170">
        <f t="shared" si="8"/>
        <v>50</v>
      </c>
      <c r="F86" s="550"/>
      <c r="G86" s="446">
        <f t="shared" si="6"/>
        <v>50</v>
      </c>
    </row>
    <row r="87" spans="1:7" s="866" customFormat="1" ht="16.5">
      <c r="A87" s="784"/>
      <c r="B87" s="456" t="s">
        <v>581</v>
      </c>
      <c r="C87" s="196">
        <v>0</v>
      </c>
      <c r="D87" s="196">
        <v>415</v>
      </c>
      <c r="E87" s="170">
        <f t="shared" si="8"/>
        <v>415</v>
      </c>
      <c r="F87" s="444"/>
      <c r="G87" s="446">
        <f t="shared" si="6"/>
        <v>415</v>
      </c>
    </row>
    <row r="88" spans="1:7" s="866" customFormat="1" ht="16.5">
      <c r="A88" s="791"/>
      <c r="B88" s="867"/>
      <c r="C88" s="239"/>
      <c r="D88" s="239"/>
      <c r="E88" s="165"/>
      <c r="F88" s="240"/>
      <c r="G88" s="226"/>
    </row>
    <row r="89" spans="1:7" s="244" customFormat="1" ht="15">
      <c r="A89" s="769">
        <v>3</v>
      </c>
      <c r="B89" s="864" t="s">
        <v>263</v>
      </c>
      <c r="C89" s="167">
        <f>SUM(C90:C95)</f>
        <v>2204</v>
      </c>
      <c r="D89" s="167">
        <f>SUM(D90:D95)</f>
        <v>-1459</v>
      </c>
      <c r="E89" s="167">
        <f>SUM(E90:E95)</f>
        <v>745</v>
      </c>
      <c r="F89" s="167">
        <f>SUM(F90:F95)</f>
        <v>0</v>
      </c>
      <c r="G89" s="69">
        <f>SUM(G90:G95)</f>
        <v>745</v>
      </c>
    </row>
    <row r="90" spans="1:7" s="244" customFormat="1" ht="16.5">
      <c r="A90" s="243"/>
      <c r="B90" s="454" t="s">
        <v>352</v>
      </c>
      <c r="C90" s="165">
        <v>150</v>
      </c>
      <c r="D90" s="165">
        <v>-75</v>
      </c>
      <c r="E90" s="165">
        <f aca="true" t="shared" si="9" ref="E90:E95">SUM(C90:D90)</f>
        <v>75</v>
      </c>
      <c r="F90" s="165"/>
      <c r="G90" s="226">
        <f t="shared" si="6"/>
        <v>75</v>
      </c>
    </row>
    <row r="91" spans="1:7" s="244" customFormat="1" ht="16.5">
      <c r="A91" s="243"/>
      <c r="B91" s="454" t="s">
        <v>353</v>
      </c>
      <c r="C91" s="165">
        <v>195</v>
      </c>
      <c r="D91" s="165">
        <v>75</v>
      </c>
      <c r="E91" s="165">
        <f t="shared" si="9"/>
        <v>270</v>
      </c>
      <c r="F91" s="165"/>
      <c r="G91" s="226">
        <f t="shared" si="6"/>
        <v>270</v>
      </c>
    </row>
    <row r="92" spans="1:7" s="244" customFormat="1" ht="16.5">
      <c r="A92" s="243"/>
      <c r="B92" s="454" t="s">
        <v>354</v>
      </c>
      <c r="C92" s="165">
        <v>272</v>
      </c>
      <c r="D92" s="165"/>
      <c r="E92" s="165">
        <f t="shared" si="9"/>
        <v>272</v>
      </c>
      <c r="F92" s="165"/>
      <c r="G92" s="226">
        <f t="shared" si="6"/>
        <v>272</v>
      </c>
    </row>
    <row r="93" spans="1:7" s="244" customFormat="1" ht="16.5">
      <c r="A93" s="243"/>
      <c r="B93" s="454" t="s">
        <v>432</v>
      </c>
      <c r="C93" s="165">
        <v>78</v>
      </c>
      <c r="D93" s="165"/>
      <c r="E93" s="165">
        <f t="shared" si="9"/>
        <v>78</v>
      </c>
      <c r="F93" s="165"/>
      <c r="G93" s="226">
        <f t="shared" si="6"/>
        <v>78</v>
      </c>
    </row>
    <row r="94" spans="1:7" s="244" customFormat="1" ht="16.5">
      <c r="A94" s="243"/>
      <c r="B94" s="454" t="s">
        <v>433</v>
      </c>
      <c r="C94" s="165">
        <v>50</v>
      </c>
      <c r="D94" s="165"/>
      <c r="E94" s="165">
        <f t="shared" si="9"/>
        <v>50</v>
      </c>
      <c r="F94" s="165"/>
      <c r="G94" s="226">
        <f t="shared" si="6"/>
        <v>50</v>
      </c>
    </row>
    <row r="95" spans="1:7" s="244" customFormat="1" ht="16.5">
      <c r="A95" s="243"/>
      <c r="B95" s="454" t="s">
        <v>546</v>
      </c>
      <c r="C95" s="165">
        <v>1459</v>
      </c>
      <c r="D95" s="165">
        <v>-1459</v>
      </c>
      <c r="E95" s="165">
        <f t="shared" si="9"/>
        <v>0</v>
      </c>
      <c r="F95" s="165"/>
      <c r="G95" s="226">
        <f t="shared" si="6"/>
        <v>0</v>
      </c>
    </row>
    <row r="96" spans="1:7" s="244" customFormat="1" ht="16.5">
      <c r="A96" s="243"/>
      <c r="B96" s="796"/>
      <c r="C96" s="165"/>
      <c r="D96" s="165"/>
      <c r="E96" s="165"/>
      <c r="F96" s="165"/>
      <c r="G96" s="226"/>
    </row>
    <row r="97" spans="1:7" s="244" customFormat="1" ht="15">
      <c r="A97" s="243">
        <v>4</v>
      </c>
      <c r="B97" s="864" t="s">
        <v>201</v>
      </c>
      <c r="C97" s="166">
        <f>SUM(C98:C101)</f>
        <v>3891</v>
      </c>
      <c r="D97" s="166">
        <f>SUM(D98:D101)</f>
        <v>494</v>
      </c>
      <c r="E97" s="166">
        <f>SUM(E98:E101)</f>
        <v>4385</v>
      </c>
      <c r="F97" s="166">
        <f>SUM(F98:F101)</f>
        <v>3676</v>
      </c>
      <c r="G97" s="68">
        <f>SUM(G98:G101)</f>
        <v>709</v>
      </c>
    </row>
    <row r="98" spans="1:7" s="244" customFormat="1" ht="16.5">
      <c r="A98" s="243"/>
      <c r="B98" s="454" t="s">
        <v>357</v>
      </c>
      <c r="C98" s="165">
        <v>381</v>
      </c>
      <c r="D98" s="165">
        <v>-81</v>
      </c>
      <c r="E98" s="165">
        <f aca="true" t="shared" si="10" ref="E98:E155">SUM(C98:D98)</f>
        <v>300</v>
      </c>
      <c r="F98" s="165">
        <v>0</v>
      </c>
      <c r="G98" s="226">
        <f t="shared" si="6"/>
        <v>300</v>
      </c>
    </row>
    <row r="99" spans="1:7" s="244" customFormat="1" ht="16.5">
      <c r="A99" s="243"/>
      <c r="B99" s="454" t="s">
        <v>358</v>
      </c>
      <c r="C99" s="165">
        <v>3334</v>
      </c>
      <c r="D99" s="165">
        <v>342</v>
      </c>
      <c r="E99" s="165">
        <f t="shared" si="10"/>
        <v>3676</v>
      </c>
      <c r="F99" s="165">
        <v>3676</v>
      </c>
      <c r="G99" s="226">
        <f t="shared" si="6"/>
        <v>0</v>
      </c>
    </row>
    <row r="100" spans="1:7" s="244" customFormat="1" ht="16.5">
      <c r="A100" s="243"/>
      <c r="B100" s="454" t="s">
        <v>582</v>
      </c>
      <c r="C100" s="165">
        <v>90</v>
      </c>
      <c r="D100" s="165">
        <v>233</v>
      </c>
      <c r="E100" s="165">
        <f t="shared" si="10"/>
        <v>323</v>
      </c>
      <c r="F100" s="165">
        <v>0</v>
      </c>
      <c r="G100" s="226">
        <f t="shared" si="6"/>
        <v>323</v>
      </c>
    </row>
    <row r="101" spans="1:7" s="244" customFormat="1" ht="15" customHeight="1">
      <c r="A101" s="243"/>
      <c r="B101" s="454" t="s">
        <v>434</v>
      </c>
      <c r="C101" s="165">
        <v>86</v>
      </c>
      <c r="D101" s="165"/>
      <c r="E101" s="165">
        <f t="shared" si="10"/>
        <v>86</v>
      </c>
      <c r="F101" s="165">
        <v>0</v>
      </c>
      <c r="G101" s="226">
        <f t="shared" si="6"/>
        <v>86</v>
      </c>
    </row>
    <row r="102" spans="1:7" s="244" customFormat="1" ht="15" customHeight="1">
      <c r="A102" s="243"/>
      <c r="B102" s="454"/>
      <c r="C102" s="165"/>
      <c r="D102" s="165"/>
      <c r="E102" s="165"/>
      <c r="F102" s="165"/>
      <c r="G102" s="226"/>
    </row>
    <row r="103" spans="1:7" s="244" customFormat="1" ht="15">
      <c r="A103" s="243">
        <v>5</v>
      </c>
      <c r="B103" s="864" t="s">
        <v>439</v>
      </c>
      <c r="C103" s="166">
        <f>SUM(C104:C111)</f>
        <v>1373</v>
      </c>
      <c r="D103" s="166">
        <f>SUM(D104:D111)</f>
        <v>1509</v>
      </c>
      <c r="E103" s="166">
        <f>SUM(E104:E111)</f>
        <v>2882</v>
      </c>
      <c r="F103" s="166">
        <f>SUM(F104:F111)</f>
        <v>0</v>
      </c>
      <c r="G103" s="68">
        <f>SUM(G104:G111)</f>
        <v>2882</v>
      </c>
    </row>
    <row r="104" spans="1:7" s="244" customFormat="1" ht="16.5">
      <c r="A104" s="243"/>
      <c r="B104" s="454" t="s">
        <v>440</v>
      </c>
      <c r="C104" s="165">
        <v>21</v>
      </c>
      <c r="D104" s="165"/>
      <c r="E104" s="165">
        <f aca="true" t="shared" si="11" ref="E104:E111">SUM(C104:D104)</f>
        <v>21</v>
      </c>
      <c r="F104" s="165"/>
      <c r="G104" s="226">
        <f aca="true" t="shared" si="12" ref="G104:G111">E104-F104</f>
        <v>21</v>
      </c>
    </row>
    <row r="105" spans="1:7" s="244" customFormat="1" ht="16.5">
      <c r="A105" s="243"/>
      <c r="B105" s="454" t="s">
        <v>549</v>
      </c>
      <c r="C105" s="165">
        <v>195</v>
      </c>
      <c r="D105" s="165"/>
      <c r="E105" s="165">
        <f t="shared" si="11"/>
        <v>195</v>
      </c>
      <c r="F105" s="165"/>
      <c r="G105" s="226">
        <f t="shared" si="12"/>
        <v>195</v>
      </c>
    </row>
    <row r="106" spans="1:7" s="244" customFormat="1" ht="16.5">
      <c r="A106" s="243"/>
      <c r="B106" s="454" t="s">
        <v>550</v>
      </c>
      <c r="C106" s="165">
        <v>1157</v>
      </c>
      <c r="D106" s="165"/>
      <c r="E106" s="165">
        <f t="shared" si="11"/>
        <v>1157</v>
      </c>
      <c r="F106" s="165"/>
      <c r="G106" s="226">
        <f t="shared" si="12"/>
        <v>1157</v>
      </c>
    </row>
    <row r="107" spans="1:7" s="244" customFormat="1" ht="16.5">
      <c r="A107" s="243"/>
      <c r="B107" s="454" t="s">
        <v>583</v>
      </c>
      <c r="C107" s="165">
        <v>0</v>
      </c>
      <c r="D107" s="165">
        <v>40</v>
      </c>
      <c r="E107" s="165">
        <f t="shared" si="11"/>
        <v>40</v>
      </c>
      <c r="F107" s="165"/>
      <c r="G107" s="226">
        <f t="shared" si="12"/>
        <v>40</v>
      </c>
    </row>
    <row r="108" spans="1:7" s="244" customFormat="1" ht="16.5">
      <c r="A108" s="243"/>
      <c r="B108" s="454" t="s">
        <v>433</v>
      </c>
      <c r="C108" s="165">
        <v>0</v>
      </c>
      <c r="D108" s="165">
        <v>40</v>
      </c>
      <c r="E108" s="165">
        <f t="shared" si="11"/>
        <v>40</v>
      </c>
      <c r="F108" s="165"/>
      <c r="G108" s="226">
        <f t="shared" si="12"/>
        <v>40</v>
      </c>
    </row>
    <row r="109" spans="1:7" s="244" customFormat="1" ht="16.5">
      <c r="A109" s="243"/>
      <c r="B109" s="454" t="s">
        <v>584</v>
      </c>
      <c r="C109" s="165">
        <v>0</v>
      </c>
      <c r="D109" s="165">
        <v>109</v>
      </c>
      <c r="E109" s="165">
        <f t="shared" si="11"/>
        <v>109</v>
      </c>
      <c r="F109" s="165"/>
      <c r="G109" s="226">
        <f t="shared" si="12"/>
        <v>109</v>
      </c>
    </row>
    <row r="110" spans="1:7" s="244" customFormat="1" ht="16.5">
      <c r="A110" s="243"/>
      <c r="B110" s="454" t="s">
        <v>585</v>
      </c>
      <c r="C110" s="165">
        <v>0</v>
      </c>
      <c r="D110" s="165">
        <v>20</v>
      </c>
      <c r="E110" s="165">
        <f t="shared" si="11"/>
        <v>20</v>
      </c>
      <c r="F110" s="165"/>
      <c r="G110" s="226">
        <f t="shared" si="12"/>
        <v>20</v>
      </c>
    </row>
    <row r="111" spans="1:7" s="244" customFormat="1" ht="16.5">
      <c r="A111" s="243"/>
      <c r="B111" s="454" t="s">
        <v>600</v>
      </c>
      <c r="C111" s="165">
        <v>0</v>
      </c>
      <c r="D111" s="165">
        <v>1300</v>
      </c>
      <c r="E111" s="165">
        <f t="shared" si="11"/>
        <v>1300</v>
      </c>
      <c r="F111" s="165"/>
      <c r="G111" s="226">
        <f t="shared" si="12"/>
        <v>1300</v>
      </c>
    </row>
    <row r="112" spans="1:7" s="244" customFormat="1" ht="15" customHeight="1">
      <c r="A112" s="243"/>
      <c r="B112" s="454"/>
      <c r="C112" s="165"/>
      <c r="D112" s="165"/>
      <c r="E112" s="165"/>
      <c r="F112" s="165"/>
      <c r="G112" s="226"/>
    </row>
    <row r="113" spans="1:7" s="866" customFormat="1" ht="16.5">
      <c r="A113" s="243">
        <v>6</v>
      </c>
      <c r="B113" s="864" t="s">
        <v>202</v>
      </c>
      <c r="C113" s="166">
        <f>SUM(C114:C119)</f>
        <v>3873</v>
      </c>
      <c r="D113" s="166">
        <f>SUM(D114:D119)</f>
        <v>1379</v>
      </c>
      <c r="E113" s="166">
        <f>SUM(E114:E119)</f>
        <v>5252</v>
      </c>
      <c r="F113" s="166">
        <f>SUM(F114:F119)</f>
        <v>620</v>
      </c>
      <c r="G113" s="68">
        <f>SUM(G114:G119)</f>
        <v>4632</v>
      </c>
    </row>
    <row r="114" spans="1:7" s="866" customFormat="1" ht="16.5">
      <c r="A114" s="853"/>
      <c r="B114" s="455" t="s">
        <v>340</v>
      </c>
      <c r="C114" s="170">
        <v>635</v>
      </c>
      <c r="D114" s="170">
        <v>-15</v>
      </c>
      <c r="E114" s="170">
        <f t="shared" si="10"/>
        <v>620</v>
      </c>
      <c r="F114" s="170">
        <v>620</v>
      </c>
      <c r="G114" s="446">
        <f t="shared" si="6"/>
        <v>0</v>
      </c>
    </row>
    <row r="115" spans="1:7" s="866" customFormat="1" ht="16.5">
      <c r="A115" s="784"/>
      <c r="B115" s="456" t="s">
        <v>435</v>
      </c>
      <c r="C115" s="196">
        <v>23</v>
      </c>
      <c r="D115" s="196"/>
      <c r="E115" s="238">
        <f t="shared" si="10"/>
        <v>23</v>
      </c>
      <c r="F115" s="196"/>
      <c r="G115" s="446">
        <f t="shared" si="6"/>
        <v>23</v>
      </c>
    </row>
    <row r="116" spans="1:7" s="866" customFormat="1" ht="16.5">
      <c r="A116" s="276"/>
      <c r="B116" s="231" t="s">
        <v>436</v>
      </c>
      <c r="C116" s="197">
        <v>2700</v>
      </c>
      <c r="D116" s="197"/>
      <c r="E116" s="238">
        <f t="shared" si="10"/>
        <v>2700</v>
      </c>
      <c r="F116" s="197"/>
      <c r="G116" s="446">
        <f t="shared" si="6"/>
        <v>2700</v>
      </c>
    </row>
    <row r="117" spans="1:7" s="866" customFormat="1" ht="16.5">
      <c r="A117" s="276"/>
      <c r="B117" s="231" t="s">
        <v>545</v>
      </c>
      <c r="C117" s="197">
        <v>515</v>
      </c>
      <c r="D117" s="197">
        <v>169</v>
      </c>
      <c r="E117" s="238">
        <f t="shared" si="10"/>
        <v>684</v>
      </c>
      <c r="F117" s="197"/>
      <c r="G117" s="446">
        <f t="shared" si="6"/>
        <v>684</v>
      </c>
    </row>
    <row r="118" spans="1:7" s="866" customFormat="1" ht="16.5">
      <c r="A118" s="276"/>
      <c r="B118" s="231" t="s">
        <v>586</v>
      </c>
      <c r="C118" s="197">
        <v>0</v>
      </c>
      <c r="D118" s="197">
        <v>225</v>
      </c>
      <c r="E118" s="238">
        <f t="shared" si="10"/>
        <v>225</v>
      </c>
      <c r="F118" s="197"/>
      <c r="G118" s="446">
        <f t="shared" si="6"/>
        <v>225</v>
      </c>
    </row>
    <row r="119" spans="1:7" s="866" customFormat="1" ht="16.5">
      <c r="A119" s="276"/>
      <c r="B119" s="231" t="s">
        <v>587</v>
      </c>
      <c r="C119" s="197">
        <v>0</v>
      </c>
      <c r="D119" s="197">
        <v>1000</v>
      </c>
      <c r="E119" s="238">
        <f t="shared" si="10"/>
        <v>1000</v>
      </c>
      <c r="F119" s="197"/>
      <c r="G119" s="446">
        <f t="shared" si="6"/>
        <v>1000</v>
      </c>
    </row>
    <row r="120" spans="1:7" s="866" customFormat="1" ht="16.5">
      <c r="A120" s="276"/>
      <c r="B120" s="231"/>
      <c r="C120" s="197"/>
      <c r="D120" s="197"/>
      <c r="E120" s="197"/>
      <c r="F120" s="197"/>
      <c r="G120" s="459"/>
    </row>
    <row r="121" spans="1:7" s="244" customFormat="1" ht="15">
      <c r="A121" s="243">
        <v>7</v>
      </c>
      <c r="B121" s="864" t="s">
        <v>199</v>
      </c>
      <c r="C121" s="166">
        <f>SUM(C122:C124)</f>
        <v>2341</v>
      </c>
      <c r="D121" s="166">
        <f>SUM(D122:D124)</f>
        <v>255</v>
      </c>
      <c r="E121" s="166">
        <f>SUM(E122:E124)</f>
        <v>2596</v>
      </c>
      <c r="F121" s="166">
        <f>SUM(F122:F124)</f>
        <v>0</v>
      </c>
      <c r="G121" s="68">
        <f>SUM(G122:G124)</f>
        <v>2596</v>
      </c>
    </row>
    <row r="122" spans="1:7" s="244" customFormat="1" ht="16.5">
      <c r="A122" s="243"/>
      <c r="B122" s="454" t="s">
        <v>441</v>
      </c>
      <c r="C122" s="165">
        <v>1397</v>
      </c>
      <c r="D122" s="165"/>
      <c r="E122" s="165">
        <f>SUM(C122:D122)</f>
        <v>1397</v>
      </c>
      <c r="F122" s="165"/>
      <c r="G122" s="226">
        <f>E122-F122</f>
        <v>1397</v>
      </c>
    </row>
    <row r="123" spans="1:7" s="244" customFormat="1" ht="16.5">
      <c r="A123" s="243"/>
      <c r="B123" s="454" t="s">
        <v>442</v>
      </c>
      <c r="C123" s="165">
        <v>944</v>
      </c>
      <c r="D123" s="165"/>
      <c r="E123" s="165">
        <f>SUM(C123:D123)</f>
        <v>944</v>
      </c>
      <c r="F123" s="165"/>
      <c r="G123" s="226">
        <f>E123-F123</f>
        <v>944</v>
      </c>
    </row>
    <row r="124" spans="1:10" s="244" customFormat="1" ht="16.5">
      <c r="A124" s="243"/>
      <c r="B124" s="454" t="s">
        <v>588</v>
      </c>
      <c r="C124" s="165">
        <v>0</v>
      </c>
      <c r="D124" s="165">
        <v>255</v>
      </c>
      <c r="E124" s="165">
        <f>SUM(C124:D124)</f>
        <v>255</v>
      </c>
      <c r="F124" s="165"/>
      <c r="G124" s="226">
        <f>E124-F124</f>
        <v>255</v>
      </c>
      <c r="J124" s="868"/>
    </row>
    <row r="125" spans="1:7" s="866" customFormat="1" ht="16.5">
      <c r="A125" s="276"/>
      <c r="B125" s="231"/>
      <c r="C125" s="197"/>
      <c r="D125" s="197"/>
      <c r="E125" s="197"/>
      <c r="F125" s="197"/>
      <c r="G125" s="459"/>
    </row>
    <row r="126" spans="1:7" s="244" customFormat="1" ht="15">
      <c r="A126" s="243">
        <v>8</v>
      </c>
      <c r="B126" s="864" t="s">
        <v>443</v>
      </c>
      <c r="C126" s="166">
        <f>SUM(C127:C131)</f>
        <v>136</v>
      </c>
      <c r="D126" s="166">
        <f>SUM(D127:D131)</f>
        <v>849</v>
      </c>
      <c r="E126" s="166">
        <f>SUM(E127:E131)</f>
        <v>985</v>
      </c>
      <c r="F126" s="166">
        <f>SUM(F127:F131)</f>
        <v>849</v>
      </c>
      <c r="G126" s="68">
        <f>SUM(G127:G131)</f>
        <v>136</v>
      </c>
    </row>
    <row r="127" spans="1:7" s="244" customFormat="1" ht="16.5">
      <c r="A127" s="583"/>
      <c r="B127" s="584" t="s">
        <v>444</v>
      </c>
      <c r="C127" s="238">
        <v>136</v>
      </c>
      <c r="D127" s="238">
        <v>0</v>
      </c>
      <c r="E127" s="238">
        <f>SUM(C127:D127)</f>
        <v>136</v>
      </c>
      <c r="F127" s="238"/>
      <c r="G127" s="440">
        <f>E127-F127</f>
        <v>136</v>
      </c>
    </row>
    <row r="128" spans="1:7" s="244" customFormat="1" ht="16.5">
      <c r="A128" s="276"/>
      <c r="B128" s="231" t="s">
        <v>589</v>
      </c>
      <c r="C128" s="197">
        <v>0</v>
      </c>
      <c r="D128" s="197">
        <v>85</v>
      </c>
      <c r="E128" s="238">
        <f>SUM(C128:D128)</f>
        <v>85</v>
      </c>
      <c r="F128" s="197">
        <v>85</v>
      </c>
      <c r="G128" s="440">
        <f>E128-F128</f>
        <v>0</v>
      </c>
    </row>
    <row r="129" spans="1:7" s="244" customFormat="1" ht="16.5">
      <c r="A129" s="276"/>
      <c r="B129" s="231" t="s">
        <v>590</v>
      </c>
      <c r="C129" s="197">
        <v>0</v>
      </c>
      <c r="D129" s="197">
        <v>721</v>
      </c>
      <c r="E129" s="238">
        <f>SUM(C129:D129)</f>
        <v>721</v>
      </c>
      <c r="F129" s="197">
        <v>721</v>
      </c>
      <c r="G129" s="440">
        <f>E129-F129</f>
        <v>0</v>
      </c>
    </row>
    <row r="130" spans="1:7" s="244" customFormat="1" ht="16.5">
      <c r="A130" s="276"/>
      <c r="B130" s="231" t="s">
        <v>352</v>
      </c>
      <c r="C130" s="197">
        <v>0</v>
      </c>
      <c r="D130" s="197">
        <v>33</v>
      </c>
      <c r="E130" s="238">
        <f>SUM(C130:D130)</f>
        <v>33</v>
      </c>
      <c r="F130" s="197">
        <v>33</v>
      </c>
      <c r="G130" s="440">
        <f>E130-F130</f>
        <v>0</v>
      </c>
    </row>
    <row r="131" spans="1:7" s="244" customFormat="1" ht="17.25" thickBot="1">
      <c r="A131" s="614"/>
      <c r="B131" s="811" t="s">
        <v>545</v>
      </c>
      <c r="C131" s="588">
        <v>0</v>
      </c>
      <c r="D131" s="588">
        <v>10</v>
      </c>
      <c r="E131" s="869">
        <f>SUM(C131:D131)</f>
        <v>10</v>
      </c>
      <c r="F131" s="588">
        <v>10</v>
      </c>
      <c r="G131" s="589">
        <f>E131-F131</f>
        <v>0</v>
      </c>
    </row>
    <row r="132" spans="1:7" s="244" customFormat="1" ht="15">
      <c r="A132" s="781">
        <v>9</v>
      </c>
      <c r="B132" s="870" t="s">
        <v>85</v>
      </c>
      <c r="C132" s="585">
        <f>SUM(C133:C152)</f>
        <v>14671</v>
      </c>
      <c r="D132" s="585">
        <f>SUM(D133:D152)</f>
        <v>40525</v>
      </c>
      <c r="E132" s="585">
        <f>SUM(E133:E152)</f>
        <v>55196</v>
      </c>
      <c r="F132" s="585">
        <f>SUM(F133:F152)</f>
        <v>0</v>
      </c>
      <c r="G132" s="871">
        <f>SUM(G133:G152)</f>
        <v>55196</v>
      </c>
    </row>
    <row r="133" spans="1:7" s="244" customFormat="1" ht="16.5">
      <c r="A133" s="243"/>
      <c r="B133" s="454" t="s">
        <v>325</v>
      </c>
      <c r="C133" s="165">
        <v>3000</v>
      </c>
      <c r="D133" s="165"/>
      <c r="E133" s="165">
        <f t="shared" si="10"/>
        <v>3000</v>
      </c>
      <c r="F133" s="165"/>
      <c r="G133" s="226">
        <f t="shared" si="6"/>
        <v>3000</v>
      </c>
    </row>
    <row r="134" spans="1:7" s="244" customFormat="1" ht="16.5">
      <c r="A134" s="243"/>
      <c r="B134" s="454" t="s">
        <v>326</v>
      </c>
      <c r="C134" s="165">
        <v>600</v>
      </c>
      <c r="D134" s="165"/>
      <c r="E134" s="165">
        <f t="shared" si="10"/>
        <v>600</v>
      </c>
      <c r="F134" s="165"/>
      <c r="G134" s="226">
        <f t="shared" si="6"/>
        <v>600</v>
      </c>
    </row>
    <row r="135" spans="1:7" s="244" customFormat="1" ht="16.5">
      <c r="A135" s="853"/>
      <c r="B135" s="455" t="s">
        <v>365</v>
      </c>
      <c r="C135" s="170">
        <v>1100</v>
      </c>
      <c r="D135" s="170">
        <v>3245</v>
      </c>
      <c r="E135" s="170">
        <f t="shared" si="10"/>
        <v>4345</v>
      </c>
      <c r="F135" s="170"/>
      <c r="G135" s="226">
        <f t="shared" si="6"/>
        <v>4345</v>
      </c>
    </row>
    <row r="136" spans="1:7" s="244" customFormat="1" ht="16.5">
      <c r="A136" s="769"/>
      <c r="B136" s="773" t="s">
        <v>327</v>
      </c>
      <c r="C136" s="168">
        <v>659</v>
      </c>
      <c r="D136" s="168"/>
      <c r="E136" s="168">
        <f t="shared" si="10"/>
        <v>659</v>
      </c>
      <c r="F136" s="168"/>
      <c r="G136" s="459">
        <f t="shared" si="6"/>
        <v>659</v>
      </c>
    </row>
    <row r="137" spans="1:7" s="244" customFormat="1" ht="16.5">
      <c r="A137" s="243"/>
      <c r="B137" s="454" t="s">
        <v>366</v>
      </c>
      <c r="C137" s="165">
        <v>3600</v>
      </c>
      <c r="D137" s="165">
        <v>2923</v>
      </c>
      <c r="E137" s="165">
        <f t="shared" si="10"/>
        <v>6523</v>
      </c>
      <c r="F137" s="165"/>
      <c r="G137" s="226">
        <f t="shared" si="6"/>
        <v>6523</v>
      </c>
    </row>
    <row r="138" spans="1:7" s="244" customFormat="1" ht="16.5">
      <c r="A138" s="243"/>
      <c r="B138" s="454" t="s">
        <v>329</v>
      </c>
      <c r="C138" s="165">
        <v>1000</v>
      </c>
      <c r="D138" s="165">
        <v>2466</v>
      </c>
      <c r="E138" s="165">
        <f t="shared" si="10"/>
        <v>3466</v>
      </c>
      <c r="F138" s="165"/>
      <c r="G138" s="226">
        <f t="shared" si="6"/>
        <v>3466</v>
      </c>
    </row>
    <row r="139" spans="1:7" s="244" customFormat="1" ht="33">
      <c r="A139" s="243"/>
      <c r="B139" s="454" t="s">
        <v>598</v>
      </c>
      <c r="C139" s="443">
        <v>120</v>
      </c>
      <c r="D139" s="165"/>
      <c r="E139" s="443">
        <f t="shared" si="10"/>
        <v>120</v>
      </c>
      <c r="F139" s="165"/>
      <c r="G139" s="226">
        <f t="shared" si="6"/>
        <v>120</v>
      </c>
    </row>
    <row r="140" spans="1:7" s="244" customFormat="1" ht="16.5">
      <c r="A140" s="243"/>
      <c r="B140" s="454" t="s">
        <v>437</v>
      </c>
      <c r="C140" s="165">
        <v>381</v>
      </c>
      <c r="D140" s="165"/>
      <c r="E140" s="165">
        <f t="shared" si="10"/>
        <v>381</v>
      </c>
      <c r="F140" s="165"/>
      <c r="G140" s="226">
        <f t="shared" si="6"/>
        <v>381</v>
      </c>
    </row>
    <row r="141" spans="1:7" s="244" customFormat="1" ht="33">
      <c r="A141" s="243"/>
      <c r="B141" s="454" t="s">
        <v>438</v>
      </c>
      <c r="C141" s="165">
        <v>772</v>
      </c>
      <c r="D141" s="165"/>
      <c r="E141" s="165">
        <f t="shared" si="10"/>
        <v>772</v>
      </c>
      <c r="F141" s="165"/>
      <c r="G141" s="226">
        <f t="shared" si="6"/>
        <v>772</v>
      </c>
    </row>
    <row r="142" spans="1:7" s="244" customFormat="1" ht="16.5">
      <c r="A142" s="243"/>
      <c r="B142" s="454" t="s">
        <v>551</v>
      </c>
      <c r="C142" s="165">
        <v>1400</v>
      </c>
      <c r="D142" s="165">
        <v>-197</v>
      </c>
      <c r="E142" s="165">
        <f t="shared" si="10"/>
        <v>1203</v>
      </c>
      <c r="F142" s="165"/>
      <c r="G142" s="226">
        <f t="shared" si="6"/>
        <v>1203</v>
      </c>
    </row>
    <row r="143" spans="1:7" s="244" customFormat="1" ht="33">
      <c r="A143" s="243"/>
      <c r="B143" s="454" t="s">
        <v>552</v>
      </c>
      <c r="C143" s="443">
        <v>1039</v>
      </c>
      <c r="D143" s="443">
        <v>44</v>
      </c>
      <c r="E143" s="443">
        <f t="shared" si="10"/>
        <v>1083</v>
      </c>
      <c r="F143" s="165"/>
      <c r="G143" s="226">
        <f t="shared" si="6"/>
        <v>1083</v>
      </c>
    </row>
    <row r="144" spans="1:7" s="244" customFormat="1" ht="16.5">
      <c r="A144" s="243"/>
      <c r="B144" s="454" t="s">
        <v>553</v>
      </c>
      <c r="C144" s="165">
        <v>1000</v>
      </c>
      <c r="D144" s="443">
        <v>-126</v>
      </c>
      <c r="E144" s="443">
        <f t="shared" si="10"/>
        <v>874</v>
      </c>
      <c r="F144" s="165"/>
      <c r="G144" s="226">
        <f t="shared" si="6"/>
        <v>874</v>
      </c>
    </row>
    <row r="145" spans="1:7" s="244" customFormat="1" ht="16.5">
      <c r="A145" s="243"/>
      <c r="B145" s="454" t="s">
        <v>630</v>
      </c>
      <c r="C145" s="165">
        <v>0</v>
      </c>
      <c r="D145" s="443">
        <v>16749</v>
      </c>
      <c r="E145" s="443">
        <f t="shared" si="10"/>
        <v>16749</v>
      </c>
      <c r="F145" s="165"/>
      <c r="G145" s="226">
        <f t="shared" si="6"/>
        <v>16749</v>
      </c>
    </row>
    <row r="146" spans="1:7" s="244" customFormat="1" ht="16.5">
      <c r="A146" s="243"/>
      <c r="B146" s="454" t="s">
        <v>591</v>
      </c>
      <c r="C146" s="165">
        <v>0</v>
      </c>
      <c r="D146" s="443">
        <v>4200</v>
      </c>
      <c r="E146" s="443">
        <f t="shared" si="10"/>
        <v>4200</v>
      </c>
      <c r="F146" s="165"/>
      <c r="G146" s="226">
        <f t="shared" si="6"/>
        <v>4200</v>
      </c>
    </row>
    <row r="147" spans="1:7" s="244" customFormat="1" ht="16.5">
      <c r="A147" s="243"/>
      <c r="B147" s="454" t="s">
        <v>592</v>
      </c>
      <c r="C147" s="165">
        <v>0</v>
      </c>
      <c r="D147" s="443">
        <v>1370</v>
      </c>
      <c r="E147" s="443">
        <f t="shared" si="10"/>
        <v>1370</v>
      </c>
      <c r="F147" s="165"/>
      <c r="G147" s="226">
        <f t="shared" si="6"/>
        <v>1370</v>
      </c>
    </row>
    <row r="148" spans="1:7" s="244" customFormat="1" ht="16.5">
      <c r="A148" s="243"/>
      <c r="B148" s="454" t="s">
        <v>593</v>
      </c>
      <c r="C148" s="165">
        <v>0</v>
      </c>
      <c r="D148" s="443">
        <v>1786</v>
      </c>
      <c r="E148" s="443">
        <f t="shared" si="10"/>
        <v>1786</v>
      </c>
      <c r="F148" s="165"/>
      <c r="G148" s="226">
        <f t="shared" si="6"/>
        <v>1786</v>
      </c>
    </row>
    <row r="149" spans="1:7" s="244" customFormat="1" ht="16.5">
      <c r="A149" s="243"/>
      <c r="B149" s="454" t="s">
        <v>594</v>
      </c>
      <c r="C149" s="165">
        <v>0</v>
      </c>
      <c r="D149" s="443">
        <v>500</v>
      </c>
      <c r="E149" s="443">
        <f t="shared" si="10"/>
        <v>500</v>
      </c>
      <c r="F149" s="165"/>
      <c r="G149" s="226">
        <f t="shared" si="6"/>
        <v>500</v>
      </c>
    </row>
    <row r="150" spans="1:7" s="244" customFormat="1" ht="16.5">
      <c r="A150" s="243"/>
      <c r="B150" s="454" t="s">
        <v>595</v>
      </c>
      <c r="C150" s="165">
        <v>0</v>
      </c>
      <c r="D150" s="443">
        <v>1537</v>
      </c>
      <c r="E150" s="443">
        <f t="shared" si="10"/>
        <v>1537</v>
      </c>
      <c r="F150" s="165"/>
      <c r="G150" s="226">
        <f t="shared" si="6"/>
        <v>1537</v>
      </c>
    </row>
    <row r="151" spans="1:7" s="244" customFormat="1" ht="16.5">
      <c r="A151" s="243"/>
      <c r="B151" s="454" t="s">
        <v>596</v>
      </c>
      <c r="C151" s="165">
        <v>0</v>
      </c>
      <c r="D151" s="443">
        <v>5800</v>
      </c>
      <c r="E151" s="443">
        <f t="shared" si="10"/>
        <v>5800</v>
      </c>
      <c r="F151" s="165"/>
      <c r="G151" s="226">
        <f t="shared" si="6"/>
        <v>5800</v>
      </c>
    </row>
    <row r="152" spans="1:7" s="244" customFormat="1" ht="16.5">
      <c r="A152" s="243"/>
      <c r="B152" s="454" t="s">
        <v>597</v>
      </c>
      <c r="C152" s="443">
        <v>0</v>
      </c>
      <c r="D152" s="443">
        <v>228</v>
      </c>
      <c r="E152" s="443">
        <f t="shared" si="10"/>
        <v>228</v>
      </c>
      <c r="F152" s="443"/>
      <c r="G152" s="226">
        <f t="shared" si="6"/>
        <v>228</v>
      </c>
    </row>
    <row r="153" spans="1:7" s="244" customFormat="1" ht="16.5">
      <c r="A153" s="243"/>
      <c r="B153" s="796"/>
      <c r="C153" s="165"/>
      <c r="D153" s="165"/>
      <c r="E153" s="165"/>
      <c r="F153" s="165"/>
      <c r="G153" s="226"/>
    </row>
    <row r="154" spans="1:7" s="4" customFormat="1" ht="16.5">
      <c r="A154" s="243"/>
      <c r="B154" s="797" t="s">
        <v>24</v>
      </c>
      <c r="C154" s="166">
        <f>SUM(C89+C80+C113+C97+C132+C72+C103+C121+C126)</f>
        <v>35526</v>
      </c>
      <c r="D154" s="166">
        <f>SUM(D89+D80+D113+D97+D132+D72+D103+D121+D126)</f>
        <v>43782</v>
      </c>
      <c r="E154" s="166">
        <f>SUM(E89+E80+E113+E97+E132+E72+E103+E121+E126)</f>
        <v>79308</v>
      </c>
      <c r="F154" s="166">
        <f>SUM(F89+F80+F113+F97+F132+F72+F103+F121+F126)</f>
        <v>6545</v>
      </c>
      <c r="G154" s="68">
        <f>SUM(G89+G80+G113+G97+G132+G72+G103+G121+G126)</f>
        <v>72763</v>
      </c>
    </row>
    <row r="155" spans="1:7" s="4" customFormat="1" ht="16.5">
      <c r="A155" s="243"/>
      <c r="B155" s="872"/>
      <c r="C155" s="165"/>
      <c r="D155" s="165"/>
      <c r="E155" s="165">
        <f t="shared" si="10"/>
        <v>0</v>
      </c>
      <c r="F155" s="165"/>
      <c r="G155" s="226">
        <f t="shared" si="6"/>
        <v>0</v>
      </c>
    </row>
    <row r="156" spans="1:7" s="4" customFormat="1" ht="17.25" thickBot="1">
      <c r="A156" s="241"/>
      <c r="B156" s="242" t="s">
        <v>55</v>
      </c>
      <c r="C156" s="171">
        <f>SUM(C70+C154)</f>
        <v>1961547</v>
      </c>
      <c r="D156" s="171">
        <f>SUM(D70+D154)</f>
        <v>1231600</v>
      </c>
      <c r="E156" s="171">
        <f>SUM(E70+E154)</f>
        <v>3193147</v>
      </c>
      <c r="F156" s="171">
        <f>SUM(F70+F154)</f>
        <v>28207</v>
      </c>
      <c r="G156" s="72">
        <f>SUM(G70+G154)</f>
        <v>3164940</v>
      </c>
    </row>
    <row r="158" ht="16.5">
      <c r="N158" s="3"/>
    </row>
  </sheetData>
  <sheetProtection/>
  <mergeCells count="2">
    <mergeCell ref="A71:B71"/>
    <mergeCell ref="A2:B2"/>
  </mergeCells>
  <printOptions/>
  <pageMargins left="0.44" right="0.2362204724409449" top="0.7086614173228347" bottom="0.15748031496062992" header="0.2362204724409449" footer="0.1968503937007874"/>
  <pageSetup horizontalDpi="600" verticalDpi="600" orientation="portrait" paperSize="9" scale="75" r:id="rId1"/>
  <headerFooter>
    <oddHeader>&amp;C&amp;"Book Antiqua,Félkövér"&amp;11Keszthely Város Önkormányzata
beruházási kiadásai feladatonként&amp;R&amp;"Book Antiqua,Félkövér"10.  melléklet
ezer Ft</oddHeader>
    <oddFooter>&amp;C&amp;P</oddFooter>
  </headerFooter>
  <rowBreaks count="3" manualBreakCount="3">
    <brk id="40" max="255" man="1"/>
    <brk id="70" max="255" man="1"/>
    <brk id="13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99"/>
  <sheetViews>
    <sheetView zoomScalePageLayoutView="0" workbookViewId="0" topLeftCell="A1">
      <selection activeCell="A3" sqref="A3:IV99"/>
    </sheetView>
  </sheetViews>
  <sheetFormatPr defaultColWidth="9.140625" defaultRowHeight="12.75"/>
  <cols>
    <col min="1" max="1" width="5.00390625" style="73" bestFit="1" customWidth="1"/>
    <col min="2" max="2" width="63.28125" style="3" customWidth="1"/>
    <col min="3" max="4" width="12.28125" style="3" bestFit="1" customWidth="1"/>
    <col min="5" max="5" width="12.28125" style="3" customWidth="1"/>
    <col min="6" max="6" width="11.140625" style="3" bestFit="1" customWidth="1"/>
    <col min="7" max="7" width="12.140625" style="3" customWidth="1"/>
    <col min="8" max="16384" width="9.140625" style="3" customWidth="1"/>
  </cols>
  <sheetData>
    <row r="1" spans="1:14" ht="45.75" thickBot="1">
      <c r="A1" s="65" t="s">
        <v>14</v>
      </c>
      <c r="B1" s="66" t="s">
        <v>58</v>
      </c>
      <c r="C1" s="164" t="s">
        <v>499</v>
      </c>
      <c r="D1" s="101" t="s">
        <v>369</v>
      </c>
      <c r="E1" s="422" t="s">
        <v>370</v>
      </c>
      <c r="F1" s="101" t="s">
        <v>133</v>
      </c>
      <c r="G1" s="151" t="s">
        <v>134</v>
      </c>
      <c r="N1" s="34"/>
    </row>
    <row r="2" spans="1:14" ht="16.5" customHeight="1">
      <c r="A2" s="715" t="s">
        <v>59</v>
      </c>
      <c r="B2" s="716"/>
      <c r="C2" s="716"/>
      <c r="D2" s="579"/>
      <c r="E2" s="579"/>
      <c r="F2" s="580"/>
      <c r="G2" s="162"/>
      <c r="N2" s="34"/>
    </row>
    <row r="3" spans="1:14" s="4" customFormat="1" ht="16.5" customHeight="1">
      <c r="A3" s="803"/>
      <c r="B3" s="605"/>
      <c r="C3" s="605"/>
      <c r="D3" s="605"/>
      <c r="E3" s="605"/>
      <c r="F3" s="268"/>
      <c r="G3" s="804"/>
      <c r="N3" s="244"/>
    </row>
    <row r="4" spans="1:14" s="4" customFormat="1" ht="16.5">
      <c r="A4" s="243">
        <v>1</v>
      </c>
      <c r="B4" s="770" t="s">
        <v>197</v>
      </c>
      <c r="C4" s="361">
        <f>SUM(C5:C8)</f>
        <v>4961</v>
      </c>
      <c r="D4" s="361">
        <f>SUM(D5:D8)</f>
        <v>-1061</v>
      </c>
      <c r="E4" s="361">
        <f>SUM(E5:E8)</f>
        <v>3900</v>
      </c>
      <c r="F4" s="361">
        <f>SUM(F5:F8)</f>
        <v>3900</v>
      </c>
      <c r="G4" s="232">
        <f>SUM(G5:G8)</f>
        <v>0</v>
      </c>
      <c r="N4" s="244"/>
    </row>
    <row r="5" spans="1:14" s="4" customFormat="1" ht="16.5">
      <c r="A5" s="243"/>
      <c r="B5" s="795" t="s">
        <v>308</v>
      </c>
      <c r="C5" s="197">
        <v>500</v>
      </c>
      <c r="D5" s="217"/>
      <c r="E5" s="165">
        <f>SUM(C5:D5)</f>
        <v>500</v>
      </c>
      <c r="F5" s="217">
        <v>500</v>
      </c>
      <c r="G5" s="767">
        <f>E5-F5</f>
        <v>0</v>
      </c>
      <c r="N5" s="244"/>
    </row>
    <row r="6" spans="1:14" s="4" customFormat="1" ht="33">
      <c r="A6" s="243"/>
      <c r="B6" s="795" t="s">
        <v>309</v>
      </c>
      <c r="C6" s="447">
        <v>800</v>
      </c>
      <c r="D6" s="480"/>
      <c r="E6" s="443">
        <f>SUM(C6:D6)</f>
        <v>800</v>
      </c>
      <c r="F6" s="480">
        <v>800</v>
      </c>
      <c r="G6" s="766">
        <f>E6-F6</f>
        <v>0</v>
      </c>
      <c r="N6" s="244"/>
    </row>
    <row r="7" spans="1:14" s="4" customFormat="1" ht="16.5">
      <c r="A7" s="243"/>
      <c r="B7" s="795" t="s">
        <v>310</v>
      </c>
      <c r="C7" s="197">
        <v>2600</v>
      </c>
      <c r="D7" s="217"/>
      <c r="E7" s="165">
        <f>SUM(C7:D7)</f>
        <v>2600</v>
      </c>
      <c r="F7" s="217">
        <v>2600</v>
      </c>
      <c r="G7" s="767">
        <f>E7-F7</f>
        <v>0</v>
      </c>
      <c r="N7" s="244"/>
    </row>
    <row r="8" spans="1:14" s="4" customFormat="1" ht="16.5">
      <c r="A8" s="243"/>
      <c r="B8" s="805" t="s">
        <v>455</v>
      </c>
      <c r="C8" s="223">
        <v>1061</v>
      </c>
      <c r="D8" s="450">
        <v>-1061</v>
      </c>
      <c r="E8" s="238">
        <f>SUM(C8:D8)</f>
        <v>0</v>
      </c>
      <c r="F8" s="450">
        <v>0</v>
      </c>
      <c r="G8" s="767">
        <f>E8-F8</f>
        <v>0</v>
      </c>
      <c r="N8" s="244"/>
    </row>
    <row r="9" spans="1:14" s="4" customFormat="1" ht="16.5">
      <c r="A9" s="798"/>
      <c r="B9" s="231"/>
      <c r="C9" s="197"/>
      <c r="D9" s="197"/>
      <c r="E9" s="197"/>
      <c r="F9" s="197"/>
      <c r="G9" s="806"/>
      <c r="N9" s="244"/>
    </row>
    <row r="10" spans="1:14" s="4" customFormat="1" ht="16.5">
      <c r="A10" s="243">
        <v>2</v>
      </c>
      <c r="B10" s="807" t="s">
        <v>124</v>
      </c>
      <c r="C10" s="594">
        <f>SUM(C11:C16)</f>
        <v>83317</v>
      </c>
      <c r="D10" s="594">
        <f>SUM(D11:D16)</f>
        <v>-15315</v>
      </c>
      <c r="E10" s="594">
        <f>SUM(E11:E16)</f>
        <v>68002</v>
      </c>
      <c r="F10" s="594">
        <f>SUM(F11:F16)</f>
        <v>0</v>
      </c>
      <c r="G10" s="80">
        <f>SUM(G11:G16)</f>
        <v>68002</v>
      </c>
      <c r="N10" s="244"/>
    </row>
    <row r="11" spans="1:14" s="4" customFormat="1" ht="16.5">
      <c r="A11" s="798"/>
      <c r="B11" s="795" t="s">
        <v>60</v>
      </c>
      <c r="C11" s="165">
        <v>3747</v>
      </c>
      <c r="D11" s="165"/>
      <c r="E11" s="165">
        <f aca="true" t="shared" si="0" ref="E11:E16">SUM(C11:D11)</f>
        <v>3747</v>
      </c>
      <c r="F11" s="165">
        <v>0</v>
      </c>
      <c r="G11" s="767">
        <f aca="true" t="shared" si="1" ref="G11:G16">E11-F11</f>
        <v>3747</v>
      </c>
      <c r="N11" s="244"/>
    </row>
    <row r="12" spans="1:14" s="4" customFormat="1" ht="16.5">
      <c r="A12" s="798"/>
      <c r="B12" s="795" t="s">
        <v>207</v>
      </c>
      <c r="C12" s="165">
        <v>750</v>
      </c>
      <c r="D12" s="165"/>
      <c r="E12" s="165">
        <f t="shared" si="0"/>
        <v>750</v>
      </c>
      <c r="F12" s="165">
        <v>0</v>
      </c>
      <c r="G12" s="767">
        <f t="shared" si="1"/>
        <v>750</v>
      </c>
      <c r="N12" s="244"/>
    </row>
    <row r="13" spans="1:14" s="4" customFormat="1" ht="17.25" customHeight="1">
      <c r="A13" s="798"/>
      <c r="B13" s="795" t="s">
        <v>374</v>
      </c>
      <c r="C13" s="165">
        <v>820</v>
      </c>
      <c r="D13" s="165"/>
      <c r="E13" s="165">
        <f t="shared" si="0"/>
        <v>820</v>
      </c>
      <c r="F13" s="165">
        <v>0</v>
      </c>
      <c r="G13" s="767">
        <f t="shared" si="1"/>
        <v>820</v>
      </c>
      <c r="N13" s="244"/>
    </row>
    <row r="14" spans="1:14" s="4" customFormat="1" ht="16.5">
      <c r="A14" s="798"/>
      <c r="B14" s="795" t="s">
        <v>286</v>
      </c>
      <c r="C14" s="165">
        <v>18000</v>
      </c>
      <c r="D14" s="165"/>
      <c r="E14" s="165">
        <f t="shared" si="0"/>
        <v>18000</v>
      </c>
      <c r="F14" s="165">
        <v>0</v>
      </c>
      <c r="G14" s="767">
        <f t="shared" si="1"/>
        <v>18000</v>
      </c>
      <c r="N14" s="244"/>
    </row>
    <row r="15" spans="1:14" s="4" customFormat="1" ht="16.5">
      <c r="A15" s="798"/>
      <c r="B15" s="795" t="s">
        <v>285</v>
      </c>
      <c r="C15" s="165">
        <v>25000</v>
      </c>
      <c r="D15" s="165">
        <v>-5315</v>
      </c>
      <c r="E15" s="165">
        <f t="shared" si="0"/>
        <v>19685</v>
      </c>
      <c r="F15" s="165">
        <v>0</v>
      </c>
      <c r="G15" s="767">
        <f t="shared" si="1"/>
        <v>19685</v>
      </c>
      <c r="N15" s="244"/>
    </row>
    <row r="16" spans="1:14" s="4" customFormat="1" ht="33">
      <c r="A16" s="798"/>
      <c r="B16" s="805" t="s">
        <v>451</v>
      </c>
      <c r="C16" s="533">
        <v>35000</v>
      </c>
      <c r="D16" s="533">
        <v>-10000</v>
      </c>
      <c r="E16" s="533">
        <f t="shared" si="0"/>
        <v>25000</v>
      </c>
      <c r="F16" s="533">
        <v>0</v>
      </c>
      <c r="G16" s="766">
        <f t="shared" si="1"/>
        <v>25000</v>
      </c>
      <c r="N16" s="244"/>
    </row>
    <row r="17" spans="1:14" s="4" customFormat="1" ht="16.5" customHeight="1">
      <c r="A17" s="803"/>
      <c r="B17" s="605"/>
      <c r="C17" s="605"/>
      <c r="D17" s="605"/>
      <c r="E17" s="605"/>
      <c r="F17" s="268"/>
      <c r="G17" s="804"/>
      <c r="N17" s="244"/>
    </row>
    <row r="18" spans="1:14" s="4" customFormat="1" ht="16.5">
      <c r="A18" s="243">
        <v>3</v>
      </c>
      <c r="B18" s="794" t="s">
        <v>120</v>
      </c>
      <c r="C18" s="167">
        <f>SUM(C19:C34)</f>
        <v>53740</v>
      </c>
      <c r="D18" s="167">
        <f>SUM(D19:D34)</f>
        <v>2858</v>
      </c>
      <c r="E18" s="167">
        <f>SUM(E19:E34)</f>
        <v>56598</v>
      </c>
      <c r="F18" s="167">
        <f>SUM(F19:F34)</f>
        <v>51100</v>
      </c>
      <c r="G18" s="68">
        <f>SUM(G19:G34)</f>
        <v>5498</v>
      </c>
      <c r="N18" s="244"/>
    </row>
    <row r="19" spans="1:14" s="4" customFormat="1" ht="16.5">
      <c r="A19" s="243"/>
      <c r="B19" s="795" t="s">
        <v>67</v>
      </c>
      <c r="C19" s="165">
        <v>2000</v>
      </c>
      <c r="D19" s="165"/>
      <c r="E19" s="165">
        <f>SUM(C19:D19)</f>
        <v>2000</v>
      </c>
      <c r="F19" s="165">
        <v>2000</v>
      </c>
      <c r="G19" s="767">
        <f>E19-F19</f>
        <v>0</v>
      </c>
      <c r="N19" s="244"/>
    </row>
    <row r="20" spans="1:14" s="4" customFormat="1" ht="33">
      <c r="A20" s="243"/>
      <c r="B20" s="795" t="s">
        <v>276</v>
      </c>
      <c r="C20" s="443">
        <v>2000</v>
      </c>
      <c r="D20" s="443">
        <v>-2000</v>
      </c>
      <c r="E20" s="443">
        <f aca="true" t="shared" si="2" ref="E20:E95">SUM(C20:D20)</f>
        <v>0</v>
      </c>
      <c r="F20" s="443">
        <v>0</v>
      </c>
      <c r="G20" s="766">
        <f aca="true" t="shared" si="3" ref="G20:G95">E20-F20</f>
        <v>0</v>
      </c>
      <c r="N20" s="244"/>
    </row>
    <row r="21" spans="1:14" s="4" customFormat="1" ht="16.5">
      <c r="A21" s="243"/>
      <c r="B21" s="795" t="s">
        <v>364</v>
      </c>
      <c r="C21" s="443">
        <v>500</v>
      </c>
      <c r="D21" s="443"/>
      <c r="E21" s="443">
        <f t="shared" si="2"/>
        <v>500</v>
      </c>
      <c r="F21" s="443">
        <v>500</v>
      </c>
      <c r="G21" s="766">
        <f t="shared" si="3"/>
        <v>0</v>
      </c>
      <c r="N21" s="244"/>
    </row>
    <row r="22" spans="1:14" s="4" customFormat="1" ht="16.5">
      <c r="A22" s="243"/>
      <c r="B22" s="795" t="s">
        <v>294</v>
      </c>
      <c r="C22" s="165">
        <v>2000</v>
      </c>
      <c r="D22" s="165"/>
      <c r="E22" s="165">
        <f t="shared" si="2"/>
        <v>2000</v>
      </c>
      <c r="F22" s="165">
        <v>2000</v>
      </c>
      <c r="G22" s="767">
        <f t="shared" si="3"/>
        <v>0</v>
      </c>
      <c r="N22" s="244"/>
    </row>
    <row r="23" spans="1:14" s="4" customFormat="1" ht="16.5">
      <c r="A23" s="243"/>
      <c r="B23" s="795" t="s">
        <v>295</v>
      </c>
      <c r="C23" s="165">
        <v>1200</v>
      </c>
      <c r="D23" s="165"/>
      <c r="E23" s="165">
        <f t="shared" si="2"/>
        <v>1200</v>
      </c>
      <c r="F23" s="165">
        <v>1200</v>
      </c>
      <c r="G23" s="767">
        <f t="shared" si="3"/>
        <v>0</v>
      </c>
      <c r="N23" s="244"/>
    </row>
    <row r="24" spans="1:14" s="4" customFormat="1" ht="16.5">
      <c r="A24" s="243"/>
      <c r="B24" s="795" t="s">
        <v>296</v>
      </c>
      <c r="C24" s="165">
        <v>5000</v>
      </c>
      <c r="D24" s="165"/>
      <c r="E24" s="165">
        <f t="shared" si="2"/>
        <v>5000</v>
      </c>
      <c r="F24" s="165">
        <v>5000</v>
      </c>
      <c r="G24" s="767">
        <f t="shared" si="3"/>
        <v>0</v>
      </c>
      <c r="N24" s="244"/>
    </row>
    <row r="25" spans="1:14" s="4" customFormat="1" ht="16.5">
      <c r="A25" s="243"/>
      <c r="B25" s="795" t="s">
        <v>297</v>
      </c>
      <c r="C25" s="165">
        <v>600</v>
      </c>
      <c r="D25" s="165"/>
      <c r="E25" s="165">
        <f t="shared" si="2"/>
        <v>600</v>
      </c>
      <c r="F25" s="165">
        <v>600</v>
      </c>
      <c r="G25" s="767">
        <f t="shared" si="3"/>
        <v>0</v>
      </c>
      <c r="N25" s="244"/>
    </row>
    <row r="26" spans="1:14" s="4" customFormat="1" ht="16.5">
      <c r="A26" s="243"/>
      <c r="B26" s="795" t="s">
        <v>298</v>
      </c>
      <c r="C26" s="165">
        <v>8000</v>
      </c>
      <c r="D26" s="165"/>
      <c r="E26" s="165">
        <f t="shared" si="2"/>
        <v>8000</v>
      </c>
      <c r="F26" s="165">
        <v>8000</v>
      </c>
      <c r="G26" s="767">
        <f t="shared" si="3"/>
        <v>0</v>
      </c>
      <c r="N26" s="244"/>
    </row>
    <row r="27" spans="1:14" s="4" customFormat="1" ht="16.5">
      <c r="A27" s="243"/>
      <c r="B27" s="795" t="s">
        <v>299</v>
      </c>
      <c r="C27" s="165">
        <v>2500</v>
      </c>
      <c r="D27" s="165"/>
      <c r="E27" s="165">
        <f t="shared" si="2"/>
        <v>2500</v>
      </c>
      <c r="F27" s="165">
        <v>2500</v>
      </c>
      <c r="G27" s="767">
        <f t="shared" si="3"/>
        <v>0</v>
      </c>
      <c r="N27" s="244"/>
    </row>
    <row r="28" spans="1:14" s="4" customFormat="1" ht="16.5">
      <c r="A28" s="243"/>
      <c r="B28" s="795" t="s">
        <v>300</v>
      </c>
      <c r="C28" s="165">
        <v>0</v>
      </c>
      <c r="D28" s="165"/>
      <c r="E28" s="165">
        <f t="shared" si="2"/>
        <v>0</v>
      </c>
      <c r="F28" s="165">
        <v>0</v>
      </c>
      <c r="G28" s="767">
        <f t="shared" si="3"/>
        <v>0</v>
      </c>
      <c r="N28" s="244"/>
    </row>
    <row r="29" spans="1:14" s="4" customFormat="1" ht="33">
      <c r="A29" s="243"/>
      <c r="B29" s="795" t="s">
        <v>301</v>
      </c>
      <c r="C29" s="443">
        <v>13000</v>
      </c>
      <c r="D29" s="443"/>
      <c r="E29" s="443">
        <f t="shared" si="2"/>
        <v>13000</v>
      </c>
      <c r="F29" s="443">
        <v>13000</v>
      </c>
      <c r="G29" s="766">
        <f t="shared" si="3"/>
        <v>0</v>
      </c>
      <c r="N29" s="244"/>
    </row>
    <row r="30" spans="1:14" s="4" customFormat="1" ht="16.5">
      <c r="A30" s="243"/>
      <c r="B30" s="795" t="s">
        <v>302</v>
      </c>
      <c r="C30" s="443">
        <v>500</v>
      </c>
      <c r="D30" s="443"/>
      <c r="E30" s="443">
        <f t="shared" si="2"/>
        <v>500</v>
      </c>
      <c r="F30" s="443">
        <v>500</v>
      </c>
      <c r="G30" s="766">
        <f t="shared" si="3"/>
        <v>0</v>
      </c>
      <c r="N30" s="244"/>
    </row>
    <row r="31" spans="1:14" s="4" customFormat="1" ht="16.5">
      <c r="A31" s="243"/>
      <c r="B31" s="795" t="s">
        <v>303</v>
      </c>
      <c r="C31" s="165">
        <v>800</v>
      </c>
      <c r="D31" s="165"/>
      <c r="E31" s="165">
        <f t="shared" si="2"/>
        <v>800</v>
      </c>
      <c r="F31" s="165">
        <v>800</v>
      </c>
      <c r="G31" s="767">
        <f t="shared" si="3"/>
        <v>0</v>
      </c>
      <c r="N31" s="244"/>
    </row>
    <row r="32" spans="1:14" s="4" customFormat="1" ht="16.5">
      <c r="A32" s="243"/>
      <c r="B32" s="795" t="s">
        <v>304</v>
      </c>
      <c r="C32" s="165">
        <v>15000</v>
      </c>
      <c r="D32" s="165"/>
      <c r="E32" s="165">
        <f t="shared" si="2"/>
        <v>15000</v>
      </c>
      <c r="F32" s="165">
        <v>15000</v>
      </c>
      <c r="G32" s="767">
        <f t="shared" si="3"/>
        <v>0</v>
      </c>
      <c r="N32" s="244"/>
    </row>
    <row r="33" spans="1:14" s="4" customFormat="1" ht="16.5">
      <c r="A33" s="243"/>
      <c r="B33" s="795" t="s">
        <v>543</v>
      </c>
      <c r="C33" s="165">
        <v>640</v>
      </c>
      <c r="D33" s="165"/>
      <c r="E33" s="165">
        <f t="shared" si="2"/>
        <v>640</v>
      </c>
      <c r="F33" s="165"/>
      <c r="G33" s="767">
        <f t="shared" si="3"/>
        <v>640</v>
      </c>
      <c r="N33" s="244"/>
    </row>
    <row r="34" spans="1:14" s="4" customFormat="1" ht="33">
      <c r="A34" s="243"/>
      <c r="B34" s="795" t="s">
        <v>616</v>
      </c>
      <c r="C34" s="165">
        <v>0</v>
      </c>
      <c r="D34" s="165">
        <v>4858</v>
      </c>
      <c r="E34" s="165">
        <f t="shared" si="2"/>
        <v>4858</v>
      </c>
      <c r="F34" s="165">
        <v>0</v>
      </c>
      <c r="G34" s="767">
        <f t="shared" si="3"/>
        <v>4858</v>
      </c>
      <c r="N34" s="244"/>
    </row>
    <row r="35" spans="1:14" s="4" customFormat="1" ht="16.5">
      <c r="A35" s="243"/>
      <c r="B35" s="795"/>
      <c r="C35" s="165"/>
      <c r="D35" s="425"/>
      <c r="E35" s="165"/>
      <c r="F35" s="268"/>
      <c r="G35" s="767"/>
      <c r="N35" s="244"/>
    </row>
    <row r="36" spans="1:14" s="4" customFormat="1" ht="16.5">
      <c r="A36" s="808">
        <v>4</v>
      </c>
      <c r="B36" s="287" t="s">
        <v>362</v>
      </c>
      <c r="C36" s="202">
        <f>SUM(C37:C39)</f>
        <v>53346</v>
      </c>
      <c r="D36" s="202">
        <f>SUM(D37:D39)</f>
        <v>-9250</v>
      </c>
      <c r="E36" s="202">
        <f>SUM(E37:E39)</f>
        <v>44096</v>
      </c>
      <c r="F36" s="202">
        <f>SUM(F37:F39)</f>
        <v>0</v>
      </c>
      <c r="G36" s="232">
        <f>SUM(G37:G39)</f>
        <v>44096</v>
      </c>
      <c r="N36" s="244"/>
    </row>
    <row r="37" spans="1:14" s="4" customFormat="1" ht="33">
      <c r="A37" s="808"/>
      <c r="B37" s="231" t="s">
        <v>345</v>
      </c>
      <c r="C37" s="447">
        <v>26364</v>
      </c>
      <c r="D37" s="447"/>
      <c r="E37" s="443">
        <f t="shared" si="2"/>
        <v>26364</v>
      </c>
      <c r="F37" s="447">
        <v>0</v>
      </c>
      <c r="G37" s="766">
        <f t="shared" si="3"/>
        <v>26364</v>
      </c>
      <c r="N37" s="244"/>
    </row>
    <row r="38" spans="1:14" s="4" customFormat="1" ht="33">
      <c r="A38" s="808"/>
      <c r="B38" s="231" t="s">
        <v>544</v>
      </c>
      <c r="C38" s="447">
        <v>16982</v>
      </c>
      <c r="D38" s="447">
        <v>750</v>
      </c>
      <c r="E38" s="443">
        <f t="shared" si="2"/>
        <v>17732</v>
      </c>
      <c r="F38" s="447">
        <v>0</v>
      </c>
      <c r="G38" s="766">
        <f t="shared" si="3"/>
        <v>17732</v>
      </c>
      <c r="N38" s="244"/>
    </row>
    <row r="39" spans="1:14" s="4" customFormat="1" ht="33" customHeight="1">
      <c r="A39" s="276"/>
      <c r="B39" s="231" t="s">
        <v>459</v>
      </c>
      <c r="C39" s="225">
        <v>10000</v>
      </c>
      <c r="D39" s="225">
        <v>-10000</v>
      </c>
      <c r="E39" s="443">
        <f>SUM(C39:D39)</f>
        <v>0</v>
      </c>
      <c r="F39" s="225"/>
      <c r="G39" s="226">
        <f t="shared" si="3"/>
        <v>0</v>
      </c>
      <c r="N39" s="244"/>
    </row>
    <row r="40" spans="1:14" s="4" customFormat="1" ht="16.5">
      <c r="A40" s="809"/>
      <c r="B40" s="231"/>
      <c r="C40" s="225"/>
      <c r="D40" s="225"/>
      <c r="E40" s="443">
        <f>SUM(C40:D40)</f>
        <v>0</v>
      </c>
      <c r="F40" s="225"/>
      <c r="G40" s="226">
        <f t="shared" si="3"/>
        <v>0</v>
      </c>
      <c r="N40" s="244"/>
    </row>
    <row r="41" spans="1:14" s="4" customFormat="1" ht="16.5">
      <c r="A41" s="276">
        <v>5</v>
      </c>
      <c r="B41" s="770" t="s">
        <v>348</v>
      </c>
      <c r="C41" s="577">
        <f>SUM(C42)</f>
        <v>0</v>
      </c>
      <c r="D41" s="577">
        <f>SUM(D42)</f>
        <v>58251</v>
      </c>
      <c r="E41" s="810">
        <f>SUM(C41:D41)</f>
        <v>58251</v>
      </c>
      <c r="F41" s="577">
        <f>SUM(F42)</f>
        <v>0</v>
      </c>
      <c r="G41" s="448">
        <f t="shared" si="3"/>
        <v>58251</v>
      </c>
      <c r="N41" s="244"/>
    </row>
    <row r="42" spans="1:14" s="4" customFormat="1" ht="33">
      <c r="A42" s="276"/>
      <c r="B42" s="790" t="s">
        <v>534</v>
      </c>
      <c r="C42" s="225">
        <v>0</v>
      </c>
      <c r="D42" s="225">
        <v>58251</v>
      </c>
      <c r="E42" s="443">
        <f>SUM(C42:D42)</f>
        <v>58251</v>
      </c>
      <c r="F42" s="225"/>
      <c r="G42" s="226">
        <f t="shared" si="3"/>
        <v>58251</v>
      </c>
      <c r="N42" s="244"/>
    </row>
    <row r="43" spans="1:14" s="4" customFormat="1" ht="16.5">
      <c r="A43" s="809"/>
      <c r="B43" s="231"/>
      <c r="C43" s="225"/>
      <c r="D43" s="225"/>
      <c r="E43" s="443"/>
      <c r="F43" s="225"/>
      <c r="G43" s="226"/>
      <c r="N43" s="244"/>
    </row>
    <row r="44" spans="1:14" s="4" customFormat="1" ht="16.5">
      <c r="A44" s="276">
        <v>6</v>
      </c>
      <c r="B44" s="287" t="s">
        <v>460</v>
      </c>
      <c r="C44" s="202">
        <f>SUM(C45:C46)</f>
        <v>62942</v>
      </c>
      <c r="D44" s="202">
        <f>SUM(D45:D46)</f>
        <v>10000</v>
      </c>
      <c r="E44" s="202">
        <f>SUM(E45:E46)</f>
        <v>72942</v>
      </c>
      <c r="F44" s="202">
        <f>SUM(F45:F46)</f>
        <v>0</v>
      </c>
      <c r="G44" s="232">
        <f>SUM(G45:G46)</f>
        <v>72942</v>
      </c>
      <c r="N44" s="244"/>
    </row>
    <row r="45" spans="1:14" s="4" customFormat="1" ht="33">
      <c r="A45" s="276"/>
      <c r="B45" s="231" t="s">
        <v>558</v>
      </c>
      <c r="C45" s="447">
        <v>62942</v>
      </c>
      <c r="D45" s="447"/>
      <c r="E45" s="443">
        <f>SUM(C45:D45)</f>
        <v>62942</v>
      </c>
      <c r="F45" s="533"/>
      <c r="G45" s="226">
        <f>E45-F45</f>
        <v>62942</v>
      </c>
      <c r="N45" s="244"/>
    </row>
    <row r="46" spans="1:14" s="4" customFormat="1" ht="33">
      <c r="A46" s="276"/>
      <c r="B46" s="231" t="s">
        <v>459</v>
      </c>
      <c r="C46" s="225">
        <v>0</v>
      </c>
      <c r="D46" s="225">
        <v>10000</v>
      </c>
      <c r="E46" s="443">
        <f>SUM(C46:D46)</f>
        <v>10000</v>
      </c>
      <c r="F46" s="447"/>
      <c r="G46" s="226">
        <f>E46-F46</f>
        <v>10000</v>
      </c>
      <c r="N46" s="244"/>
    </row>
    <row r="47" spans="1:14" s="4" customFormat="1" ht="16.5">
      <c r="A47" s="809"/>
      <c r="B47" s="231"/>
      <c r="C47" s="225"/>
      <c r="D47" s="225"/>
      <c r="E47" s="443"/>
      <c r="F47" s="225"/>
      <c r="G47" s="226"/>
      <c r="N47" s="244"/>
    </row>
    <row r="48" spans="1:14" s="4" customFormat="1" ht="16.5">
      <c r="A48" s="276">
        <v>7</v>
      </c>
      <c r="B48" s="287" t="s">
        <v>461</v>
      </c>
      <c r="C48" s="202">
        <f>SUM(C49)</f>
        <v>81847</v>
      </c>
      <c r="D48" s="485">
        <f>SUM(D49)</f>
        <v>0</v>
      </c>
      <c r="E48" s="810">
        <f>SUM(C48:D48)</f>
        <v>81847</v>
      </c>
      <c r="F48" s="485">
        <f>SUM(F49)</f>
        <v>0</v>
      </c>
      <c r="G48" s="448">
        <f>E48-F48</f>
        <v>81847</v>
      </c>
      <c r="N48" s="244"/>
    </row>
    <row r="49" spans="1:14" s="4" customFormat="1" ht="33.75" thickBot="1">
      <c r="A49" s="614"/>
      <c r="B49" s="811" t="s">
        <v>557</v>
      </c>
      <c r="C49" s="592">
        <v>81847</v>
      </c>
      <c r="D49" s="592"/>
      <c r="E49" s="536">
        <f>SUM(C49:D49)</f>
        <v>81847</v>
      </c>
      <c r="F49" s="536"/>
      <c r="G49" s="589">
        <f>E49-F49</f>
        <v>81847</v>
      </c>
      <c r="N49" s="244"/>
    </row>
    <row r="50" spans="1:14" s="4" customFormat="1" ht="30.75">
      <c r="A50" s="283">
        <v>8</v>
      </c>
      <c r="B50" s="812" t="s">
        <v>559</v>
      </c>
      <c r="C50" s="597">
        <f>SUM(C51)</f>
        <v>115942</v>
      </c>
      <c r="D50" s="597">
        <f>SUM(D51)</f>
        <v>0</v>
      </c>
      <c r="E50" s="813">
        <f>SUM(C50:D50)</f>
        <v>115942</v>
      </c>
      <c r="F50" s="597">
        <f>SUM(F51)</f>
        <v>0</v>
      </c>
      <c r="G50" s="598">
        <f>E50-F50</f>
        <v>115942</v>
      </c>
      <c r="N50" s="244"/>
    </row>
    <row r="51" spans="1:14" s="4" customFormat="1" ht="33">
      <c r="A51" s="276"/>
      <c r="B51" s="231" t="s">
        <v>560</v>
      </c>
      <c r="C51" s="447">
        <v>115942</v>
      </c>
      <c r="D51" s="447"/>
      <c r="E51" s="443">
        <f>SUM(C51:D51)</f>
        <v>115942</v>
      </c>
      <c r="F51" s="443"/>
      <c r="G51" s="226">
        <f>E51-F51</f>
        <v>115942</v>
      </c>
      <c r="N51" s="244"/>
    </row>
    <row r="52" spans="1:14" s="4" customFormat="1" ht="16.5">
      <c r="A52" s="276"/>
      <c r="B52" s="608"/>
      <c r="C52" s="197"/>
      <c r="D52" s="447"/>
      <c r="E52" s="443"/>
      <c r="F52" s="443"/>
      <c r="G52" s="226"/>
      <c r="N52" s="244"/>
    </row>
    <row r="53" spans="1:14" s="4" customFormat="1" ht="16.5">
      <c r="A53" s="814"/>
      <c r="B53" s="815" t="s">
        <v>24</v>
      </c>
      <c r="C53" s="595">
        <f>SUM(C4+C10+C18+C36+C50+C48+C44+C41)</f>
        <v>456095</v>
      </c>
      <c r="D53" s="595">
        <f>SUM(D4+D10+D18+D36+D50+D48+D44+D41)</f>
        <v>45483</v>
      </c>
      <c r="E53" s="595">
        <f>SUM(E4+E10+E18+E36+E50+E48+E44+E41)</f>
        <v>501578</v>
      </c>
      <c r="F53" s="595">
        <f>SUM(F4+F10+F18+F36+F50+F48+F44+F41)</f>
        <v>55000</v>
      </c>
      <c r="G53" s="596">
        <f>SUM(G4+G10+G18+G36+G50+G48+G44+G41)</f>
        <v>446578</v>
      </c>
      <c r="N53" s="244"/>
    </row>
    <row r="54" spans="1:14" s="4" customFormat="1" ht="16.5">
      <c r="A54" s="276"/>
      <c r="B54" s="609"/>
      <c r="C54" s="202"/>
      <c r="D54" s="202"/>
      <c r="E54" s="202"/>
      <c r="F54" s="202"/>
      <c r="G54" s="232"/>
      <c r="N54" s="244"/>
    </row>
    <row r="55" spans="1:14" s="4" customFormat="1" ht="16.5" customHeight="1">
      <c r="A55" s="816" t="s">
        <v>57</v>
      </c>
      <c r="B55" s="817"/>
      <c r="C55" s="818"/>
      <c r="D55" s="819"/>
      <c r="E55" s="205"/>
      <c r="F55" s="274"/>
      <c r="G55" s="787"/>
      <c r="N55" s="244"/>
    </row>
    <row r="56" spans="1:14" s="4" customFormat="1" ht="16.5">
      <c r="A56" s="820"/>
      <c r="B56" s="821"/>
      <c r="C56" s="822"/>
      <c r="D56" s="605"/>
      <c r="E56" s="427"/>
      <c r="F56" s="268"/>
      <c r="G56" s="767"/>
      <c r="N56" s="244"/>
    </row>
    <row r="57" spans="1:14" s="4" customFormat="1" ht="16.5">
      <c r="A57" s="823">
        <v>1</v>
      </c>
      <c r="B57" s="605" t="s">
        <v>269</v>
      </c>
      <c r="C57" s="426">
        <f>SUM(C58:C59)</f>
        <v>1400</v>
      </c>
      <c r="D57" s="426">
        <f>SUM(D58:D59)</f>
        <v>0</v>
      </c>
      <c r="E57" s="426">
        <f>SUM(E58:E59)</f>
        <v>1400</v>
      </c>
      <c r="F57" s="426">
        <f>SUM(F58:F59)</f>
        <v>1000</v>
      </c>
      <c r="G57" s="232">
        <f>SUM(G58:G59)</f>
        <v>400</v>
      </c>
      <c r="N57" s="244"/>
    </row>
    <row r="58" spans="1:14" s="4" customFormat="1" ht="16.5">
      <c r="A58" s="824"/>
      <c r="B58" s="449" t="s">
        <v>360</v>
      </c>
      <c r="C58" s="223">
        <v>400</v>
      </c>
      <c r="D58" s="450"/>
      <c r="E58" s="238">
        <f t="shared" si="2"/>
        <v>400</v>
      </c>
      <c r="F58" s="450">
        <v>0</v>
      </c>
      <c r="G58" s="763">
        <f t="shared" si="3"/>
        <v>400</v>
      </c>
      <c r="N58" s="244"/>
    </row>
    <row r="59" spans="1:7" s="244" customFormat="1" ht="16.5">
      <c r="A59" s="276"/>
      <c r="B59" s="231" t="s">
        <v>359</v>
      </c>
      <c r="C59" s="197">
        <v>1000</v>
      </c>
      <c r="D59" s="197"/>
      <c r="E59" s="197">
        <f t="shared" si="2"/>
        <v>1000</v>
      </c>
      <c r="F59" s="197">
        <v>1000</v>
      </c>
      <c r="G59" s="767">
        <f t="shared" si="3"/>
        <v>0</v>
      </c>
    </row>
    <row r="60" spans="1:7" s="244" customFormat="1" ht="16.5">
      <c r="A60" s="276"/>
      <c r="B60" s="451"/>
      <c r="C60" s="217"/>
      <c r="D60" s="217"/>
      <c r="E60" s="217"/>
      <c r="F60" s="217"/>
      <c r="G60" s="787"/>
    </row>
    <row r="61" spans="1:14" s="4" customFormat="1" ht="16.5">
      <c r="A61" s="825">
        <v>2</v>
      </c>
      <c r="B61" s="826" t="s">
        <v>265</v>
      </c>
      <c r="C61" s="361">
        <f>SUM(C62:C63)</f>
        <v>4870</v>
      </c>
      <c r="D61" s="361">
        <f>SUM(D62:D63)</f>
        <v>0</v>
      </c>
      <c r="E61" s="361">
        <f>SUM(E62:E63)</f>
        <v>4870</v>
      </c>
      <c r="F61" s="361">
        <f>SUM(F62:F63)</f>
        <v>0</v>
      </c>
      <c r="G61" s="428">
        <f>SUM(G62:G63)</f>
        <v>4870</v>
      </c>
      <c r="N61" s="244"/>
    </row>
    <row r="62" spans="1:14" s="4" customFormat="1" ht="16.5" customHeight="1">
      <c r="A62" s="827"/>
      <c r="B62" s="231" t="s">
        <v>547</v>
      </c>
      <c r="C62" s="223">
        <v>4000</v>
      </c>
      <c r="D62" s="223">
        <v>21</v>
      </c>
      <c r="E62" s="238">
        <f t="shared" si="2"/>
        <v>4021</v>
      </c>
      <c r="F62" s="223">
        <v>0</v>
      </c>
      <c r="G62" s="763">
        <f t="shared" si="3"/>
        <v>4021</v>
      </c>
      <c r="N62" s="244"/>
    </row>
    <row r="63" spans="1:14" s="4" customFormat="1" ht="16.5" customHeight="1">
      <c r="A63" s="827"/>
      <c r="B63" s="231" t="s">
        <v>548</v>
      </c>
      <c r="C63" s="223">
        <v>870</v>
      </c>
      <c r="D63" s="223">
        <v>-21</v>
      </c>
      <c r="E63" s="238">
        <f t="shared" si="2"/>
        <v>849</v>
      </c>
      <c r="F63" s="223"/>
      <c r="G63" s="763">
        <f t="shared" si="3"/>
        <v>849</v>
      </c>
      <c r="N63" s="244"/>
    </row>
    <row r="64" spans="1:14" s="4" customFormat="1" ht="16.5" customHeight="1">
      <c r="A64" s="828"/>
      <c r="B64" s="231"/>
      <c r="C64" s="197"/>
      <c r="D64" s="197"/>
      <c r="E64" s="547"/>
      <c r="F64" s="197"/>
      <c r="G64" s="829"/>
      <c r="N64" s="244"/>
    </row>
    <row r="65" spans="1:14" s="4" customFormat="1" ht="16.5">
      <c r="A65" s="830">
        <v>3</v>
      </c>
      <c r="B65" s="819" t="s">
        <v>263</v>
      </c>
      <c r="C65" s="361">
        <f>SUM(C66:C69)</f>
        <v>818</v>
      </c>
      <c r="D65" s="361">
        <f>SUM(D66:D69)</f>
        <v>1269</v>
      </c>
      <c r="E65" s="361">
        <f>SUM(E66:E69)</f>
        <v>2087</v>
      </c>
      <c r="F65" s="361">
        <f>SUM(F66:F69)</f>
        <v>0</v>
      </c>
      <c r="G65" s="429">
        <f>SUM(G66:G69)</f>
        <v>2087</v>
      </c>
      <c r="N65" s="244"/>
    </row>
    <row r="66" spans="1:14" s="4" customFormat="1" ht="16.5">
      <c r="A66" s="820"/>
      <c r="B66" s="231" t="s">
        <v>355</v>
      </c>
      <c r="C66" s="197">
        <v>161</v>
      </c>
      <c r="D66" s="197"/>
      <c r="E66" s="197">
        <f t="shared" si="2"/>
        <v>161</v>
      </c>
      <c r="F66" s="197">
        <v>0</v>
      </c>
      <c r="G66" s="829">
        <f t="shared" si="3"/>
        <v>161</v>
      </c>
      <c r="N66" s="244"/>
    </row>
    <row r="67" spans="1:14" s="4" customFormat="1" ht="16.5">
      <c r="A67" s="820"/>
      <c r="B67" s="231" t="s">
        <v>356</v>
      </c>
      <c r="C67" s="197">
        <v>339</v>
      </c>
      <c r="D67" s="197">
        <v>-190</v>
      </c>
      <c r="E67" s="197">
        <f t="shared" si="2"/>
        <v>149</v>
      </c>
      <c r="F67" s="197"/>
      <c r="G67" s="829">
        <f t="shared" si="3"/>
        <v>149</v>
      </c>
      <c r="N67" s="244"/>
    </row>
    <row r="68" spans="1:14" s="4" customFormat="1" ht="16.5">
      <c r="A68" s="820"/>
      <c r="B68" s="231" t="s">
        <v>445</v>
      </c>
      <c r="C68" s="197">
        <v>318</v>
      </c>
      <c r="D68" s="197"/>
      <c r="E68" s="197">
        <f t="shared" si="2"/>
        <v>318</v>
      </c>
      <c r="F68" s="197"/>
      <c r="G68" s="829">
        <f t="shared" si="3"/>
        <v>318</v>
      </c>
      <c r="N68" s="244"/>
    </row>
    <row r="69" spans="1:14" s="4" customFormat="1" ht="16.5">
      <c r="A69" s="820"/>
      <c r="B69" s="231" t="s">
        <v>574</v>
      </c>
      <c r="C69" s="197">
        <v>0</v>
      </c>
      <c r="D69" s="197">
        <v>1459</v>
      </c>
      <c r="E69" s="197">
        <f t="shared" si="2"/>
        <v>1459</v>
      </c>
      <c r="F69" s="197"/>
      <c r="G69" s="829">
        <f t="shared" si="3"/>
        <v>1459</v>
      </c>
      <c r="N69" s="244"/>
    </row>
    <row r="70" spans="1:14" s="4" customFormat="1" ht="16.5">
      <c r="A70" s="820"/>
      <c r="B70" s="233"/>
      <c r="C70" s="217"/>
      <c r="D70" s="217"/>
      <c r="E70" s="168">
        <f t="shared" si="2"/>
        <v>0</v>
      </c>
      <c r="F70" s="217"/>
      <c r="G70" s="767">
        <f t="shared" si="3"/>
        <v>0</v>
      </c>
      <c r="N70" s="244"/>
    </row>
    <row r="71" spans="1:14" s="4" customFormat="1" ht="16.5">
      <c r="A71" s="823">
        <v>4</v>
      </c>
      <c r="B71" s="605" t="s">
        <v>201</v>
      </c>
      <c r="C71" s="236">
        <f>SUM(C72:C73)</f>
        <v>4000</v>
      </c>
      <c r="D71" s="236">
        <f>SUM(D72:D73)</f>
        <v>229</v>
      </c>
      <c r="E71" s="236">
        <f>SUM(E72:E73)</f>
        <v>4229</v>
      </c>
      <c r="F71" s="236">
        <f>SUM(F72:F73)</f>
        <v>0</v>
      </c>
      <c r="G71" s="599">
        <f>SUM(G72:G73)</f>
        <v>4229</v>
      </c>
      <c r="N71" s="244"/>
    </row>
    <row r="72" spans="1:14" s="4" customFormat="1" ht="33">
      <c r="A72" s="820"/>
      <c r="B72" s="831" t="s">
        <v>449</v>
      </c>
      <c r="C72" s="568">
        <v>4000</v>
      </c>
      <c r="D72" s="538">
        <v>0</v>
      </c>
      <c r="E72" s="443">
        <f t="shared" si="2"/>
        <v>4000</v>
      </c>
      <c r="F72" s="447"/>
      <c r="G72" s="766">
        <f t="shared" si="3"/>
        <v>4000</v>
      </c>
      <c r="N72" s="244"/>
    </row>
    <row r="73" spans="1:14" s="4" customFormat="1" ht="16.5">
      <c r="A73" s="820"/>
      <c r="B73" s="231" t="s">
        <v>575</v>
      </c>
      <c r="C73" s="447"/>
      <c r="D73" s="568">
        <v>229</v>
      </c>
      <c r="E73" s="443">
        <f t="shared" si="2"/>
        <v>229</v>
      </c>
      <c r="F73" s="225"/>
      <c r="G73" s="766">
        <f t="shared" si="3"/>
        <v>229</v>
      </c>
      <c r="N73" s="244"/>
    </row>
    <row r="74" spans="1:14" s="4" customFormat="1" ht="16.5">
      <c r="A74" s="820"/>
      <c r="B74" s="231"/>
      <c r="C74" s="234"/>
      <c r="D74" s="458"/>
      <c r="E74" s="238"/>
      <c r="F74" s="223"/>
      <c r="G74" s="767"/>
      <c r="N74" s="244"/>
    </row>
    <row r="75" spans="1:14" s="4" customFormat="1" ht="16.5">
      <c r="A75" s="830">
        <v>5</v>
      </c>
      <c r="B75" s="605" t="s">
        <v>202</v>
      </c>
      <c r="C75" s="235">
        <f>SUM(C76:C78)</f>
        <v>242</v>
      </c>
      <c r="D75" s="202">
        <f>SUM(D76:D78)</f>
        <v>400</v>
      </c>
      <c r="E75" s="202">
        <f>SUM(C75:D75)</f>
        <v>642</v>
      </c>
      <c r="F75" s="202">
        <f>SUM(F76:F78)</f>
        <v>0</v>
      </c>
      <c r="G75" s="768">
        <f>E75-F75</f>
        <v>642</v>
      </c>
      <c r="N75" s="244"/>
    </row>
    <row r="76" spans="1:14" s="4" customFormat="1" ht="16.5">
      <c r="A76" s="820"/>
      <c r="B76" s="231" t="s">
        <v>447</v>
      </c>
      <c r="C76" s="205">
        <v>70</v>
      </c>
      <c r="D76" s="217"/>
      <c r="E76" s="205">
        <f>SUM(C76:D76)</f>
        <v>70</v>
      </c>
      <c r="F76" s="217"/>
      <c r="G76" s="767">
        <f>E76-F76</f>
        <v>70</v>
      </c>
      <c r="N76" s="244"/>
    </row>
    <row r="77" spans="1:14" s="4" customFormat="1" ht="16.5">
      <c r="A77" s="820"/>
      <c r="B77" s="231" t="s">
        <v>448</v>
      </c>
      <c r="C77" s="205">
        <v>172</v>
      </c>
      <c r="D77" s="217"/>
      <c r="E77" s="205">
        <f>SUM(C77:D77)</f>
        <v>172</v>
      </c>
      <c r="F77" s="217"/>
      <c r="G77" s="767">
        <f>E77-F77</f>
        <v>172</v>
      </c>
      <c r="N77" s="244"/>
    </row>
    <row r="78" spans="1:14" s="4" customFormat="1" ht="16.5">
      <c r="A78" s="820"/>
      <c r="B78" s="231" t="s">
        <v>576</v>
      </c>
      <c r="C78" s="205">
        <v>0</v>
      </c>
      <c r="D78" s="197">
        <v>400</v>
      </c>
      <c r="E78" s="427">
        <f>SUM(C78:D78)</f>
        <v>400</v>
      </c>
      <c r="F78" s="197"/>
      <c r="G78" s="767">
        <f>E78-F78</f>
        <v>400</v>
      </c>
      <c r="N78" s="244"/>
    </row>
    <row r="79" spans="1:14" s="4" customFormat="1" ht="16.5">
      <c r="A79" s="820"/>
      <c r="B79" s="605"/>
      <c r="C79" s="832"/>
      <c r="D79" s="833"/>
      <c r="E79" s="238"/>
      <c r="F79" s="278"/>
      <c r="G79" s="763"/>
      <c r="N79" s="244"/>
    </row>
    <row r="80" spans="1:14" s="4" customFormat="1" ht="16.5">
      <c r="A80" s="823">
        <v>6</v>
      </c>
      <c r="B80" s="605" t="s">
        <v>199</v>
      </c>
      <c r="C80" s="235">
        <f>SUM(C81:C82)</f>
        <v>570</v>
      </c>
      <c r="D80" s="202">
        <f>SUM(D81:D82)</f>
        <v>404</v>
      </c>
      <c r="E80" s="202">
        <f>SUM(E81:E82)</f>
        <v>974</v>
      </c>
      <c r="F80" s="202">
        <f>SUM(F81:F82)</f>
        <v>0</v>
      </c>
      <c r="G80" s="232">
        <f>SUM(G81:G82)</f>
        <v>974</v>
      </c>
      <c r="N80" s="244"/>
    </row>
    <row r="81" spans="1:14" s="4" customFormat="1" ht="16.5">
      <c r="A81" s="820"/>
      <c r="B81" s="831" t="s">
        <v>200</v>
      </c>
      <c r="C81" s="196">
        <v>570</v>
      </c>
      <c r="D81" s="196"/>
      <c r="E81" s="196">
        <f t="shared" si="2"/>
        <v>570</v>
      </c>
      <c r="F81" s="168">
        <v>0</v>
      </c>
      <c r="G81" s="787">
        <f t="shared" si="3"/>
        <v>570</v>
      </c>
      <c r="N81" s="244"/>
    </row>
    <row r="82" spans="1:14" s="4" customFormat="1" ht="16.5">
      <c r="A82" s="820"/>
      <c r="B82" s="231" t="s">
        <v>577</v>
      </c>
      <c r="C82" s="197"/>
      <c r="D82" s="197">
        <v>404</v>
      </c>
      <c r="E82" s="197">
        <f t="shared" si="2"/>
        <v>404</v>
      </c>
      <c r="F82" s="423"/>
      <c r="G82" s="767">
        <f t="shared" si="3"/>
        <v>404</v>
      </c>
      <c r="N82" s="244"/>
    </row>
    <row r="83" spans="1:14" s="4" customFormat="1" ht="16.5">
      <c r="A83" s="820"/>
      <c r="B83" s="834"/>
      <c r="C83" s="819"/>
      <c r="D83" s="819"/>
      <c r="E83" s="168"/>
      <c r="F83" s="268"/>
      <c r="G83" s="767"/>
      <c r="N83" s="244"/>
    </row>
    <row r="84" spans="1:14" s="4" customFormat="1" ht="16.5">
      <c r="A84" s="823">
        <v>7</v>
      </c>
      <c r="B84" s="821" t="s">
        <v>85</v>
      </c>
      <c r="C84" s="167">
        <f>SUM(C85:C95)</f>
        <v>20773</v>
      </c>
      <c r="D84" s="167">
        <f>SUM(D85:D95)</f>
        <v>-787</v>
      </c>
      <c r="E84" s="167">
        <f>SUM(E85:E95)</f>
        <v>19986</v>
      </c>
      <c r="F84" s="167">
        <f>SUM(F85:F95)</f>
        <v>3771</v>
      </c>
      <c r="G84" s="69">
        <f>SUM(G85:G95)</f>
        <v>16215</v>
      </c>
      <c r="N84" s="244"/>
    </row>
    <row r="85" spans="1:14" s="4" customFormat="1" ht="16.5">
      <c r="A85" s="820"/>
      <c r="B85" s="795" t="s">
        <v>328</v>
      </c>
      <c r="C85" s="168">
        <v>1500</v>
      </c>
      <c r="D85" s="196"/>
      <c r="E85" s="238">
        <f t="shared" si="2"/>
        <v>1500</v>
      </c>
      <c r="F85" s="196"/>
      <c r="G85" s="767">
        <f t="shared" si="3"/>
        <v>1500</v>
      </c>
      <c r="N85" s="244"/>
    </row>
    <row r="86" spans="1:14" s="4" customFormat="1" ht="16.5">
      <c r="A86" s="820"/>
      <c r="B86" s="231" t="s">
        <v>462</v>
      </c>
      <c r="C86" s="205">
        <v>455</v>
      </c>
      <c r="D86" s="197"/>
      <c r="E86" s="197">
        <f t="shared" si="2"/>
        <v>455</v>
      </c>
      <c r="F86" s="197"/>
      <c r="G86" s="767">
        <f t="shared" si="3"/>
        <v>455</v>
      </c>
      <c r="N86" s="244"/>
    </row>
    <row r="87" spans="1:14" s="4" customFormat="1" ht="16.5">
      <c r="A87" s="820"/>
      <c r="B87" s="231" t="s">
        <v>330</v>
      </c>
      <c r="C87" s="205">
        <v>1250</v>
      </c>
      <c r="D87" s="197"/>
      <c r="E87" s="205">
        <f t="shared" si="2"/>
        <v>1250</v>
      </c>
      <c r="F87" s="217"/>
      <c r="G87" s="767">
        <f t="shared" si="3"/>
        <v>1250</v>
      </c>
      <c r="N87" s="244"/>
    </row>
    <row r="88" spans="1:14" s="4" customFormat="1" ht="16.5">
      <c r="A88" s="820"/>
      <c r="B88" s="231" t="s">
        <v>331</v>
      </c>
      <c r="C88" s="205">
        <v>5378</v>
      </c>
      <c r="D88" s="197"/>
      <c r="E88" s="427">
        <f t="shared" si="2"/>
        <v>5378</v>
      </c>
      <c r="F88" s="197"/>
      <c r="G88" s="767">
        <f t="shared" si="3"/>
        <v>5378</v>
      </c>
      <c r="N88" s="244"/>
    </row>
    <row r="89" spans="1:14" s="4" customFormat="1" ht="16.5">
      <c r="A89" s="820"/>
      <c r="B89" s="231" t="s">
        <v>332</v>
      </c>
      <c r="C89" s="205">
        <v>1200</v>
      </c>
      <c r="D89" s="197">
        <v>-1200</v>
      </c>
      <c r="E89" s="427">
        <f t="shared" si="2"/>
        <v>0</v>
      </c>
      <c r="F89" s="197"/>
      <c r="G89" s="767">
        <f t="shared" si="3"/>
        <v>0</v>
      </c>
      <c r="N89" s="244"/>
    </row>
    <row r="90" spans="1:14" s="4" customFormat="1" ht="16.5">
      <c r="A90" s="820"/>
      <c r="B90" s="231" t="s">
        <v>333</v>
      </c>
      <c r="C90" s="205">
        <v>1000</v>
      </c>
      <c r="D90" s="197">
        <v>292</v>
      </c>
      <c r="E90" s="427">
        <f t="shared" si="2"/>
        <v>1292</v>
      </c>
      <c r="F90" s="197"/>
      <c r="G90" s="767">
        <f t="shared" si="3"/>
        <v>1292</v>
      </c>
      <c r="N90" s="244"/>
    </row>
    <row r="91" spans="1:14" s="4" customFormat="1" ht="16.5">
      <c r="A91" s="820"/>
      <c r="B91" s="231" t="s">
        <v>334</v>
      </c>
      <c r="C91" s="205">
        <v>250</v>
      </c>
      <c r="D91" s="197">
        <v>-98</v>
      </c>
      <c r="E91" s="427">
        <f t="shared" si="2"/>
        <v>152</v>
      </c>
      <c r="F91" s="197"/>
      <c r="G91" s="767">
        <f t="shared" si="3"/>
        <v>152</v>
      </c>
      <c r="N91" s="244"/>
    </row>
    <row r="92" spans="1:14" s="4" customFormat="1" ht="16.5">
      <c r="A92" s="820"/>
      <c r="B92" s="231" t="s">
        <v>270</v>
      </c>
      <c r="C92" s="205">
        <v>4000</v>
      </c>
      <c r="D92" s="197"/>
      <c r="E92" s="427">
        <f t="shared" si="2"/>
        <v>4000</v>
      </c>
      <c r="F92" s="197"/>
      <c r="G92" s="767">
        <f t="shared" si="3"/>
        <v>4000</v>
      </c>
      <c r="N92" s="244"/>
    </row>
    <row r="93" spans="1:14" s="4" customFormat="1" ht="16.5">
      <c r="A93" s="820"/>
      <c r="B93" s="231" t="s">
        <v>335</v>
      </c>
      <c r="C93" s="205">
        <v>2100</v>
      </c>
      <c r="D93" s="197"/>
      <c r="E93" s="427">
        <f t="shared" si="2"/>
        <v>2100</v>
      </c>
      <c r="F93" s="197"/>
      <c r="G93" s="767">
        <f t="shared" si="3"/>
        <v>2100</v>
      </c>
      <c r="N93" s="244"/>
    </row>
    <row r="94" spans="1:14" s="4" customFormat="1" ht="16.5">
      <c r="A94" s="820"/>
      <c r="B94" s="231" t="s">
        <v>336</v>
      </c>
      <c r="C94" s="205">
        <v>3552</v>
      </c>
      <c r="D94" s="197">
        <v>219</v>
      </c>
      <c r="E94" s="427">
        <f t="shared" si="2"/>
        <v>3771</v>
      </c>
      <c r="F94" s="197">
        <v>3771</v>
      </c>
      <c r="G94" s="767">
        <f t="shared" si="3"/>
        <v>0</v>
      </c>
      <c r="N94" s="244"/>
    </row>
    <row r="95" spans="1:14" s="4" customFormat="1" ht="16.5">
      <c r="A95" s="820"/>
      <c r="B95" s="231" t="s">
        <v>446</v>
      </c>
      <c r="C95" s="205">
        <v>88</v>
      </c>
      <c r="D95" s="223"/>
      <c r="E95" s="453">
        <f t="shared" si="2"/>
        <v>88</v>
      </c>
      <c r="F95" s="223">
        <v>0</v>
      </c>
      <c r="G95" s="767">
        <f t="shared" si="3"/>
        <v>88</v>
      </c>
      <c r="N95" s="244"/>
    </row>
    <row r="96" spans="1:14" s="4" customFormat="1" ht="16.5">
      <c r="A96" s="820"/>
      <c r="B96" s="231"/>
      <c r="C96" s="205"/>
      <c r="D96" s="197"/>
      <c r="E96" s="197"/>
      <c r="F96" s="197"/>
      <c r="G96" s="767"/>
      <c r="N96" s="244"/>
    </row>
    <row r="97" spans="1:7" s="836" customFormat="1" ht="15">
      <c r="A97" s="243"/>
      <c r="B97" s="835" t="s">
        <v>1</v>
      </c>
      <c r="C97" s="167">
        <f>SUM(C57+C61+C65+C80+C84+C71+C75)</f>
        <v>32673</v>
      </c>
      <c r="D97" s="167">
        <f>SUM(D57+D61+D65+D80+D84+D71+D75)</f>
        <v>1515</v>
      </c>
      <c r="E97" s="167">
        <f>SUM(E57+E61+E65+E80+E84+E71+E75)</f>
        <v>34188</v>
      </c>
      <c r="F97" s="167">
        <f>SUM(F57+F61+F65+F80+F84+F71+F75)</f>
        <v>4771</v>
      </c>
      <c r="G97" s="69">
        <f>SUM(G57+G61+G65+G80+G84+G71+G75)</f>
        <v>29417</v>
      </c>
    </row>
    <row r="98" spans="1:14" s="4" customFormat="1" ht="16.5">
      <c r="A98" s="243"/>
      <c r="B98" s="837"/>
      <c r="C98" s="165"/>
      <c r="D98" s="197"/>
      <c r="E98" s="427"/>
      <c r="F98" s="268"/>
      <c r="G98" s="767"/>
      <c r="N98" s="244"/>
    </row>
    <row r="99" spans="1:14" s="4" customFormat="1" ht="17.25" thickBot="1">
      <c r="A99" s="241"/>
      <c r="B99" s="360" t="s">
        <v>55</v>
      </c>
      <c r="C99" s="171">
        <f>SUM(C53+C97)</f>
        <v>488768</v>
      </c>
      <c r="D99" s="838">
        <f>SUM(D53+D97)</f>
        <v>46998</v>
      </c>
      <c r="E99" s="171">
        <f>SUM(E53+E97)</f>
        <v>535766</v>
      </c>
      <c r="F99" s="171">
        <f>SUM(F53+F97)</f>
        <v>59771</v>
      </c>
      <c r="G99" s="72">
        <f>SUM(G53+G97)</f>
        <v>475995</v>
      </c>
      <c r="N99" s="244"/>
    </row>
  </sheetData>
  <sheetProtection/>
  <mergeCells count="2">
    <mergeCell ref="A2:C2"/>
    <mergeCell ref="A55:B55"/>
  </mergeCells>
  <printOptions/>
  <pageMargins left="0.2755905511811024" right="0.2362204724409449" top="0.71" bottom="0.24" header="0.23" footer="0.19"/>
  <pageSetup horizontalDpi="600" verticalDpi="600" orientation="portrait" paperSize="9" scale="75" r:id="rId1"/>
  <headerFooter>
    <oddHeader>&amp;C&amp;"Book Antiqua,Félkövér"&amp;11Keszthely Város Önkormányzata
felújítási előirányzatai célonként&amp;R&amp;"Book Antiqua,Félkövér"11. melléklet
ezer Ft</oddHeader>
    <oddFooter>&amp;C&amp;P</oddFooter>
  </headerFooter>
  <rowBreaks count="1" manualBreakCount="1">
    <brk id="4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7.00390625" style="73" customWidth="1"/>
    <col min="2" max="2" width="56.28125" style="3" customWidth="1"/>
    <col min="3" max="3" width="12.140625" style="3" bestFit="1" customWidth="1"/>
    <col min="4" max="4" width="11.28125" style="3" bestFit="1" customWidth="1"/>
    <col min="5" max="5" width="12.140625" style="3" bestFit="1" customWidth="1"/>
    <col min="6" max="7" width="11.140625" style="3" bestFit="1" customWidth="1"/>
    <col min="8" max="16384" width="9.140625" style="3" customWidth="1"/>
  </cols>
  <sheetData>
    <row r="1" spans="1:7" ht="45.75" thickBot="1">
      <c r="A1" s="100" t="s">
        <v>14</v>
      </c>
      <c r="B1" s="101" t="s">
        <v>210</v>
      </c>
      <c r="C1" s="101" t="s">
        <v>499</v>
      </c>
      <c r="D1" s="101" t="s">
        <v>369</v>
      </c>
      <c r="E1" s="101" t="s">
        <v>370</v>
      </c>
      <c r="F1" s="101" t="s">
        <v>133</v>
      </c>
      <c r="G1" s="151" t="s">
        <v>134</v>
      </c>
    </row>
    <row r="2" spans="1:7" ht="16.5">
      <c r="A2" s="713" t="s">
        <v>59</v>
      </c>
      <c r="B2" s="714"/>
      <c r="C2" s="173"/>
      <c r="D2" s="161"/>
      <c r="E2" s="161"/>
      <c r="F2" s="430"/>
      <c r="G2" s="162"/>
    </row>
    <row r="3" spans="1:7" ht="16.5">
      <c r="A3" s="82"/>
      <c r="B3" s="83"/>
      <c r="C3" s="174"/>
      <c r="D3" s="33"/>
      <c r="E3" s="33"/>
      <c r="F3" s="431"/>
      <c r="G3" s="163"/>
    </row>
    <row r="4" spans="1:7" ht="16.5">
      <c r="A4" s="67">
        <v>1</v>
      </c>
      <c r="B4" s="76" t="s">
        <v>363</v>
      </c>
      <c r="C4" s="175">
        <f>SUM(C5+C13+C16+C17+C18+C21+C14+C15+C19+C20)</f>
        <v>89861</v>
      </c>
      <c r="D4" s="175">
        <f>SUM(D5+D13+D16+D17+D18+D21+D14+D15+D19+D20)</f>
        <v>4180</v>
      </c>
      <c r="E4" s="175">
        <f>SUM(E5+E13+E16+E17+E18+E21+E14+E15+E19+E20)</f>
        <v>94041</v>
      </c>
      <c r="F4" s="175">
        <f>SUM(F5+F13+F16+F17+F18+F21+F14+F15+F19+F20)</f>
        <v>39290</v>
      </c>
      <c r="G4" s="81">
        <f>SUM(G5+G13+G16+G17+G18+G21+G14+G15+G19+G20)</f>
        <v>54751</v>
      </c>
    </row>
    <row r="5" spans="1:7" ht="16.5">
      <c r="A5" s="67"/>
      <c r="B5" s="77" t="s">
        <v>349</v>
      </c>
      <c r="C5" s="176">
        <f>SUM(C6:C12)</f>
        <v>84721</v>
      </c>
      <c r="D5" s="176">
        <f>SUM(D6:D12)</f>
        <v>3480</v>
      </c>
      <c r="E5" s="176">
        <f>SUM(E6:E12)</f>
        <v>88201</v>
      </c>
      <c r="F5" s="176">
        <f>SUM(F6:F12)</f>
        <v>39290</v>
      </c>
      <c r="G5" s="204">
        <f>SUM(G6:G12)</f>
        <v>48911</v>
      </c>
    </row>
    <row r="6" spans="1:7" ht="33">
      <c r="A6" s="67"/>
      <c r="B6" s="227" t="s">
        <v>350</v>
      </c>
      <c r="C6" s="539">
        <v>48911</v>
      </c>
      <c r="D6" s="439"/>
      <c r="E6" s="439">
        <f aca="true" t="shared" si="0" ref="E6:E21">SUM(C6:D6)</f>
        <v>48911</v>
      </c>
      <c r="F6" s="540"/>
      <c r="G6" s="478">
        <f>E6-F6</f>
        <v>48911</v>
      </c>
    </row>
    <row r="7" spans="1:7" ht="16.5">
      <c r="A7" s="67"/>
      <c r="B7" s="228" t="s">
        <v>209</v>
      </c>
      <c r="C7" s="176">
        <v>13185</v>
      </c>
      <c r="D7" s="203">
        <v>520</v>
      </c>
      <c r="E7" s="203">
        <f t="shared" si="0"/>
        <v>13705</v>
      </c>
      <c r="F7" s="432">
        <v>13705</v>
      </c>
      <c r="G7" s="172">
        <f aca="true" t="shared" si="1" ref="G7:G21">E7-F7</f>
        <v>0</v>
      </c>
    </row>
    <row r="8" spans="1:7" ht="16.5">
      <c r="A8" s="67"/>
      <c r="B8" s="228" t="s">
        <v>208</v>
      </c>
      <c r="C8" s="176">
        <v>486</v>
      </c>
      <c r="D8" s="203"/>
      <c r="E8" s="203">
        <f t="shared" si="0"/>
        <v>486</v>
      </c>
      <c r="F8" s="432">
        <v>486</v>
      </c>
      <c r="G8" s="172">
        <f t="shared" si="1"/>
        <v>0</v>
      </c>
    </row>
    <row r="9" spans="1:7" ht="16.5">
      <c r="A9" s="67"/>
      <c r="B9" s="228" t="s">
        <v>288</v>
      </c>
      <c r="C9" s="176">
        <v>3800</v>
      </c>
      <c r="D9" s="203"/>
      <c r="E9" s="203">
        <f t="shared" si="0"/>
        <v>3800</v>
      </c>
      <c r="F9" s="432">
        <v>3800</v>
      </c>
      <c r="G9" s="172">
        <f t="shared" si="1"/>
        <v>0</v>
      </c>
    </row>
    <row r="10" spans="1:7" ht="16.5">
      <c r="A10" s="67"/>
      <c r="B10" s="228" t="s">
        <v>375</v>
      </c>
      <c r="C10" s="176">
        <v>8274</v>
      </c>
      <c r="D10" s="203">
        <v>2749</v>
      </c>
      <c r="E10" s="203">
        <f t="shared" si="0"/>
        <v>11023</v>
      </c>
      <c r="F10" s="432">
        <v>11023</v>
      </c>
      <c r="G10" s="172">
        <f t="shared" si="1"/>
        <v>0</v>
      </c>
    </row>
    <row r="11" spans="1:7" ht="16.5">
      <c r="A11" s="67"/>
      <c r="B11" s="228" t="s">
        <v>376</v>
      </c>
      <c r="C11" s="176">
        <v>789</v>
      </c>
      <c r="D11" s="203">
        <v>211</v>
      </c>
      <c r="E11" s="203">
        <f t="shared" si="0"/>
        <v>1000</v>
      </c>
      <c r="F11" s="432">
        <v>1000</v>
      </c>
      <c r="G11" s="172">
        <f t="shared" si="1"/>
        <v>0</v>
      </c>
    </row>
    <row r="12" spans="1:7" ht="16.5">
      <c r="A12" s="67"/>
      <c r="B12" s="228" t="s">
        <v>527</v>
      </c>
      <c r="C12" s="176">
        <v>9276</v>
      </c>
      <c r="D12" s="203"/>
      <c r="E12" s="203">
        <f t="shared" si="0"/>
        <v>9276</v>
      </c>
      <c r="F12" s="432">
        <v>9276</v>
      </c>
      <c r="G12" s="172">
        <f t="shared" si="1"/>
        <v>0</v>
      </c>
    </row>
    <row r="13" spans="1:7" ht="33">
      <c r="A13" s="67"/>
      <c r="B13" s="77" t="s">
        <v>287</v>
      </c>
      <c r="C13" s="539">
        <v>2300</v>
      </c>
      <c r="D13" s="439"/>
      <c r="E13" s="439">
        <f t="shared" si="0"/>
        <v>2300</v>
      </c>
      <c r="F13" s="540"/>
      <c r="G13" s="478">
        <f t="shared" si="1"/>
        <v>2300</v>
      </c>
    </row>
    <row r="14" spans="1:7" ht="16.5">
      <c r="A14" s="67"/>
      <c r="B14" s="77" t="s">
        <v>61</v>
      </c>
      <c r="C14" s="176">
        <v>2500</v>
      </c>
      <c r="D14" s="203"/>
      <c r="E14" s="203">
        <f t="shared" si="0"/>
        <v>2500</v>
      </c>
      <c r="F14" s="432"/>
      <c r="G14" s="172">
        <f t="shared" si="1"/>
        <v>2500</v>
      </c>
    </row>
    <row r="15" spans="1:7" ht="18" customHeight="1">
      <c r="A15" s="67"/>
      <c r="B15" s="77" t="s">
        <v>390</v>
      </c>
      <c r="C15" s="176">
        <v>100</v>
      </c>
      <c r="D15" s="203"/>
      <c r="E15" s="203">
        <f t="shared" si="0"/>
        <v>100</v>
      </c>
      <c r="F15" s="432"/>
      <c r="G15" s="172">
        <f t="shared" si="1"/>
        <v>100</v>
      </c>
    </row>
    <row r="16" spans="1:7" ht="16.5">
      <c r="A16" s="67"/>
      <c r="B16" s="77" t="s">
        <v>392</v>
      </c>
      <c r="C16" s="176">
        <v>60</v>
      </c>
      <c r="D16" s="203"/>
      <c r="E16" s="203">
        <f t="shared" si="0"/>
        <v>60</v>
      </c>
      <c r="F16" s="432"/>
      <c r="G16" s="172">
        <f t="shared" si="1"/>
        <v>60</v>
      </c>
    </row>
    <row r="17" spans="1:7" ht="16.5">
      <c r="A17" s="67"/>
      <c r="B17" s="77" t="s">
        <v>405</v>
      </c>
      <c r="C17" s="176">
        <v>50</v>
      </c>
      <c r="D17" s="203"/>
      <c r="E17" s="203">
        <f t="shared" si="0"/>
        <v>50</v>
      </c>
      <c r="F17" s="432"/>
      <c r="G17" s="172">
        <f t="shared" si="1"/>
        <v>50</v>
      </c>
    </row>
    <row r="18" spans="1:7" ht="18" customHeight="1">
      <c r="A18" s="67"/>
      <c r="B18" s="77" t="s">
        <v>406</v>
      </c>
      <c r="C18" s="176">
        <v>30</v>
      </c>
      <c r="D18" s="203"/>
      <c r="E18" s="203">
        <f t="shared" si="0"/>
        <v>30</v>
      </c>
      <c r="F18" s="432"/>
      <c r="G18" s="172">
        <f t="shared" si="1"/>
        <v>30</v>
      </c>
    </row>
    <row r="19" spans="1:7" ht="18" customHeight="1">
      <c r="A19" s="67"/>
      <c r="B19" s="77" t="s">
        <v>413</v>
      </c>
      <c r="C19" s="176">
        <v>100</v>
      </c>
      <c r="D19" s="203">
        <v>120</v>
      </c>
      <c r="E19" s="203">
        <f t="shared" si="0"/>
        <v>220</v>
      </c>
      <c r="F19" s="432"/>
      <c r="G19" s="172">
        <f t="shared" si="1"/>
        <v>220</v>
      </c>
    </row>
    <row r="20" spans="1:7" ht="18" customHeight="1">
      <c r="A20" s="67"/>
      <c r="B20" s="77" t="s">
        <v>646</v>
      </c>
      <c r="C20" s="176">
        <v>0</v>
      </c>
      <c r="D20" s="203">
        <v>480</v>
      </c>
      <c r="E20" s="203">
        <f t="shared" si="0"/>
        <v>480</v>
      </c>
      <c r="F20" s="432"/>
      <c r="G20" s="172">
        <f t="shared" si="1"/>
        <v>480</v>
      </c>
    </row>
    <row r="21" spans="1:7" ht="16.5">
      <c r="A21" s="67"/>
      <c r="B21" s="77" t="s">
        <v>629</v>
      </c>
      <c r="C21" s="176">
        <v>0</v>
      </c>
      <c r="D21" s="203">
        <v>100</v>
      </c>
      <c r="E21" s="203">
        <f t="shared" si="0"/>
        <v>100</v>
      </c>
      <c r="F21" s="432"/>
      <c r="G21" s="172">
        <f t="shared" si="1"/>
        <v>100</v>
      </c>
    </row>
    <row r="22" spans="1:7" ht="18" customHeight="1">
      <c r="A22" s="67"/>
      <c r="B22" s="77"/>
      <c r="C22" s="176"/>
      <c r="D22" s="203"/>
      <c r="E22" s="203"/>
      <c r="F22" s="432"/>
      <c r="G22" s="172"/>
    </row>
    <row r="23" spans="1:7" ht="16.5">
      <c r="A23" s="67">
        <v>2</v>
      </c>
      <c r="B23" s="76" t="s">
        <v>622</v>
      </c>
      <c r="C23" s="175">
        <f>SUM(C24)</f>
        <v>7885</v>
      </c>
      <c r="D23" s="175">
        <f>SUM(D24)</f>
        <v>0</v>
      </c>
      <c r="E23" s="175">
        <f>SUM(E24)</f>
        <v>7885</v>
      </c>
      <c r="F23" s="175">
        <f>SUM(F24)</f>
        <v>7885</v>
      </c>
      <c r="G23" s="81">
        <f>SUM(G24)</f>
        <v>0</v>
      </c>
    </row>
    <row r="24" spans="1:7" ht="16.5">
      <c r="A24" s="67"/>
      <c r="B24" s="77" t="s">
        <v>556</v>
      </c>
      <c r="C24" s="176">
        <v>7885</v>
      </c>
      <c r="D24" s="203"/>
      <c r="E24" s="203">
        <f>SUM(C24:D24)</f>
        <v>7885</v>
      </c>
      <c r="F24" s="432">
        <v>7885</v>
      </c>
      <c r="G24" s="172">
        <f>E24-F24</f>
        <v>0</v>
      </c>
    </row>
    <row r="25" spans="1:7" ht="16.5">
      <c r="A25" s="67"/>
      <c r="B25" s="78"/>
      <c r="C25" s="176"/>
      <c r="D25" s="203"/>
      <c r="E25" s="203"/>
      <c r="F25" s="431"/>
      <c r="G25" s="172"/>
    </row>
    <row r="26" spans="1:7" ht="16.5">
      <c r="A26" s="67"/>
      <c r="B26" s="71" t="s">
        <v>24</v>
      </c>
      <c r="C26" s="175">
        <f>SUM(C4+C23)</f>
        <v>97746</v>
      </c>
      <c r="D26" s="175">
        <f>SUM(D4+D23)</f>
        <v>4180</v>
      </c>
      <c r="E26" s="175">
        <f>SUM(E4+E23)</f>
        <v>101926</v>
      </c>
      <c r="F26" s="175">
        <f>SUM(F4+F23)</f>
        <v>47175</v>
      </c>
      <c r="G26" s="81">
        <f>SUM(G4+G23)</f>
        <v>54751</v>
      </c>
    </row>
    <row r="27" spans="1:7" ht="16.5">
      <c r="A27" s="67"/>
      <c r="B27" s="71"/>
      <c r="C27" s="176"/>
      <c r="D27" s="203"/>
      <c r="E27" s="203"/>
      <c r="F27" s="431"/>
      <c r="G27" s="172"/>
    </row>
    <row r="28" spans="1:7" ht="16.5">
      <c r="A28" s="717" t="s">
        <v>57</v>
      </c>
      <c r="B28" s="718"/>
      <c r="C28" s="176"/>
      <c r="D28" s="203"/>
      <c r="E28" s="203"/>
      <c r="F28" s="431"/>
      <c r="G28" s="172"/>
    </row>
    <row r="29" spans="1:7" ht="16.5">
      <c r="A29" s="123"/>
      <c r="B29" s="131"/>
      <c r="C29" s="473"/>
      <c r="D29" s="203"/>
      <c r="E29" s="203"/>
      <c r="F29" s="431"/>
      <c r="G29" s="172"/>
    </row>
    <row r="30" spans="1:7" ht="16.5">
      <c r="A30" s="67">
        <v>1</v>
      </c>
      <c r="B30" s="131" t="s">
        <v>439</v>
      </c>
      <c r="C30" s="474">
        <f>SUM(C31)</f>
        <v>169</v>
      </c>
      <c r="D30" s="237">
        <f>SUM(D31)</f>
        <v>0</v>
      </c>
      <c r="E30" s="237">
        <f>SUM(C30:D30)</f>
        <v>169</v>
      </c>
      <c r="F30" s="203">
        <f>SUM(F31)</f>
        <v>0</v>
      </c>
      <c r="G30" s="475">
        <f>SUM(G31)</f>
        <v>169</v>
      </c>
    </row>
    <row r="31" spans="1:7" ht="16.5">
      <c r="A31" s="123"/>
      <c r="B31" s="201" t="s">
        <v>456</v>
      </c>
      <c r="C31" s="473">
        <v>169</v>
      </c>
      <c r="D31" s="203"/>
      <c r="E31" s="203">
        <f>SUM(C31:D31)</f>
        <v>169</v>
      </c>
      <c r="F31" s="33"/>
      <c r="G31" s="452">
        <f>E31-F31</f>
        <v>169</v>
      </c>
    </row>
    <row r="32" spans="1:7" ht="16.5">
      <c r="A32" s="79"/>
      <c r="B32" s="131"/>
      <c r="C32" s="473"/>
      <c r="D32" s="203"/>
      <c r="E32" s="203"/>
      <c r="F32" s="33"/>
      <c r="G32" s="452"/>
    </row>
    <row r="33" spans="1:7" ht="16.5">
      <c r="A33" s="67"/>
      <c r="B33" s="224" t="s">
        <v>24</v>
      </c>
      <c r="C33" s="175">
        <f>SUM(C30)</f>
        <v>169</v>
      </c>
      <c r="D33" s="175">
        <f>SUM(D30)</f>
        <v>0</v>
      </c>
      <c r="E33" s="175">
        <f>SUM(E30)</f>
        <v>169</v>
      </c>
      <c r="F33" s="175">
        <f>SUM(F30)</f>
        <v>0</v>
      </c>
      <c r="G33" s="81">
        <f>SUM(G30)</f>
        <v>169</v>
      </c>
    </row>
    <row r="34" spans="1:7" ht="16.5">
      <c r="A34" s="67"/>
      <c r="B34" s="78"/>
      <c r="C34" s="176"/>
      <c r="D34" s="203"/>
      <c r="E34" s="203"/>
      <c r="F34" s="431"/>
      <c r="G34" s="172"/>
    </row>
    <row r="35" spans="1:7" ht="17.25" thickBot="1">
      <c r="A35" s="70"/>
      <c r="B35" s="75" t="s">
        <v>55</v>
      </c>
      <c r="C35" s="179">
        <f>SUM(C26+C33)</f>
        <v>97915</v>
      </c>
      <c r="D35" s="179">
        <f>SUM(D26+D33)</f>
        <v>4180</v>
      </c>
      <c r="E35" s="179">
        <f>SUM(E26+E33)</f>
        <v>102095</v>
      </c>
      <c r="F35" s="179">
        <f>SUM(F26+F33)</f>
        <v>47175</v>
      </c>
      <c r="G35" s="84">
        <f>SUM(G26+G33)</f>
        <v>54920</v>
      </c>
    </row>
  </sheetData>
  <sheetProtection/>
  <mergeCells count="2">
    <mergeCell ref="A2:B2"/>
    <mergeCell ref="A28:B28"/>
  </mergeCells>
  <printOptions/>
  <pageMargins left="0.34" right="0.25" top="1.1023622047244095" bottom="0.7480314960629921" header="0.31496062992125984" footer="0.31496062992125984"/>
  <pageSetup horizontalDpi="600" verticalDpi="600" orientation="portrait" paperSize="9" scale="80" r:id="rId1"/>
  <headerFooter>
    <oddHeader>&amp;C&amp;"Book Antiqua,Félkövér"&amp;11Keszthely Város Önkormányzata
egyéb működési célú támogatásai ÁHT-n belülre&amp;R&amp;"Book Antiqua,Félkövér"12. melléklet
ezer Ft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A91">
      <selection activeCell="D10" sqref="D10"/>
    </sheetView>
  </sheetViews>
  <sheetFormatPr defaultColWidth="9.140625" defaultRowHeight="12.75"/>
  <cols>
    <col min="1" max="1" width="6.57421875" style="73" customWidth="1"/>
    <col min="2" max="2" width="58.28125" style="74" customWidth="1"/>
    <col min="3" max="3" width="12.28125" style="4" bestFit="1" customWidth="1"/>
    <col min="4" max="5" width="12.28125" style="4" customWidth="1"/>
    <col min="6" max="7" width="12.28125" style="3" bestFit="1" customWidth="1"/>
    <col min="8" max="16384" width="9.140625" style="3" customWidth="1"/>
  </cols>
  <sheetData>
    <row r="1" spans="1:9" ht="45.75" thickBot="1">
      <c r="A1" s="437" t="s">
        <v>14</v>
      </c>
      <c r="B1" s="433" t="s">
        <v>166</v>
      </c>
      <c r="C1" s="436" t="s">
        <v>499</v>
      </c>
      <c r="D1" s="436" t="s">
        <v>369</v>
      </c>
      <c r="E1" s="436" t="s">
        <v>370</v>
      </c>
      <c r="F1" s="433" t="s">
        <v>133</v>
      </c>
      <c r="G1" s="438" t="s">
        <v>134</v>
      </c>
      <c r="I1" s="34"/>
    </row>
    <row r="2" spans="1:9" s="4" customFormat="1" ht="16.5" customHeight="1">
      <c r="A2" s="756" t="s">
        <v>59</v>
      </c>
      <c r="B2" s="757"/>
      <c r="C2" s="230"/>
      <c r="D2" s="356"/>
      <c r="E2" s="356"/>
      <c r="F2" s="758"/>
      <c r="G2" s="357"/>
      <c r="I2" s="244"/>
    </row>
    <row r="3" spans="1:9" s="4" customFormat="1" ht="16.5">
      <c r="A3" s="243"/>
      <c r="B3" s="759"/>
      <c r="C3" s="180"/>
      <c r="D3" s="268"/>
      <c r="E3" s="268"/>
      <c r="F3" s="760"/>
      <c r="G3" s="359"/>
      <c r="I3" s="244"/>
    </row>
    <row r="4" spans="1:9" s="4" customFormat="1" ht="16.5">
      <c r="A4" s="761">
        <v>1</v>
      </c>
      <c r="B4" s="358" t="s">
        <v>621</v>
      </c>
      <c r="C4" s="518">
        <f>SUM(C5)</f>
        <v>27000</v>
      </c>
      <c r="D4" s="600">
        <f>SUM(D5)</f>
        <v>0</v>
      </c>
      <c r="E4" s="600">
        <f>SUM(E5)</f>
        <v>27000</v>
      </c>
      <c r="F4" s="600">
        <f>SUM(F5)</f>
        <v>0</v>
      </c>
      <c r="G4" s="519">
        <f>SUM(G5)</f>
        <v>27000</v>
      </c>
      <c r="I4" s="244"/>
    </row>
    <row r="5" spans="1:9" s="4" customFormat="1" ht="16.5">
      <c r="A5" s="243"/>
      <c r="B5" s="454" t="s">
        <v>289</v>
      </c>
      <c r="C5" s="601">
        <v>27000</v>
      </c>
      <c r="D5" s="602"/>
      <c r="E5" s="602">
        <f>SUM(C5:D5)</f>
        <v>27000</v>
      </c>
      <c r="F5" s="762"/>
      <c r="G5" s="763">
        <f>E5-F5</f>
        <v>27000</v>
      </c>
      <c r="I5" s="244"/>
    </row>
    <row r="6" spans="1:9" s="4" customFormat="1" ht="16.5">
      <c r="A6" s="243"/>
      <c r="B6" s="764"/>
      <c r="C6" s="268"/>
      <c r="D6" s="268"/>
      <c r="E6" s="268"/>
      <c r="F6" s="268"/>
      <c r="G6" s="359"/>
      <c r="I6" s="244"/>
    </row>
    <row r="7" spans="1:9" s="4" customFormat="1" ht="16.5">
      <c r="A7" s="243">
        <v>2</v>
      </c>
      <c r="B7" s="764" t="s">
        <v>232</v>
      </c>
      <c r="C7" s="441">
        <f>SUM(C8:C10)</f>
        <v>10440</v>
      </c>
      <c r="D7" s="441">
        <f>SUM(D8:D10)</f>
        <v>438</v>
      </c>
      <c r="E7" s="441">
        <f>SUM(E8:E10)</f>
        <v>10878</v>
      </c>
      <c r="F7" s="441">
        <f>SUM(F8:F10)</f>
        <v>10378</v>
      </c>
      <c r="G7" s="604">
        <f>SUM(G8:G10)</f>
        <v>500</v>
      </c>
      <c r="I7" s="244"/>
    </row>
    <row r="8" spans="1:9" s="4" customFormat="1" ht="33">
      <c r="A8" s="243"/>
      <c r="B8" s="765" t="s">
        <v>277</v>
      </c>
      <c r="C8" s="477">
        <v>2500</v>
      </c>
      <c r="D8" s="477">
        <v>438</v>
      </c>
      <c r="E8" s="477">
        <f>SUM(C8:D8)</f>
        <v>2938</v>
      </c>
      <c r="F8" s="447">
        <v>2938</v>
      </c>
      <c r="G8" s="766">
        <f>E8-F8</f>
        <v>0</v>
      </c>
      <c r="I8" s="244"/>
    </row>
    <row r="9" spans="1:9" s="4" customFormat="1" ht="33">
      <c r="A9" s="243"/>
      <c r="B9" s="765" t="s">
        <v>278</v>
      </c>
      <c r="C9" s="477">
        <v>7440</v>
      </c>
      <c r="D9" s="477"/>
      <c r="E9" s="477">
        <f>SUM(C9:D9)</f>
        <v>7440</v>
      </c>
      <c r="F9" s="447">
        <v>7440</v>
      </c>
      <c r="G9" s="766">
        <f>E9-F9</f>
        <v>0</v>
      </c>
      <c r="I9" s="244"/>
    </row>
    <row r="10" spans="1:9" s="4" customFormat="1" ht="16.5">
      <c r="A10" s="243"/>
      <c r="B10" s="765" t="s">
        <v>423</v>
      </c>
      <c r="C10" s="222">
        <v>500</v>
      </c>
      <c r="D10" s="222"/>
      <c r="E10" s="222">
        <f aca="true" t="shared" si="0" ref="E10:E101">SUM(C10:D10)</f>
        <v>500</v>
      </c>
      <c r="F10" s="197">
        <v>0</v>
      </c>
      <c r="G10" s="767">
        <f aca="true" t="shared" si="1" ref="G10:G101">E10-F10</f>
        <v>500</v>
      </c>
      <c r="I10" s="244"/>
    </row>
    <row r="11" spans="1:9" s="4" customFormat="1" ht="16.5">
      <c r="A11" s="243"/>
      <c r="B11" s="765"/>
      <c r="C11" s="222"/>
      <c r="D11" s="222"/>
      <c r="E11" s="222"/>
      <c r="F11" s="268"/>
      <c r="G11" s="767">
        <f t="shared" si="1"/>
        <v>0</v>
      </c>
      <c r="I11" s="244"/>
    </row>
    <row r="12" spans="1:9" s="4" customFormat="1" ht="16.5">
      <c r="A12" s="243">
        <v>3</v>
      </c>
      <c r="B12" s="764" t="s">
        <v>528</v>
      </c>
      <c r="C12" s="441">
        <f>SUM(C13)</f>
        <v>95695</v>
      </c>
      <c r="D12" s="441">
        <f>SUM(D13)</f>
        <v>0</v>
      </c>
      <c r="E12" s="441">
        <f>SUM(C12:D12)</f>
        <v>95695</v>
      </c>
      <c r="F12" s="441">
        <f>SUM(F13)</f>
        <v>95695</v>
      </c>
      <c r="G12" s="768">
        <f t="shared" si="1"/>
        <v>0</v>
      </c>
      <c r="I12" s="244"/>
    </row>
    <row r="13" spans="1:9" s="4" customFormat="1" ht="16.5">
      <c r="A13" s="243"/>
      <c r="B13" s="765" t="s">
        <v>529</v>
      </c>
      <c r="C13" s="222">
        <v>95695</v>
      </c>
      <c r="D13" s="222"/>
      <c r="E13" s="222">
        <f>SUM(C13:D13)</f>
        <v>95695</v>
      </c>
      <c r="F13" s="222">
        <v>95695</v>
      </c>
      <c r="G13" s="767">
        <f t="shared" si="1"/>
        <v>0</v>
      </c>
      <c r="I13" s="244"/>
    </row>
    <row r="14" spans="1:9" s="4" customFormat="1" ht="16.5">
      <c r="A14" s="243"/>
      <c r="B14" s="765"/>
      <c r="C14" s="222"/>
      <c r="D14" s="222"/>
      <c r="E14" s="222"/>
      <c r="F14" s="268"/>
      <c r="G14" s="767"/>
      <c r="I14" s="244"/>
    </row>
    <row r="15" spans="1:9" s="4" customFormat="1" ht="16.5">
      <c r="A15" s="769">
        <v>4</v>
      </c>
      <c r="B15" s="770" t="s">
        <v>348</v>
      </c>
      <c r="C15" s="183">
        <f>SUM(C16:C37)</f>
        <v>19576</v>
      </c>
      <c r="D15" s="183">
        <f>SUM(D16:D37)</f>
        <v>300</v>
      </c>
      <c r="E15" s="183">
        <f>SUM(E16:E37)</f>
        <v>19876</v>
      </c>
      <c r="F15" s="183">
        <f>SUM(F16:F37)</f>
        <v>0</v>
      </c>
      <c r="G15" s="206">
        <f>SUM(G16:G37)</f>
        <v>19876</v>
      </c>
      <c r="I15" s="244"/>
    </row>
    <row r="16" spans="1:9" s="4" customFormat="1" ht="16.5">
      <c r="A16" s="243"/>
      <c r="B16" s="765" t="s">
        <v>351</v>
      </c>
      <c r="C16" s="178">
        <v>1500</v>
      </c>
      <c r="D16" s="222"/>
      <c r="E16" s="222">
        <f aca="true" t="shared" si="2" ref="E16:E37">SUM(C16:D16)</f>
        <v>1500</v>
      </c>
      <c r="F16" s="760"/>
      <c r="G16" s="767">
        <f aca="true" t="shared" si="3" ref="G16:G37">E16-F16</f>
        <v>1500</v>
      </c>
      <c r="I16" s="244"/>
    </row>
    <row r="17" spans="1:9" s="4" customFormat="1" ht="16.5">
      <c r="A17" s="243"/>
      <c r="B17" s="765" t="s">
        <v>383</v>
      </c>
      <c r="C17" s="178">
        <v>2000</v>
      </c>
      <c r="D17" s="222"/>
      <c r="E17" s="222">
        <f t="shared" si="2"/>
        <v>2000</v>
      </c>
      <c r="F17" s="760"/>
      <c r="G17" s="767">
        <f t="shared" si="3"/>
        <v>2000</v>
      </c>
      <c r="I17" s="244"/>
    </row>
    <row r="18" spans="1:9" s="4" customFormat="1" ht="16.5">
      <c r="A18" s="243"/>
      <c r="B18" s="765" t="s">
        <v>457</v>
      </c>
      <c r="C18" s="178">
        <v>750</v>
      </c>
      <c r="D18" s="222"/>
      <c r="E18" s="222">
        <f t="shared" si="2"/>
        <v>750</v>
      </c>
      <c r="F18" s="760"/>
      <c r="G18" s="767">
        <f t="shared" si="3"/>
        <v>750</v>
      </c>
      <c r="I18" s="244"/>
    </row>
    <row r="19" spans="1:9" s="4" customFormat="1" ht="16.5">
      <c r="A19" s="243"/>
      <c r="B19" s="765" t="s">
        <v>386</v>
      </c>
      <c r="C19" s="178">
        <v>100</v>
      </c>
      <c r="D19" s="222"/>
      <c r="E19" s="222">
        <f t="shared" si="2"/>
        <v>100</v>
      </c>
      <c r="F19" s="760"/>
      <c r="G19" s="767">
        <f t="shared" si="3"/>
        <v>100</v>
      </c>
      <c r="I19" s="244"/>
    </row>
    <row r="20" spans="1:9" s="4" customFormat="1" ht="16.5">
      <c r="A20" s="243"/>
      <c r="B20" s="771" t="s">
        <v>388</v>
      </c>
      <c r="C20" s="178">
        <v>100</v>
      </c>
      <c r="D20" s="222"/>
      <c r="E20" s="222">
        <f t="shared" si="2"/>
        <v>100</v>
      </c>
      <c r="F20" s="760"/>
      <c r="G20" s="767">
        <f t="shared" si="3"/>
        <v>100</v>
      </c>
      <c r="I20" s="244"/>
    </row>
    <row r="21" spans="1:9" s="4" customFormat="1" ht="33">
      <c r="A21" s="243"/>
      <c r="B21" s="771" t="s">
        <v>537</v>
      </c>
      <c r="C21" s="178">
        <v>3600</v>
      </c>
      <c r="D21" s="222"/>
      <c r="E21" s="222">
        <f t="shared" si="2"/>
        <v>3600</v>
      </c>
      <c r="F21" s="760"/>
      <c r="G21" s="767">
        <f t="shared" si="3"/>
        <v>3600</v>
      </c>
      <c r="I21" s="244"/>
    </row>
    <row r="22" spans="1:9" s="4" customFormat="1" ht="16.5">
      <c r="A22" s="243"/>
      <c r="B22" s="771" t="s">
        <v>394</v>
      </c>
      <c r="C22" s="178">
        <v>2000</v>
      </c>
      <c r="D22" s="222"/>
      <c r="E22" s="222">
        <f t="shared" si="2"/>
        <v>2000</v>
      </c>
      <c r="F22" s="760"/>
      <c r="G22" s="767">
        <f t="shared" si="3"/>
        <v>2000</v>
      </c>
      <c r="I22" s="244"/>
    </row>
    <row r="23" spans="1:9" s="4" customFormat="1" ht="16.5">
      <c r="A23" s="243"/>
      <c r="B23" s="771" t="s">
        <v>538</v>
      </c>
      <c r="C23" s="178">
        <v>2300</v>
      </c>
      <c r="D23" s="222"/>
      <c r="E23" s="222">
        <f t="shared" si="2"/>
        <v>2300</v>
      </c>
      <c r="F23" s="760"/>
      <c r="G23" s="767">
        <f t="shared" si="3"/>
        <v>2300</v>
      </c>
      <c r="I23" s="244"/>
    </row>
    <row r="24" spans="1:9" s="4" customFormat="1" ht="16.5">
      <c r="A24" s="243"/>
      <c r="B24" s="771" t="s">
        <v>419</v>
      </c>
      <c r="C24" s="178">
        <v>478</v>
      </c>
      <c r="D24" s="222"/>
      <c r="E24" s="222">
        <f t="shared" si="2"/>
        <v>478</v>
      </c>
      <c r="F24" s="760"/>
      <c r="G24" s="767">
        <f t="shared" si="3"/>
        <v>478</v>
      </c>
      <c r="I24" s="244"/>
    </row>
    <row r="25" spans="1:9" s="4" customFormat="1" ht="16.5">
      <c r="A25" s="243"/>
      <c r="B25" s="771" t="s">
        <v>628</v>
      </c>
      <c r="C25" s="178">
        <v>350</v>
      </c>
      <c r="D25" s="222">
        <v>100</v>
      </c>
      <c r="E25" s="222">
        <f t="shared" si="2"/>
        <v>450</v>
      </c>
      <c r="F25" s="760"/>
      <c r="G25" s="767">
        <f t="shared" si="3"/>
        <v>450</v>
      </c>
      <c r="I25" s="244"/>
    </row>
    <row r="26" spans="1:9" s="4" customFormat="1" ht="16.5">
      <c r="A26" s="243"/>
      <c r="B26" s="771" t="s">
        <v>540</v>
      </c>
      <c r="C26" s="178">
        <v>800</v>
      </c>
      <c r="D26" s="222"/>
      <c r="E26" s="222">
        <f t="shared" si="2"/>
        <v>800</v>
      </c>
      <c r="F26" s="760"/>
      <c r="G26" s="767">
        <f t="shared" si="3"/>
        <v>800</v>
      </c>
      <c r="I26" s="244"/>
    </row>
    <row r="27" spans="1:9" s="4" customFormat="1" ht="16.5">
      <c r="A27" s="243"/>
      <c r="B27" s="771" t="s">
        <v>623</v>
      </c>
      <c r="C27" s="178">
        <v>958</v>
      </c>
      <c r="D27" s="222"/>
      <c r="E27" s="222">
        <f t="shared" si="2"/>
        <v>958</v>
      </c>
      <c r="F27" s="760"/>
      <c r="G27" s="767">
        <f t="shared" si="3"/>
        <v>958</v>
      </c>
      <c r="I27" s="244"/>
    </row>
    <row r="28" spans="1:9" s="4" customFormat="1" ht="16.5">
      <c r="A28" s="243"/>
      <c r="B28" s="771" t="s">
        <v>610</v>
      </c>
      <c r="C28" s="178">
        <v>350</v>
      </c>
      <c r="D28" s="222">
        <v>200</v>
      </c>
      <c r="E28" s="222">
        <f t="shared" si="2"/>
        <v>550</v>
      </c>
      <c r="F28" s="760"/>
      <c r="G28" s="767">
        <f t="shared" si="3"/>
        <v>550</v>
      </c>
      <c r="I28" s="244"/>
    </row>
    <row r="29" spans="1:9" s="4" customFormat="1" ht="16.5">
      <c r="A29" s="243"/>
      <c r="B29" s="771" t="s">
        <v>395</v>
      </c>
      <c r="C29" s="178">
        <v>150</v>
      </c>
      <c r="D29" s="222"/>
      <c r="E29" s="222">
        <f t="shared" si="2"/>
        <v>150</v>
      </c>
      <c r="F29" s="760"/>
      <c r="G29" s="767">
        <f t="shared" si="3"/>
        <v>150</v>
      </c>
      <c r="I29" s="244"/>
    </row>
    <row r="30" spans="1:9" s="4" customFormat="1" ht="16.5">
      <c r="A30" s="243"/>
      <c r="B30" s="771" t="s">
        <v>458</v>
      </c>
      <c r="C30" s="178">
        <v>100</v>
      </c>
      <c r="D30" s="222"/>
      <c r="E30" s="222">
        <f t="shared" si="2"/>
        <v>100</v>
      </c>
      <c r="F30" s="760"/>
      <c r="G30" s="767">
        <f t="shared" si="3"/>
        <v>100</v>
      </c>
      <c r="I30" s="244"/>
    </row>
    <row r="31" spans="1:9" s="4" customFormat="1" ht="16.5">
      <c r="A31" s="243"/>
      <c r="B31" s="771" t="s">
        <v>396</v>
      </c>
      <c r="C31" s="178">
        <v>100</v>
      </c>
      <c r="D31" s="222"/>
      <c r="E31" s="222">
        <f t="shared" si="2"/>
        <v>100</v>
      </c>
      <c r="F31" s="760"/>
      <c r="G31" s="767">
        <f t="shared" si="3"/>
        <v>100</v>
      </c>
      <c r="I31" s="244"/>
    </row>
    <row r="32" spans="1:9" s="4" customFormat="1" ht="16.5">
      <c r="A32" s="243"/>
      <c r="B32" s="771" t="s">
        <v>531</v>
      </c>
      <c r="C32" s="178">
        <v>2400</v>
      </c>
      <c r="D32" s="222"/>
      <c r="E32" s="222">
        <f t="shared" si="2"/>
        <v>2400</v>
      </c>
      <c r="F32" s="760"/>
      <c r="G32" s="767">
        <f t="shared" si="3"/>
        <v>2400</v>
      </c>
      <c r="I32" s="244"/>
    </row>
    <row r="33" spans="1:9" s="4" customFormat="1" ht="16.5">
      <c r="A33" s="243"/>
      <c r="B33" s="765" t="s">
        <v>397</v>
      </c>
      <c r="C33" s="178">
        <v>100</v>
      </c>
      <c r="D33" s="222"/>
      <c r="E33" s="222">
        <f t="shared" si="2"/>
        <v>100</v>
      </c>
      <c r="F33" s="760"/>
      <c r="G33" s="767">
        <f t="shared" si="3"/>
        <v>100</v>
      </c>
      <c r="I33" s="244"/>
    </row>
    <row r="34" spans="1:9" s="4" customFormat="1" ht="16.5">
      <c r="A34" s="243"/>
      <c r="B34" s="765" t="s">
        <v>398</v>
      </c>
      <c r="C34" s="178">
        <v>50</v>
      </c>
      <c r="D34" s="222"/>
      <c r="E34" s="222">
        <f t="shared" si="2"/>
        <v>50</v>
      </c>
      <c r="F34" s="760"/>
      <c r="G34" s="767">
        <f t="shared" si="3"/>
        <v>50</v>
      </c>
      <c r="I34" s="244"/>
    </row>
    <row r="35" spans="1:9" s="4" customFormat="1" ht="16.5">
      <c r="A35" s="243"/>
      <c r="B35" s="765" t="s">
        <v>421</v>
      </c>
      <c r="C35" s="178">
        <v>1200</v>
      </c>
      <c r="D35" s="222"/>
      <c r="E35" s="222">
        <f t="shared" si="2"/>
        <v>1200</v>
      </c>
      <c r="F35" s="760"/>
      <c r="G35" s="767">
        <f t="shared" si="3"/>
        <v>1200</v>
      </c>
      <c r="I35" s="244"/>
    </row>
    <row r="36" spans="1:9" s="4" customFormat="1" ht="16.5">
      <c r="A36" s="243"/>
      <c r="B36" s="765" t="s">
        <v>532</v>
      </c>
      <c r="C36" s="178">
        <v>150</v>
      </c>
      <c r="D36" s="222"/>
      <c r="E36" s="222">
        <f t="shared" si="2"/>
        <v>150</v>
      </c>
      <c r="F36" s="760"/>
      <c r="G36" s="767">
        <f t="shared" si="3"/>
        <v>150</v>
      </c>
      <c r="I36" s="244"/>
    </row>
    <row r="37" spans="1:9" s="4" customFormat="1" ht="16.5">
      <c r="A37" s="583"/>
      <c r="B37" s="772" t="s">
        <v>539</v>
      </c>
      <c r="C37" s="601">
        <v>40</v>
      </c>
      <c r="D37" s="602"/>
      <c r="E37" s="602">
        <f t="shared" si="2"/>
        <v>40</v>
      </c>
      <c r="F37" s="762"/>
      <c r="G37" s="763">
        <f t="shared" si="3"/>
        <v>40</v>
      </c>
      <c r="I37" s="244"/>
    </row>
    <row r="38" spans="1:7" s="4" customFormat="1" ht="16.5">
      <c r="A38" s="276"/>
      <c r="B38" s="275"/>
      <c r="C38" s="268"/>
      <c r="D38" s="268"/>
      <c r="E38" s="268"/>
      <c r="F38" s="268"/>
      <c r="G38" s="359"/>
    </row>
    <row r="39" spans="1:9" s="4" customFormat="1" ht="16.5">
      <c r="A39" s="769">
        <v>5</v>
      </c>
      <c r="B39" s="245" t="s">
        <v>233</v>
      </c>
      <c r="C39" s="183">
        <f>SUM(C40:C87)</f>
        <v>39149</v>
      </c>
      <c r="D39" s="183">
        <f>SUM(D40:D87)</f>
        <v>876</v>
      </c>
      <c r="E39" s="183">
        <f>SUM(E40:E87)</f>
        <v>40025</v>
      </c>
      <c r="F39" s="183">
        <f>SUM(F40:F87)</f>
        <v>0</v>
      </c>
      <c r="G39" s="206">
        <f>SUM(G40:G87)</f>
        <v>40025</v>
      </c>
      <c r="I39" s="244"/>
    </row>
    <row r="40" spans="1:9" s="4" customFormat="1" ht="16.5">
      <c r="A40" s="243"/>
      <c r="B40" s="454" t="s">
        <v>613</v>
      </c>
      <c r="C40" s="178">
        <v>9057</v>
      </c>
      <c r="D40" s="222">
        <v>150</v>
      </c>
      <c r="E40" s="222">
        <f t="shared" si="0"/>
        <v>9207</v>
      </c>
      <c r="F40" s="760"/>
      <c r="G40" s="767">
        <f t="shared" si="1"/>
        <v>9207</v>
      </c>
      <c r="I40" s="244"/>
    </row>
    <row r="41" spans="1:9" s="4" customFormat="1" ht="16.5">
      <c r="A41" s="243"/>
      <c r="B41" s="454" t="s">
        <v>409</v>
      </c>
      <c r="C41" s="178">
        <v>340</v>
      </c>
      <c r="D41" s="222"/>
      <c r="E41" s="222">
        <f t="shared" si="0"/>
        <v>340</v>
      </c>
      <c r="F41" s="760"/>
      <c r="G41" s="767">
        <f t="shared" si="1"/>
        <v>340</v>
      </c>
      <c r="I41" s="244"/>
    </row>
    <row r="42" spans="1:9" s="4" customFormat="1" ht="33">
      <c r="A42" s="769"/>
      <c r="B42" s="773" t="s">
        <v>393</v>
      </c>
      <c r="C42" s="541">
        <v>1025</v>
      </c>
      <c r="D42" s="477"/>
      <c r="E42" s="477">
        <f t="shared" si="0"/>
        <v>1025</v>
      </c>
      <c r="F42" s="774"/>
      <c r="G42" s="766">
        <f t="shared" si="1"/>
        <v>1025</v>
      </c>
      <c r="I42" s="244"/>
    </row>
    <row r="43" spans="1:9" s="4" customFormat="1" ht="16.5">
      <c r="A43" s="769"/>
      <c r="B43" s="773" t="s">
        <v>273</v>
      </c>
      <c r="C43" s="181">
        <v>100</v>
      </c>
      <c r="D43" s="222"/>
      <c r="E43" s="222">
        <f t="shared" si="0"/>
        <v>100</v>
      </c>
      <c r="F43" s="760"/>
      <c r="G43" s="767">
        <f t="shared" si="1"/>
        <v>100</v>
      </c>
      <c r="I43" s="244"/>
    </row>
    <row r="44" spans="1:9" s="4" customFormat="1" ht="33">
      <c r="A44" s="769"/>
      <c r="B44" s="773" t="s">
        <v>272</v>
      </c>
      <c r="C44" s="541">
        <v>3000</v>
      </c>
      <c r="D44" s="477"/>
      <c r="E44" s="477">
        <f t="shared" si="0"/>
        <v>3000</v>
      </c>
      <c r="F44" s="774"/>
      <c r="G44" s="766">
        <f t="shared" si="1"/>
        <v>3000</v>
      </c>
      <c r="I44" s="244"/>
    </row>
    <row r="45" spans="1:9" s="4" customFormat="1" ht="16.5">
      <c r="A45" s="769"/>
      <c r="B45" s="773" t="s">
        <v>230</v>
      </c>
      <c r="C45" s="182">
        <v>150</v>
      </c>
      <c r="D45" s="222"/>
      <c r="E45" s="222">
        <f t="shared" si="0"/>
        <v>150</v>
      </c>
      <c r="F45" s="760"/>
      <c r="G45" s="767">
        <f t="shared" si="1"/>
        <v>150</v>
      </c>
      <c r="I45" s="244"/>
    </row>
    <row r="46" spans="1:9" s="4" customFormat="1" ht="16.5">
      <c r="A46" s="769"/>
      <c r="B46" s="771" t="s">
        <v>62</v>
      </c>
      <c r="C46" s="434">
        <v>16302</v>
      </c>
      <c r="D46" s="222"/>
      <c r="E46" s="222">
        <f t="shared" si="0"/>
        <v>16302</v>
      </c>
      <c r="F46" s="760"/>
      <c r="G46" s="767">
        <f t="shared" si="1"/>
        <v>16302</v>
      </c>
      <c r="I46" s="244"/>
    </row>
    <row r="47" spans="1:9" s="4" customFormat="1" ht="16.5">
      <c r="A47" s="769"/>
      <c r="B47" s="771" t="s">
        <v>271</v>
      </c>
      <c r="C47" s="434">
        <v>1500</v>
      </c>
      <c r="D47" s="222"/>
      <c r="E47" s="222">
        <f t="shared" si="0"/>
        <v>1500</v>
      </c>
      <c r="F47" s="760"/>
      <c r="G47" s="767">
        <f t="shared" si="1"/>
        <v>1500</v>
      </c>
      <c r="I47" s="244"/>
    </row>
    <row r="48" spans="1:9" s="4" customFormat="1" ht="16.5">
      <c r="A48" s="769"/>
      <c r="B48" s="771" t="s">
        <v>63</v>
      </c>
      <c r="C48" s="434">
        <v>1000</v>
      </c>
      <c r="D48" s="222"/>
      <c r="E48" s="222">
        <f t="shared" si="0"/>
        <v>1000</v>
      </c>
      <c r="F48" s="760"/>
      <c r="G48" s="767">
        <f t="shared" si="1"/>
        <v>1000</v>
      </c>
      <c r="I48" s="244"/>
    </row>
    <row r="49" spans="1:9" s="4" customFormat="1" ht="33">
      <c r="A49" s="769"/>
      <c r="B49" s="775" t="s">
        <v>427</v>
      </c>
      <c r="C49" s="476">
        <v>300</v>
      </c>
      <c r="D49" s="477"/>
      <c r="E49" s="477">
        <f t="shared" si="0"/>
        <v>300</v>
      </c>
      <c r="F49" s="774"/>
      <c r="G49" s="766">
        <f t="shared" si="1"/>
        <v>300</v>
      </c>
      <c r="I49" s="244"/>
    </row>
    <row r="50" spans="1:9" s="4" customFormat="1" ht="16.5">
      <c r="A50" s="769"/>
      <c r="B50" s="771" t="s">
        <v>292</v>
      </c>
      <c r="C50" s="434">
        <v>1000</v>
      </c>
      <c r="D50" s="222"/>
      <c r="E50" s="222">
        <f t="shared" si="0"/>
        <v>1000</v>
      </c>
      <c r="F50" s="760"/>
      <c r="G50" s="767">
        <f t="shared" si="1"/>
        <v>1000</v>
      </c>
      <c r="I50" s="244"/>
    </row>
    <row r="51" spans="1:9" s="4" customFormat="1" ht="17.25" thickBot="1">
      <c r="A51" s="776"/>
      <c r="B51" s="777" t="s">
        <v>533</v>
      </c>
      <c r="C51" s="551">
        <v>400</v>
      </c>
      <c r="D51" s="778">
        <v>286</v>
      </c>
      <c r="E51" s="778">
        <f t="shared" si="0"/>
        <v>686</v>
      </c>
      <c r="F51" s="779"/>
      <c r="G51" s="780">
        <f t="shared" si="1"/>
        <v>686</v>
      </c>
      <c r="I51" s="244"/>
    </row>
    <row r="52" spans="1:9" s="4" customFormat="1" ht="16.5">
      <c r="A52" s="781"/>
      <c r="B52" s="782" t="s">
        <v>408</v>
      </c>
      <c r="C52" s="552">
        <v>420</v>
      </c>
      <c r="D52" s="553"/>
      <c r="E52" s="553">
        <f t="shared" si="0"/>
        <v>420</v>
      </c>
      <c r="F52" s="758"/>
      <c r="G52" s="783">
        <f t="shared" si="1"/>
        <v>420</v>
      </c>
      <c r="I52" s="244"/>
    </row>
    <row r="53" spans="1:9" s="4" customFormat="1" ht="16.5">
      <c r="A53" s="769"/>
      <c r="B53" s="771" t="s">
        <v>347</v>
      </c>
      <c r="C53" s="434">
        <v>200</v>
      </c>
      <c r="D53" s="222"/>
      <c r="E53" s="222">
        <f t="shared" si="0"/>
        <v>200</v>
      </c>
      <c r="F53" s="760"/>
      <c r="G53" s="767">
        <f t="shared" si="1"/>
        <v>200</v>
      </c>
      <c r="I53" s="244"/>
    </row>
    <row r="54" spans="1:9" s="4" customFormat="1" ht="16.5">
      <c r="A54" s="769"/>
      <c r="B54" s="771" t="s">
        <v>382</v>
      </c>
      <c r="C54" s="434">
        <v>50</v>
      </c>
      <c r="D54" s="222"/>
      <c r="E54" s="222">
        <f t="shared" si="0"/>
        <v>50</v>
      </c>
      <c r="F54" s="760"/>
      <c r="G54" s="767">
        <f t="shared" si="1"/>
        <v>50</v>
      </c>
      <c r="I54" s="244"/>
    </row>
    <row r="55" spans="1:9" s="4" customFormat="1" ht="16.5">
      <c r="A55" s="769"/>
      <c r="B55" s="771" t="s">
        <v>412</v>
      </c>
      <c r="C55" s="434">
        <v>110</v>
      </c>
      <c r="D55" s="222"/>
      <c r="E55" s="222">
        <f t="shared" si="0"/>
        <v>110</v>
      </c>
      <c r="F55" s="760"/>
      <c r="G55" s="767">
        <f t="shared" si="1"/>
        <v>110</v>
      </c>
      <c r="I55" s="244"/>
    </row>
    <row r="56" spans="1:9" s="4" customFormat="1" ht="16.5">
      <c r="A56" s="769"/>
      <c r="B56" s="771" t="s">
        <v>384</v>
      </c>
      <c r="C56" s="434">
        <v>100</v>
      </c>
      <c r="D56" s="222"/>
      <c r="E56" s="222">
        <f t="shared" si="0"/>
        <v>100</v>
      </c>
      <c r="F56" s="760"/>
      <c r="G56" s="767">
        <f t="shared" si="1"/>
        <v>100</v>
      </c>
      <c r="I56" s="244"/>
    </row>
    <row r="57" spans="1:9" s="4" customFormat="1" ht="16.5">
      <c r="A57" s="769"/>
      <c r="B57" s="771" t="s">
        <v>385</v>
      </c>
      <c r="C57" s="434">
        <v>100</v>
      </c>
      <c r="D57" s="222"/>
      <c r="E57" s="222">
        <f t="shared" si="0"/>
        <v>100</v>
      </c>
      <c r="F57" s="760"/>
      <c r="G57" s="767">
        <f t="shared" si="1"/>
        <v>100</v>
      </c>
      <c r="I57" s="244"/>
    </row>
    <row r="58" spans="1:9" s="4" customFormat="1" ht="16.5">
      <c r="A58" s="769"/>
      <c r="B58" s="771" t="s">
        <v>387</v>
      </c>
      <c r="C58" s="434">
        <v>50</v>
      </c>
      <c r="D58" s="222"/>
      <c r="E58" s="222">
        <f t="shared" si="0"/>
        <v>50</v>
      </c>
      <c r="F58" s="760"/>
      <c r="G58" s="767">
        <f t="shared" si="1"/>
        <v>50</v>
      </c>
      <c r="I58" s="244"/>
    </row>
    <row r="59" spans="1:9" s="4" customFormat="1" ht="16.5">
      <c r="A59" s="769"/>
      <c r="B59" s="771" t="s">
        <v>389</v>
      </c>
      <c r="C59" s="434">
        <v>50</v>
      </c>
      <c r="D59" s="222"/>
      <c r="E59" s="222">
        <f t="shared" si="0"/>
        <v>50</v>
      </c>
      <c r="F59" s="760"/>
      <c r="G59" s="767">
        <f t="shared" si="1"/>
        <v>50</v>
      </c>
      <c r="I59" s="244"/>
    </row>
    <row r="60" spans="1:9" s="4" customFormat="1" ht="16.5">
      <c r="A60" s="769"/>
      <c r="B60" s="771" t="s">
        <v>410</v>
      </c>
      <c r="C60" s="434">
        <v>150</v>
      </c>
      <c r="D60" s="222"/>
      <c r="E60" s="222">
        <f t="shared" si="0"/>
        <v>150</v>
      </c>
      <c r="F60" s="760"/>
      <c r="G60" s="767">
        <f t="shared" si="1"/>
        <v>150</v>
      </c>
      <c r="I60" s="244"/>
    </row>
    <row r="61" spans="1:9" s="4" customFormat="1" ht="33">
      <c r="A61" s="769"/>
      <c r="B61" s="771" t="s">
        <v>391</v>
      </c>
      <c r="C61" s="476">
        <v>30</v>
      </c>
      <c r="D61" s="477"/>
      <c r="E61" s="477">
        <f t="shared" si="0"/>
        <v>30</v>
      </c>
      <c r="F61" s="774"/>
      <c r="G61" s="766">
        <f t="shared" si="1"/>
        <v>30</v>
      </c>
      <c r="I61" s="244"/>
    </row>
    <row r="62" spans="1:9" s="4" customFormat="1" ht="16.5">
      <c r="A62" s="769"/>
      <c r="B62" s="771" t="s">
        <v>399</v>
      </c>
      <c r="C62" s="434">
        <v>50</v>
      </c>
      <c r="D62" s="222"/>
      <c r="E62" s="222">
        <f t="shared" si="0"/>
        <v>50</v>
      </c>
      <c r="F62" s="760"/>
      <c r="G62" s="767">
        <f t="shared" si="1"/>
        <v>50</v>
      </c>
      <c r="I62" s="244"/>
    </row>
    <row r="63" spans="1:9" s="4" customFormat="1" ht="16.5">
      <c r="A63" s="769"/>
      <c r="B63" s="771" t="s">
        <v>400</v>
      </c>
      <c r="C63" s="434">
        <v>100</v>
      </c>
      <c r="D63" s="222"/>
      <c r="E63" s="222">
        <f t="shared" si="0"/>
        <v>100</v>
      </c>
      <c r="F63" s="760"/>
      <c r="G63" s="767">
        <f t="shared" si="1"/>
        <v>100</v>
      </c>
      <c r="I63" s="244"/>
    </row>
    <row r="64" spans="1:9" s="4" customFormat="1" ht="16.5">
      <c r="A64" s="769"/>
      <c r="B64" s="771" t="s">
        <v>401</v>
      </c>
      <c r="C64" s="434">
        <v>400</v>
      </c>
      <c r="D64" s="222"/>
      <c r="E64" s="222">
        <f t="shared" si="0"/>
        <v>400</v>
      </c>
      <c r="F64" s="760"/>
      <c r="G64" s="767">
        <f t="shared" si="1"/>
        <v>400</v>
      </c>
      <c r="I64" s="244"/>
    </row>
    <row r="65" spans="1:9" s="4" customFormat="1" ht="16.5">
      <c r="A65" s="769"/>
      <c r="B65" s="771" t="s">
        <v>402</v>
      </c>
      <c r="C65" s="434">
        <v>50</v>
      </c>
      <c r="D65" s="222">
        <v>50</v>
      </c>
      <c r="E65" s="222">
        <f t="shared" si="0"/>
        <v>100</v>
      </c>
      <c r="F65" s="760"/>
      <c r="G65" s="767">
        <f t="shared" si="1"/>
        <v>100</v>
      </c>
      <c r="I65" s="244"/>
    </row>
    <row r="66" spans="1:9" s="4" customFormat="1" ht="16.5">
      <c r="A66" s="769"/>
      <c r="B66" s="771" t="s">
        <v>403</v>
      </c>
      <c r="C66" s="434">
        <v>120</v>
      </c>
      <c r="D66" s="222">
        <v>50</v>
      </c>
      <c r="E66" s="222">
        <f t="shared" si="0"/>
        <v>170</v>
      </c>
      <c r="F66" s="760"/>
      <c r="G66" s="767">
        <f t="shared" si="1"/>
        <v>170</v>
      </c>
      <c r="I66" s="244"/>
    </row>
    <row r="67" spans="1:9" s="4" customFormat="1" ht="16.5">
      <c r="A67" s="769"/>
      <c r="B67" s="771" t="s">
        <v>404</v>
      </c>
      <c r="C67" s="434">
        <v>100</v>
      </c>
      <c r="D67" s="222"/>
      <c r="E67" s="222">
        <f t="shared" si="0"/>
        <v>100</v>
      </c>
      <c r="F67" s="760"/>
      <c r="G67" s="767">
        <f t="shared" si="1"/>
        <v>100</v>
      </c>
      <c r="I67" s="244"/>
    </row>
    <row r="68" spans="1:9" s="4" customFormat="1" ht="16.5">
      <c r="A68" s="769"/>
      <c r="B68" s="771" t="s">
        <v>407</v>
      </c>
      <c r="C68" s="434">
        <v>20</v>
      </c>
      <c r="D68" s="222"/>
      <c r="E68" s="222">
        <f t="shared" si="0"/>
        <v>20</v>
      </c>
      <c r="F68" s="760"/>
      <c r="G68" s="767">
        <f t="shared" si="1"/>
        <v>20</v>
      </c>
      <c r="I68" s="244"/>
    </row>
    <row r="69" spans="1:9" s="4" customFormat="1" ht="16.5">
      <c r="A69" s="784"/>
      <c r="B69" s="785" t="s">
        <v>411</v>
      </c>
      <c r="C69" s="542">
        <v>125</v>
      </c>
      <c r="D69" s="602"/>
      <c r="E69" s="602">
        <f t="shared" si="0"/>
        <v>125</v>
      </c>
      <c r="F69" s="762"/>
      <c r="G69" s="763">
        <f t="shared" si="1"/>
        <v>125</v>
      </c>
      <c r="I69" s="244"/>
    </row>
    <row r="70" spans="1:9" s="4" customFormat="1" ht="16.5">
      <c r="A70" s="276"/>
      <c r="B70" s="231" t="s">
        <v>415</v>
      </c>
      <c r="C70" s="222">
        <v>20</v>
      </c>
      <c r="D70" s="222"/>
      <c r="E70" s="222">
        <f t="shared" si="0"/>
        <v>20</v>
      </c>
      <c r="F70" s="268"/>
      <c r="G70" s="767">
        <f t="shared" si="1"/>
        <v>20</v>
      </c>
      <c r="I70" s="244"/>
    </row>
    <row r="71" spans="1:9" s="4" customFormat="1" ht="16.5">
      <c r="A71" s="769"/>
      <c r="B71" s="771" t="s">
        <v>416</v>
      </c>
      <c r="C71" s="546">
        <v>100</v>
      </c>
      <c r="D71" s="603"/>
      <c r="E71" s="603">
        <f t="shared" si="0"/>
        <v>100</v>
      </c>
      <c r="F71" s="786"/>
      <c r="G71" s="787">
        <f t="shared" si="1"/>
        <v>100</v>
      </c>
      <c r="I71" s="244"/>
    </row>
    <row r="72" spans="1:9" s="4" customFormat="1" ht="16.5">
      <c r="A72" s="769"/>
      <c r="B72" s="771" t="s">
        <v>417</v>
      </c>
      <c r="C72" s="434">
        <v>50</v>
      </c>
      <c r="D72" s="222"/>
      <c r="E72" s="222">
        <f t="shared" si="0"/>
        <v>50</v>
      </c>
      <c r="F72" s="760"/>
      <c r="G72" s="767">
        <f t="shared" si="1"/>
        <v>50</v>
      </c>
      <c r="I72" s="244"/>
    </row>
    <row r="73" spans="1:9" s="4" customFormat="1" ht="16.5">
      <c r="A73" s="769"/>
      <c r="B73" s="771" t="s">
        <v>418</v>
      </c>
      <c r="C73" s="434">
        <v>30</v>
      </c>
      <c r="D73" s="222"/>
      <c r="E73" s="222">
        <f t="shared" si="0"/>
        <v>30</v>
      </c>
      <c r="F73" s="760"/>
      <c r="G73" s="767">
        <f t="shared" si="1"/>
        <v>30</v>
      </c>
      <c r="I73" s="244"/>
    </row>
    <row r="74" spans="1:9" s="4" customFormat="1" ht="16.5">
      <c r="A74" s="788"/>
      <c r="B74" s="789" t="s">
        <v>420</v>
      </c>
      <c r="C74" s="434">
        <v>50</v>
      </c>
      <c r="D74" s="222"/>
      <c r="E74" s="222">
        <f t="shared" si="0"/>
        <v>50</v>
      </c>
      <c r="F74" s="760"/>
      <c r="G74" s="763">
        <f t="shared" si="1"/>
        <v>50</v>
      </c>
      <c r="I74" s="244"/>
    </row>
    <row r="75" spans="1:9" s="4" customFormat="1" ht="16.5">
      <c r="A75" s="788"/>
      <c r="B75" s="789" t="s">
        <v>530</v>
      </c>
      <c r="C75" s="546">
        <v>700</v>
      </c>
      <c r="D75" s="546">
        <v>-100</v>
      </c>
      <c r="E75" s="222">
        <f t="shared" si="0"/>
        <v>600</v>
      </c>
      <c r="F75" s="268"/>
      <c r="G75" s="763">
        <f t="shared" si="1"/>
        <v>600</v>
      </c>
      <c r="I75" s="244"/>
    </row>
    <row r="76" spans="1:9" s="4" customFormat="1" ht="16.5">
      <c r="A76" s="788"/>
      <c r="B76" s="790" t="s">
        <v>554</v>
      </c>
      <c r="C76" s="542">
        <v>1000</v>
      </c>
      <c r="D76" s="542"/>
      <c r="E76" s="222">
        <f>SUM(C76:D76)</f>
        <v>1000</v>
      </c>
      <c r="F76" s="278"/>
      <c r="G76" s="763">
        <f>E76-F76</f>
        <v>1000</v>
      </c>
      <c r="I76" s="244"/>
    </row>
    <row r="77" spans="1:9" s="4" customFormat="1" ht="16.5">
      <c r="A77" s="791"/>
      <c r="B77" s="792" t="s">
        <v>535</v>
      </c>
      <c r="C77" s="434">
        <v>100</v>
      </c>
      <c r="D77" s="434"/>
      <c r="E77" s="222">
        <f t="shared" si="0"/>
        <v>100</v>
      </c>
      <c r="F77" s="268"/>
      <c r="G77" s="763">
        <f t="shared" si="1"/>
        <v>100</v>
      </c>
      <c r="I77" s="244"/>
    </row>
    <row r="78" spans="1:9" s="4" customFormat="1" ht="16.5">
      <c r="A78" s="791"/>
      <c r="B78" s="792" t="s">
        <v>536</v>
      </c>
      <c r="C78" s="434">
        <v>100</v>
      </c>
      <c r="D78" s="434"/>
      <c r="E78" s="222">
        <f>SUM(C78:D78)</f>
        <v>100</v>
      </c>
      <c r="F78" s="268"/>
      <c r="G78" s="767">
        <f>E78-F78</f>
        <v>100</v>
      </c>
      <c r="I78" s="244"/>
    </row>
    <row r="79" spans="1:9" s="4" customFormat="1" ht="16.5">
      <c r="A79" s="791"/>
      <c r="B79" s="792" t="s">
        <v>541</v>
      </c>
      <c r="C79" s="434">
        <v>150</v>
      </c>
      <c r="D79" s="434"/>
      <c r="E79" s="222">
        <f>SUM(C79:D79)</f>
        <v>150</v>
      </c>
      <c r="F79" s="268"/>
      <c r="G79" s="767">
        <f>E79-F79</f>
        <v>150</v>
      </c>
      <c r="I79" s="244"/>
    </row>
    <row r="80" spans="1:9" s="4" customFormat="1" ht="16.5">
      <c r="A80" s="791"/>
      <c r="B80" s="792" t="s">
        <v>555</v>
      </c>
      <c r="C80" s="434">
        <v>150</v>
      </c>
      <c r="D80" s="434"/>
      <c r="E80" s="222">
        <f>SUM(C80:D80)</f>
        <v>150</v>
      </c>
      <c r="F80" s="268"/>
      <c r="G80" s="787">
        <f>E80-F80</f>
        <v>150</v>
      </c>
      <c r="I80" s="244"/>
    </row>
    <row r="81" spans="1:9" s="4" customFormat="1" ht="16.5">
      <c r="A81" s="784"/>
      <c r="B81" s="785" t="s">
        <v>565</v>
      </c>
      <c r="C81" s="545">
        <v>100</v>
      </c>
      <c r="D81" s="545"/>
      <c r="E81" s="222">
        <f>SUM(C81:D81)</f>
        <v>100</v>
      </c>
      <c r="F81" s="793"/>
      <c r="G81" s="787">
        <f>E81-F81</f>
        <v>100</v>
      </c>
      <c r="I81" s="244"/>
    </row>
    <row r="82" spans="1:9" s="4" customFormat="1" ht="16.5">
      <c r="A82" s="791"/>
      <c r="B82" s="790" t="s">
        <v>542</v>
      </c>
      <c r="C82" s="542">
        <v>200</v>
      </c>
      <c r="D82" s="542"/>
      <c r="E82" s="222">
        <f t="shared" si="0"/>
        <v>200</v>
      </c>
      <c r="F82" s="278"/>
      <c r="G82" s="763">
        <f t="shared" si="1"/>
        <v>200</v>
      </c>
      <c r="I82" s="244"/>
    </row>
    <row r="83" spans="1:9" s="4" customFormat="1" ht="16.5">
      <c r="A83" s="791"/>
      <c r="B83" s="792" t="s">
        <v>605</v>
      </c>
      <c r="C83" s="542">
        <v>0</v>
      </c>
      <c r="D83" s="542">
        <v>110</v>
      </c>
      <c r="E83" s="222">
        <f t="shared" si="0"/>
        <v>110</v>
      </c>
      <c r="F83" s="278"/>
      <c r="G83" s="763">
        <f t="shared" si="1"/>
        <v>110</v>
      </c>
      <c r="I83" s="244"/>
    </row>
    <row r="84" spans="1:9" s="4" customFormat="1" ht="16.5">
      <c r="A84" s="791"/>
      <c r="B84" s="792" t="s">
        <v>609</v>
      </c>
      <c r="C84" s="542">
        <v>0</v>
      </c>
      <c r="D84" s="542">
        <v>60</v>
      </c>
      <c r="E84" s="222">
        <f t="shared" si="0"/>
        <v>60</v>
      </c>
      <c r="F84" s="278"/>
      <c r="G84" s="763">
        <f t="shared" si="1"/>
        <v>60</v>
      </c>
      <c r="I84" s="244"/>
    </row>
    <row r="85" spans="1:9" s="4" customFormat="1" ht="16.5">
      <c r="A85" s="791"/>
      <c r="B85" s="792" t="s">
        <v>612</v>
      </c>
      <c r="C85" s="542">
        <v>0</v>
      </c>
      <c r="D85" s="542">
        <v>30</v>
      </c>
      <c r="E85" s="222">
        <f t="shared" si="0"/>
        <v>30</v>
      </c>
      <c r="F85" s="278"/>
      <c r="G85" s="763">
        <f t="shared" si="1"/>
        <v>30</v>
      </c>
      <c r="I85" s="244"/>
    </row>
    <row r="86" spans="1:9" s="4" customFormat="1" ht="16.5">
      <c r="A86" s="791"/>
      <c r="B86" s="792" t="s">
        <v>614</v>
      </c>
      <c r="C86" s="542">
        <v>0</v>
      </c>
      <c r="D86" s="542">
        <v>200</v>
      </c>
      <c r="E86" s="222">
        <f t="shared" si="0"/>
        <v>200</v>
      </c>
      <c r="F86" s="278"/>
      <c r="G86" s="763">
        <f t="shared" si="1"/>
        <v>200</v>
      </c>
      <c r="I86" s="244"/>
    </row>
    <row r="87" spans="1:9" s="4" customFormat="1" ht="16.5">
      <c r="A87" s="791"/>
      <c r="B87" s="792" t="s">
        <v>626</v>
      </c>
      <c r="C87" s="542">
        <v>0</v>
      </c>
      <c r="D87" s="542">
        <v>40</v>
      </c>
      <c r="E87" s="222">
        <f t="shared" si="0"/>
        <v>40</v>
      </c>
      <c r="F87" s="278"/>
      <c r="G87" s="763">
        <f t="shared" si="1"/>
        <v>40</v>
      </c>
      <c r="I87" s="244"/>
    </row>
    <row r="88" spans="1:9" s="4" customFormat="1" ht="16.5">
      <c r="A88" s="791"/>
      <c r="B88" s="792"/>
      <c r="C88" s="434"/>
      <c r="D88" s="434"/>
      <c r="E88" s="434"/>
      <c r="F88" s="268"/>
      <c r="G88" s="767"/>
      <c r="I88" s="244"/>
    </row>
    <row r="89" spans="1:9" s="4" customFormat="1" ht="16.5">
      <c r="A89" s="769">
        <v>6</v>
      </c>
      <c r="B89" s="794" t="s">
        <v>429</v>
      </c>
      <c r="C89" s="543">
        <f>SUM(C90:C93)</f>
        <v>4547</v>
      </c>
      <c r="D89" s="543">
        <f>SUM(D90:D93)</f>
        <v>225</v>
      </c>
      <c r="E89" s="543">
        <f>SUM(E90:E93)</f>
        <v>4772</v>
      </c>
      <c r="F89" s="543">
        <f>SUM(F90:F93)</f>
        <v>0</v>
      </c>
      <c r="G89" s="544">
        <f>SUM(G90:G93)</f>
        <v>4772</v>
      </c>
      <c r="I89" s="244"/>
    </row>
    <row r="90" spans="1:9" s="4" customFormat="1" ht="33">
      <c r="A90" s="769"/>
      <c r="B90" s="795" t="s">
        <v>627</v>
      </c>
      <c r="C90" s="434">
        <v>3987</v>
      </c>
      <c r="D90" s="222">
        <v>50</v>
      </c>
      <c r="E90" s="222">
        <f t="shared" si="0"/>
        <v>4037</v>
      </c>
      <c r="F90" s="760"/>
      <c r="G90" s="767">
        <f t="shared" si="1"/>
        <v>4037</v>
      </c>
      <c r="I90" s="244"/>
    </row>
    <row r="91" spans="1:9" s="4" customFormat="1" ht="16.5">
      <c r="A91" s="769"/>
      <c r="B91" s="771" t="s">
        <v>293</v>
      </c>
      <c r="C91" s="434">
        <v>500</v>
      </c>
      <c r="D91" s="222"/>
      <c r="E91" s="222">
        <f t="shared" si="0"/>
        <v>500</v>
      </c>
      <c r="F91" s="760"/>
      <c r="G91" s="767">
        <f t="shared" si="1"/>
        <v>500</v>
      </c>
      <c r="I91" s="244"/>
    </row>
    <row r="92" spans="1:9" s="4" customFormat="1" ht="16.5">
      <c r="A92" s="769"/>
      <c r="B92" s="771" t="s">
        <v>414</v>
      </c>
      <c r="C92" s="434">
        <v>60</v>
      </c>
      <c r="D92" s="222">
        <v>75</v>
      </c>
      <c r="E92" s="222">
        <f t="shared" si="0"/>
        <v>135</v>
      </c>
      <c r="F92" s="760"/>
      <c r="G92" s="767">
        <f t="shared" si="1"/>
        <v>135</v>
      </c>
      <c r="I92" s="244"/>
    </row>
    <row r="93" spans="1:9" s="4" customFormat="1" ht="16.5">
      <c r="A93" s="769"/>
      <c r="B93" s="771" t="s">
        <v>611</v>
      </c>
      <c r="C93" s="434">
        <v>0</v>
      </c>
      <c r="D93" s="222">
        <v>100</v>
      </c>
      <c r="E93" s="222">
        <f t="shared" si="0"/>
        <v>100</v>
      </c>
      <c r="F93" s="760"/>
      <c r="G93" s="767">
        <f t="shared" si="1"/>
        <v>100</v>
      </c>
      <c r="I93" s="244"/>
    </row>
    <row r="94" spans="1:9" s="4" customFormat="1" ht="16.5">
      <c r="A94" s="243"/>
      <c r="B94" s="765"/>
      <c r="C94" s="434"/>
      <c r="D94" s="222"/>
      <c r="E94" s="222"/>
      <c r="F94" s="760"/>
      <c r="G94" s="767"/>
      <c r="I94" s="244"/>
    </row>
    <row r="95" spans="1:9" s="4" customFormat="1" ht="16.5">
      <c r="A95" s="243">
        <v>4</v>
      </c>
      <c r="B95" s="759" t="s">
        <v>428</v>
      </c>
      <c r="C95" s="177">
        <f>SUM(C96:C96)</f>
        <v>35000</v>
      </c>
      <c r="D95" s="177">
        <f>SUM(D96:D96)</f>
        <v>0</v>
      </c>
      <c r="E95" s="177">
        <f>SUM(E96:E96)</f>
        <v>35000</v>
      </c>
      <c r="F95" s="177">
        <f>SUM(F96:F96)</f>
        <v>0</v>
      </c>
      <c r="G95" s="85">
        <f>SUM(G96:G96)</f>
        <v>35000</v>
      </c>
      <c r="I95" s="244"/>
    </row>
    <row r="96" spans="1:9" s="4" customFormat="1" ht="16.5">
      <c r="A96" s="243"/>
      <c r="B96" s="454" t="s">
        <v>424</v>
      </c>
      <c r="C96" s="178">
        <v>35000</v>
      </c>
      <c r="D96" s="222"/>
      <c r="E96" s="222">
        <f>SUM(C96:D96)</f>
        <v>35000</v>
      </c>
      <c r="F96" s="760"/>
      <c r="G96" s="767">
        <f>E96-F96</f>
        <v>35000</v>
      </c>
      <c r="I96" s="244"/>
    </row>
    <row r="97" spans="1:9" s="4" customFormat="1" ht="16.5">
      <c r="A97" s="243"/>
      <c r="B97" s="796"/>
      <c r="C97" s="178"/>
      <c r="D97" s="222"/>
      <c r="E97" s="222"/>
      <c r="F97" s="760"/>
      <c r="G97" s="767"/>
      <c r="I97" s="244"/>
    </row>
    <row r="98" spans="1:9" s="4" customFormat="1" ht="16.5">
      <c r="A98" s="243"/>
      <c r="B98" s="797" t="s">
        <v>24</v>
      </c>
      <c r="C98" s="175">
        <f>SUM(C4+C7+C12+C15+C39+C89+C95)</f>
        <v>231407</v>
      </c>
      <c r="D98" s="175">
        <f>D7+D95+D39+D15+D89+D4+D12</f>
        <v>1839</v>
      </c>
      <c r="E98" s="175">
        <f>E7+E95+E39+E15+E89+E4+E12</f>
        <v>233246</v>
      </c>
      <c r="F98" s="175">
        <f>F7+F95+F39+F15+F89+F4+F12</f>
        <v>106073</v>
      </c>
      <c r="G98" s="81">
        <f>G7+G95+G39+G15+G89+G4+G12</f>
        <v>127173</v>
      </c>
      <c r="I98" s="244"/>
    </row>
    <row r="99" spans="1:9" s="4" customFormat="1" ht="16.5">
      <c r="A99" s="798"/>
      <c r="B99" s="799"/>
      <c r="C99" s="175"/>
      <c r="D99" s="237"/>
      <c r="E99" s="222"/>
      <c r="F99" s="435"/>
      <c r="G99" s="767"/>
      <c r="I99" s="244"/>
    </row>
    <row r="100" spans="1:9" s="4" customFormat="1" ht="16.5">
      <c r="A100" s="800" t="s">
        <v>57</v>
      </c>
      <c r="B100" s="801"/>
      <c r="C100" s="178"/>
      <c r="D100" s="222"/>
      <c r="E100" s="222"/>
      <c r="F100" s="760"/>
      <c r="G100" s="767"/>
      <c r="I100" s="244"/>
    </row>
    <row r="101" spans="1:7" s="4" customFormat="1" ht="16.5">
      <c r="A101" s="243"/>
      <c r="B101" s="797" t="s">
        <v>24</v>
      </c>
      <c r="C101" s="175">
        <v>0</v>
      </c>
      <c r="D101" s="237"/>
      <c r="E101" s="222">
        <f t="shared" si="0"/>
        <v>0</v>
      </c>
      <c r="F101" s="760"/>
      <c r="G101" s="767">
        <f t="shared" si="1"/>
        <v>0</v>
      </c>
    </row>
    <row r="102" spans="1:7" s="4" customFormat="1" ht="16.5">
      <c r="A102" s="583"/>
      <c r="B102" s="802"/>
      <c r="C102" s="229"/>
      <c r="D102" s="237"/>
      <c r="E102" s="222"/>
      <c r="F102" s="760"/>
      <c r="G102" s="767"/>
    </row>
    <row r="103" spans="1:7" s="4" customFormat="1" ht="17.25" thickBot="1">
      <c r="A103" s="241"/>
      <c r="B103" s="242" t="s">
        <v>55</v>
      </c>
      <c r="C103" s="179">
        <f>SUM(C101+C98)</f>
        <v>231407</v>
      </c>
      <c r="D103" s="179">
        <f>SUM(D101+D98)</f>
        <v>1839</v>
      </c>
      <c r="E103" s="179">
        <f>SUM(E101+E98)</f>
        <v>233246</v>
      </c>
      <c r="F103" s="179">
        <f>SUM(F101+F98)</f>
        <v>106073</v>
      </c>
      <c r="G103" s="84">
        <f>SUM(G101+G98)</f>
        <v>127173</v>
      </c>
    </row>
    <row r="105" ht="16.5">
      <c r="B105" s="3"/>
    </row>
  </sheetData>
  <sheetProtection/>
  <mergeCells count="2">
    <mergeCell ref="A2:B2"/>
    <mergeCell ref="A100:B100"/>
  </mergeCells>
  <printOptions/>
  <pageMargins left="0.1968503937007874" right="0.15748031496062992" top="0.7480314960629921" bottom="0.35433070866141736" header="0.2362204724409449" footer="0.15748031496062992"/>
  <pageSetup horizontalDpi="600" verticalDpi="600" orientation="portrait" paperSize="9" scale="80" r:id="rId1"/>
  <headerFooter>
    <oddHeader>&amp;C&amp;"Book Antiqua,Félkövér"&amp;11Keszthely Város Önkormányzata
egyéb működési célú támogatásai ÁHT-n kívülre&amp;R&amp;"Book Antiqua,Félkövér"13. melléklet
ezer Ft</oddHeader>
  </headerFooter>
  <rowBreaks count="1" manualBreakCount="1">
    <brk id="5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6.140625" style="73" bestFit="1" customWidth="1"/>
    <col min="2" max="2" width="57.28125" style="3" customWidth="1"/>
    <col min="3" max="3" width="11.8515625" style="3" customWidth="1"/>
    <col min="4" max="4" width="11.00390625" style="3" customWidth="1"/>
    <col min="5" max="5" width="13.00390625" style="3" customWidth="1"/>
    <col min="6" max="6" width="9.8515625" style="3" bestFit="1" customWidth="1"/>
    <col min="7" max="7" width="11.8515625" style="3" customWidth="1"/>
    <col min="8" max="16384" width="9.140625" style="3" customWidth="1"/>
  </cols>
  <sheetData>
    <row r="1" spans="1:9" ht="60.75" thickBot="1">
      <c r="A1" s="437" t="s">
        <v>14</v>
      </c>
      <c r="B1" s="433" t="s">
        <v>211</v>
      </c>
      <c r="C1" s="433" t="s">
        <v>499</v>
      </c>
      <c r="D1" s="433" t="s">
        <v>369</v>
      </c>
      <c r="E1" s="433" t="s">
        <v>370</v>
      </c>
      <c r="F1" s="433" t="s">
        <v>133</v>
      </c>
      <c r="G1" s="438" t="s">
        <v>134</v>
      </c>
      <c r="I1" s="34"/>
    </row>
    <row r="2" spans="1:9" s="4" customFormat="1" ht="16.5" customHeight="1">
      <c r="A2" s="719" t="s">
        <v>59</v>
      </c>
      <c r="B2" s="720"/>
      <c r="C2" s="356"/>
      <c r="D2" s="356"/>
      <c r="E2" s="356"/>
      <c r="F2" s="356"/>
      <c r="G2" s="357"/>
      <c r="I2" s="244"/>
    </row>
    <row r="3" spans="1:9" s="4" customFormat="1" ht="16.5">
      <c r="A3" s="276"/>
      <c r="B3" s="605"/>
      <c r="C3" s="268"/>
      <c r="D3" s="268"/>
      <c r="E3" s="268"/>
      <c r="F3" s="268"/>
      <c r="G3" s="359"/>
      <c r="I3" s="244"/>
    </row>
    <row r="4" spans="1:9" s="4" customFormat="1" ht="16.5">
      <c r="A4" s="276">
        <v>1</v>
      </c>
      <c r="B4" s="605" t="s">
        <v>624</v>
      </c>
      <c r="C4" s="606">
        <f>SUM(C5)</f>
        <v>3275</v>
      </c>
      <c r="D4" s="606">
        <f>SUM(D5)</f>
        <v>-1275</v>
      </c>
      <c r="E4" s="606">
        <f>SUM(E5)</f>
        <v>2000</v>
      </c>
      <c r="F4" s="606">
        <f>SUM(F5)</f>
        <v>0</v>
      </c>
      <c r="G4" s="610">
        <f>SUM(G5)</f>
        <v>2000</v>
      </c>
      <c r="I4" s="244"/>
    </row>
    <row r="5" spans="1:9" s="4" customFormat="1" ht="16.5">
      <c r="A5" s="276"/>
      <c r="B5" s="231" t="s">
        <v>274</v>
      </c>
      <c r="C5" s="222">
        <v>3275</v>
      </c>
      <c r="D5" s="222">
        <v>-1275</v>
      </c>
      <c r="E5" s="222">
        <f>SUM(C5:D5)</f>
        <v>2000</v>
      </c>
      <c r="F5" s="222"/>
      <c r="G5" s="611">
        <f>E5-F5</f>
        <v>2000</v>
      </c>
      <c r="I5" s="244"/>
    </row>
    <row r="6" spans="1:9" s="4" customFormat="1" ht="16.5">
      <c r="A6" s="276"/>
      <c r="B6" s="605"/>
      <c r="C6" s="268"/>
      <c r="D6" s="268"/>
      <c r="E6" s="268"/>
      <c r="F6" s="268"/>
      <c r="G6" s="359"/>
      <c r="I6" s="244"/>
    </row>
    <row r="7" spans="1:9" s="4" customFormat="1" ht="16.5">
      <c r="A7" s="276">
        <v>2</v>
      </c>
      <c r="B7" s="131" t="s">
        <v>232</v>
      </c>
      <c r="C7" s="441">
        <f>SUM(C8)</f>
        <v>1000</v>
      </c>
      <c r="D7" s="441">
        <f>SUM(D8)</f>
        <v>0</v>
      </c>
      <c r="E7" s="441">
        <f>SUM(C7:D7)</f>
        <v>1000</v>
      </c>
      <c r="F7" s="441">
        <f>SUM(F8)</f>
        <v>0</v>
      </c>
      <c r="G7" s="604">
        <f>E7-F7</f>
        <v>1000</v>
      </c>
      <c r="I7" s="244"/>
    </row>
    <row r="8" spans="1:9" s="4" customFormat="1" ht="16.5">
      <c r="A8" s="276"/>
      <c r="B8" s="201" t="s">
        <v>423</v>
      </c>
      <c r="C8" s="222">
        <v>1000</v>
      </c>
      <c r="D8" s="222"/>
      <c r="E8" s="222">
        <f>SUM(C8:D8)</f>
        <v>1000</v>
      </c>
      <c r="F8" s="222"/>
      <c r="G8" s="611">
        <f>E8-F8</f>
        <v>1000</v>
      </c>
      <c r="I8" s="244"/>
    </row>
    <row r="9" spans="1:9" s="4" customFormat="1" ht="16.5">
      <c r="A9" s="276"/>
      <c r="B9" s="605"/>
      <c r="C9" s="268"/>
      <c r="D9" s="268"/>
      <c r="E9" s="268"/>
      <c r="F9" s="268"/>
      <c r="G9" s="359"/>
      <c r="I9" s="244"/>
    </row>
    <row r="10" spans="1:9" s="4" customFormat="1" ht="16.5">
      <c r="A10" s="276">
        <v>3</v>
      </c>
      <c r="B10" s="35" t="s">
        <v>348</v>
      </c>
      <c r="C10" s="606">
        <f>SUM(C11)</f>
        <v>0</v>
      </c>
      <c r="D10" s="606">
        <f>SUM(D11)</f>
        <v>15000</v>
      </c>
      <c r="E10" s="606">
        <f>SUM(C10:D10)</f>
        <v>15000</v>
      </c>
      <c r="F10" s="477">
        <f>SUM(F11)</f>
        <v>0</v>
      </c>
      <c r="G10" s="612">
        <f>E10-F10</f>
        <v>15000</v>
      </c>
      <c r="I10" s="244"/>
    </row>
    <row r="11" spans="1:9" s="4" customFormat="1" ht="16.5">
      <c r="A11" s="276"/>
      <c r="B11" s="201" t="s">
        <v>606</v>
      </c>
      <c r="C11" s="477"/>
      <c r="D11" s="477">
        <v>15000</v>
      </c>
      <c r="E11" s="477">
        <f>SUM(C11:D11)</f>
        <v>15000</v>
      </c>
      <c r="F11" s="607"/>
      <c r="G11" s="612">
        <f>E11-F11</f>
        <v>15000</v>
      </c>
      <c r="I11" s="244"/>
    </row>
    <row r="12" spans="1:9" s="4" customFormat="1" ht="16.5">
      <c r="A12" s="276"/>
      <c r="B12" s="605"/>
      <c r="C12" s="268"/>
      <c r="D12" s="268"/>
      <c r="E12" s="268"/>
      <c r="F12" s="268"/>
      <c r="G12" s="359"/>
      <c r="I12" s="244"/>
    </row>
    <row r="13" spans="1:9" s="4" customFormat="1" ht="16.5">
      <c r="A13" s="276">
        <v>4</v>
      </c>
      <c r="B13" s="287" t="s">
        <v>275</v>
      </c>
      <c r="C13" s="441">
        <f>SUM(C14:C14)</f>
        <v>2000</v>
      </c>
      <c r="D13" s="441">
        <f>SUM(D14:D14)</f>
        <v>0</v>
      </c>
      <c r="E13" s="441">
        <f>SUM(E14:E14)</f>
        <v>2000</v>
      </c>
      <c r="F13" s="441">
        <f>SUM(F14:F14)</f>
        <v>0</v>
      </c>
      <c r="G13" s="604">
        <f>SUM(G14:G14)</f>
        <v>2000</v>
      </c>
      <c r="I13" s="244"/>
    </row>
    <row r="14" spans="1:9" s="4" customFormat="1" ht="16.5">
      <c r="A14" s="276"/>
      <c r="B14" s="231" t="s">
        <v>290</v>
      </c>
      <c r="C14" s="222">
        <v>2000</v>
      </c>
      <c r="D14" s="222"/>
      <c r="E14" s="222">
        <f>SUM(C14:D14)</f>
        <v>2000</v>
      </c>
      <c r="F14" s="222"/>
      <c r="G14" s="611">
        <f>E14-F14</f>
        <v>2000</v>
      </c>
      <c r="I14" s="244"/>
    </row>
    <row r="15" spans="1:9" s="4" customFormat="1" ht="16.5">
      <c r="A15" s="276"/>
      <c r="B15" s="605"/>
      <c r="C15" s="268"/>
      <c r="D15" s="268"/>
      <c r="E15" s="222">
        <f aca="true" t="shared" si="0" ref="E15:E28">SUM(C15:D15)</f>
        <v>0</v>
      </c>
      <c r="F15" s="268"/>
      <c r="G15" s="611">
        <f aca="true" t="shared" si="1" ref="G15:G28">E15-F15</f>
        <v>0</v>
      </c>
      <c r="I15" s="244"/>
    </row>
    <row r="16" spans="1:9" s="4" customFormat="1" ht="16.5">
      <c r="A16" s="276">
        <v>5</v>
      </c>
      <c r="B16" s="35" t="s">
        <v>233</v>
      </c>
      <c r="C16" s="441">
        <f>SUM(C17:C18)</f>
        <v>700</v>
      </c>
      <c r="D16" s="441">
        <f>SUM(D17:D18)</f>
        <v>0</v>
      </c>
      <c r="E16" s="441">
        <f>SUM(E17:E18)</f>
        <v>700</v>
      </c>
      <c r="F16" s="441">
        <f>SUM(F17)</f>
        <v>0</v>
      </c>
      <c r="G16" s="604">
        <f t="shared" si="1"/>
        <v>700</v>
      </c>
      <c r="I16" s="244"/>
    </row>
    <row r="17" spans="1:9" s="4" customFormat="1" ht="16.5">
      <c r="A17" s="276"/>
      <c r="B17" s="231" t="s">
        <v>422</v>
      </c>
      <c r="C17" s="222">
        <v>200</v>
      </c>
      <c r="D17" s="222"/>
      <c r="E17" s="222">
        <f t="shared" si="0"/>
        <v>200</v>
      </c>
      <c r="F17" s="222"/>
      <c r="G17" s="611">
        <f t="shared" si="1"/>
        <v>200</v>
      </c>
      <c r="I17" s="244"/>
    </row>
    <row r="18" spans="1:9" s="4" customFormat="1" ht="16.5">
      <c r="A18" s="276"/>
      <c r="B18" s="231" t="s">
        <v>536</v>
      </c>
      <c r="C18" s="222">
        <v>500</v>
      </c>
      <c r="D18" s="222"/>
      <c r="E18" s="222">
        <f t="shared" si="0"/>
        <v>500</v>
      </c>
      <c r="F18" s="222"/>
      <c r="G18" s="611">
        <f t="shared" si="1"/>
        <v>500</v>
      </c>
      <c r="I18" s="244"/>
    </row>
    <row r="19" spans="1:9" s="4" customFormat="1" ht="16.5">
      <c r="A19" s="276"/>
      <c r="B19" s="608"/>
      <c r="C19" s="222"/>
      <c r="D19" s="222"/>
      <c r="E19" s="222"/>
      <c r="F19" s="222"/>
      <c r="G19" s="611"/>
      <c r="I19" s="244"/>
    </row>
    <row r="20" spans="1:9" s="4" customFormat="1" ht="30.75">
      <c r="A20" s="613">
        <v>6</v>
      </c>
      <c r="B20" s="287" t="s">
        <v>234</v>
      </c>
      <c r="C20" s="606">
        <f>SUM(C21:C22)</f>
        <v>7000</v>
      </c>
      <c r="D20" s="606">
        <f>SUM(D21:D22)</f>
        <v>0</v>
      </c>
      <c r="E20" s="606">
        <f>SUM(E21:E22)</f>
        <v>7000</v>
      </c>
      <c r="F20" s="606">
        <f>SUM(F21:F22)</f>
        <v>0</v>
      </c>
      <c r="G20" s="610">
        <f>SUM(G21:G22)</f>
        <v>7000</v>
      </c>
      <c r="I20" s="244"/>
    </row>
    <row r="21" spans="1:9" s="4" customFormat="1" ht="49.5">
      <c r="A21" s="276"/>
      <c r="B21" s="231" t="s">
        <v>426</v>
      </c>
      <c r="C21" s="477">
        <v>5000</v>
      </c>
      <c r="D21" s="477"/>
      <c r="E21" s="477">
        <f t="shared" si="0"/>
        <v>5000</v>
      </c>
      <c r="F21" s="607"/>
      <c r="G21" s="612">
        <f t="shared" si="1"/>
        <v>5000</v>
      </c>
      <c r="I21" s="244"/>
    </row>
    <row r="22" spans="1:9" s="4" customFormat="1" ht="33">
      <c r="A22" s="276"/>
      <c r="B22" s="231" t="s">
        <v>291</v>
      </c>
      <c r="C22" s="477">
        <v>2000</v>
      </c>
      <c r="D22" s="477"/>
      <c r="E22" s="477">
        <f t="shared" si="0"/>
        <v>2000</v>
      </c>
      <c r="F22" s="607"/>
      <c r="G22" s="612">
        <f t="shared" si="1"/>
        <v>2000</v>
      </c>
      <c r="I22" s="244"/>
    </row>
    <row r="23" spans="1:9" s="4" customFormat="1" ht="16.5">
      <c r="A23" s="276"/>
      <c r="B23" s="231"/>
      <c r="C23" s="477"/>
      <c r="D23" s="477"/>
      <c r="E23" s="477"/>
      <c r="F23" s="607"/>
      <c r="G23" s="612">
        <f t="shared" si="1"/>
        <v>0</v>
      </c>
      <c r="I23" s="244"/>
    </row>
    <row r="24" spans="1:9" s="4" customFormat="1" ht="16.5">
      <c r="A24" s="276"/>
      <c r="B24" s="609" t="s">
        <v>24</v>
      </c>
      <c r="C24" s="441">
        <f>SUM(C20+C16+C13+C10+C7+C4)</f>
        <v>13975</v>
      </c>
      <c r="D24" s="441">
        <f>SUM(D20+D16+D13+D10+D7+D4)</f>
        <v>13725</v>
      </c>
      <c r="E24" s="441">
        <f>SUM(E20+E16+E13+E10+E7+E4)</f>
        <v>27700</v>
      </c>
      <c r="F24" s="441">
        <f>SUM(F20+F16+F13+F10+F7+F4)</f>
        <v>0</v>
      </c>
      <c r="G24" s="604">
        <f>SUM(G20+G16+G13+G10+G7+G4)</f>
        <v>27700</v>
      </c>
      <c r="I24" s="244"/>
    </row>
    <row r="25" spans="1:9" s="4" customFormat="1" ht="16.5">
      <c r="A25" s="276"/>
      <c r="B25" s="609"/>
      <c r="C25" s="197"/>
      <c r="D25" s="197"/>
      <c r="E25" s="222"/>
      <c r="F25" s="268"/>
      <c r="G25" s="611"/>
      <c r="I25" s="244"/>
    </row>
    <row r="26" spans="1:9" s="4" customFormat="1" ht="16.5">
      <c r="A26" s="721" t="s">
        <v>57</v>
      </c>
      <c r="B26" s="722"/>
      <c r="C26" s="197"/>
      <c r="D26" s="197"/>
      <c r="E26" s="222"/>
      <c r="F26" s="268"/>
      <c r="G26" s="611"/>
      <c r="I26" s="244"/>
    </row>
    <row r="27" spans="1:9" s="4" customFormat="1" ht="16.5">
      <c r="A27" s="276"/>
      <c r="B27" s="270"/>
      <c r="C27" s="197"/>
      <c r="D27" s="197"/>
      <c r="E27" s="222">
        <f t="shared" si="0"/>
        <v>0</v>
      </c>
      <c r="F27" s="268"/>
      <c r="G27" s="611">
        <f t="shared" si="1"/>
        <v>0</v>
      </c>
      <c r="I27" s="244"/>
    </row>
    <row r="28" spans="1:9" s="4" customFormat="1" ht="16.5">
      <c r="A28" s="276"/>
      <c r="B28" s="609" t="s">
        <v>24</v>
      </c>
      <c r="C28" s="197">
        <v>0</v>
      </c>
      <c r="D28" s="197"/>
      <c r="E28" s="222">
        <f t="shared" si="0"/>
        <v>0</v>
      </c>
      <c r="F28" s="268"/>
      <c r="G28" s="611">
        <f t="shared" si="1"/>
        <v>0</v>
      </c>
      <c r="I28" s="244"/>
    </row>
    <row r="29" spans="1:7" s="4" customFormat="1" ht="16.5">
      <c r="A29" s="276"/>
      <c r="B29" s="275"/>
      <c r="C29" s="197"/>
      <c r="D29" s="197"/>
      <c r="E29" s="222"/>
      <c r="F29" s="268"/>
      <c r="G29" s="611"/>
    </row>
    <row r="30" spans="1:7" s="4" customFormat="1" ht="17.25" thickBot="1">
      <c r="A30" s="614"/>
      <c r="B30" s="615" t="s">
        <v>55</v>
      </c>
      <c r="C30" s="616">
        <f>SUM(C26+C24)</f>
        <v>13975</v>
      </c>
      <c r="D30" s="616">
        <f>SUM(D26+D24)</f>
        <v>13725</v>
      </c>
      <c r="E30" s="616">
        <f>SUM(E26+E24)</f>
        <v>27700</v>
      </c>
      <c r="F30" s="616">
        <f>SUM(F26+F24)</f>
        <v>0</v>
      </c>
      <c r="G30" s="617">
        <f>SUM(G26+G24)</f>
        <v>27700</v>
      </c>
    </row>
  </sheetData>
  <sheetProtection/>
  <mergeCells count="2">
    <mergeCell ref="A2:B2"/>
    <mergeCell ref="A26:B26"/>
  </mergeCells>
  <printOptions/>
  <pageMargins left="0.31496062992125984" right="0.4330708661417323" top="1.220472440944882" bottom="0.7480314960629921" header="0.31496062992125984" footer="0.31496062992125984"/>
  <pageSetup horizontalDpi="600" verticalDpi="600" orientation="portrait" paperSize="9" scale="80" r:id="rId1"/>
  <headerFooter>
    <oddHeader>&amp;C&amp;"Book Antiqua,Félkövér"&amp;11Keszthely Város Önkormányzata
egyéb felhalmozási célú kiadásai ÁHT-n kívülre&amp;R&amp;"Book Antiqua,Félkövér"14. melléklet
ezer Ft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28">
      <selection activeCell="K14" sqref="K14"/>
    </sheetView>
  </sheetViews>
  <sheetFormatPr defaultColWidth="9.140625" defaultRowHeight="12.75"/>
  <cols>
    <col min="1" max="1" width="27.28125" style="138" customWidth="1"/>
    <col min="2" max="8" width="8.7109375" style="139" customWidth="1"/>
    <col min="9" max="9" width="9.7109375" style="139" customWidth="1"/>
    <col min="10" max="10" width="11.7109375" style="139" customWidth="1"/>
    <col min="11" max="11" width="8.7109375" style="139" customWidth="1"/>
    <col min="12" max="13" width="9.7109375" style="139" customWidth="1"/>
    <col min="14" max="14" width="9.7109375" style="140" customWidth="1"/>
    <col min="15" max="15" width="14.7109375" style="139" customWidth="1"/>
    <col min="16" max="16384" width="9.140625" style="139" customWidth="1"/>
  </cols>
  <sheetData>
    <row r="1" spans="1:15" ht="14.25" thickBo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4" s="141" customFormat="1" ht="16.5" customHeight="1" thickBot="1">
      <c r="A2" s="184" t="s">
        <v>15</v>
      </c>
      <c r="B2" s="185" t="s">
        <v>87</v>
      </c>
      <c r="C2" s="185" t="s">
        <v>88</v>
      </c>
      <c r="D2" s="185" t="s">
        <v>89</v>
      </c>
      <c r="E2" s="185" t="s">
        <v>90</v>
      </c>
      <c r="F2" s="185" t="s">
        <v>91</v>
      </c>
      <c r="G2" s="185" t="s">
        <v>92</v>
      </c>
      <c r="H2" s="185" t="s">
        <v>93</v>
      </c>
      <c r="I2" s="185" t="s">
        <v>94</v>
      </c>
      <c r="J2" s="185" t="s">
        <v>95</v>
      </c>
      <c r="K2" s="185" t="s">
        <v>96</v>
      </c>
      <c r="L2" s="185" t="s">
        <v>97</v>
      </c>
      <c r="M2" s="185" t="s">
        <v>98</v>
      </c>
      <c r="N2" s="186" t="s">
        <v>1</v>
      </c>
    </row>
    <row r="3" spans="1:14" s="141" customFormat="1" ht="15" customHeight="1" thickBot="1">
      <c r="A3" s="187" t="s">
        <v>99</v>
      </c>
      <c r="B3" s="185"/>
      <c r="C3" s="185"/>
      <c r="D3" s="185"/>
      <c r="E3" s="209"/>
      <c r="F3" s="185"/>
      <c r="G3" s="185"/>
      <c r="H3" s="185"/>
      <c r="I3" s="185"/>
      <c r="J3" s="185"/>
      <c r="K3" s="209"/>
      <c r="L3" s="209"/>
      <c r="M3" s="185"/>
      <c r="N3" s="186"/>
    </row>
    <row r="4" spans="1:15" s="741" customFormat="1" ht="15.75">
      <c r="A4" s="739" t="s">
        <v>137</v>
      </c>
      <c r="B4" s="97">
        <v>51102</v>
      </c>
      <c r="C4" s="97">
        <v>51102</v>
      </c>
      <c r="D4" s="97">
        <v>51102</v>
      </c>
      <c r="E4" s="97">
        <v>51102</v>
      </c>
      <c r="F4" s="97">
        <v>51102</v>
      </c>
      <c r="G4" s="97">
        <v>57502</v>
      </c>
      <c r="H4" s="97">
        <v>51102</v>
      </c>
      <c r="I4" s="97">
        <v>51102</v>
      </c>
      <c r="J4" s="97">
        <v>67500</v>
      </c>
      <c r="K4" s="97">
        <v>51102</v>
      </c>
      <c r="L4" s="97">
        <v>51102</v>
      </c>
      <c r="M4" s="97">
        <v>57589</v>
      </c>
      <c r="N4" s="470">
        <f>SUM(B4:M4)</f>
        <v>642509</v>
      </c>
      <c r="O4" s="740"/>
    </row>
    <row r="5" spans="1:15" s="741" customFormat="1" ht="15.75">
      <c r="A5" s="12" t="s">
        <v>369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>
        <v>23149</v>
      </c>
      <c r="N5" s="470">
        <f aca="true" t="shared" si="0" ref="N5:N55">SUM(B5:M5)</f>
        <v>23149</v>
      </c>
      <c r="O5" s="740"/>
    </row>
    <row r="6" spans="1:15" s="741" customFormat="1" ht="15.75">
      <c r="A6" s="12" t="s">
        <v>370</v>
      </c>
      <c r="B6" s="97">
        <f>SUM(B4:B5)</f>
        <v>51102</v>
      </c>
      <c r="C6" s="97">
        <f aca="true" t="shared" si="1" ref="C6:M6">SUM(C4:C5)</f>
        <v>51102</v>
      </c>
      <c r="D6" s="97">
        <f t="shared" si="1"/>
        <v>51102</v>
      </c>
      <c r="E6" s="97">
        <f t="shared" si="1"/>
        <v>51102</v>
      </c>
      <c r="F6" s="97">
        <f t="shared" si="1"/>
        <v>51102</v>
      </c>
      <c r="G6" s="97">
        <f t="shared" si="1"/>
        <v>57502</v>
      </c>
      <c r="H6" s="97">
        <f t="shared" si="1"/>
        <v>51102</v>
      </c>
      <c r="I6" s="97">
        <f t="shared" si="1"/>
        <v>51102</v>
      </c>
      <c r="J6" s="97">
        <f t="shared" si="1"/>
        <v>67500</v>
      </c>
      <c r="K6" s="97">
        <f t="shared" si="1"/>
        <v>51102</v>
      </c>
      <c r="L6" s="97">
        <f t="shared" si="1"/>
        <v>51102</v>
      </c>
      <c r="M6" s="97">
        <f t="shared" si="1"/>
        <v>80738</v>
      </c>
      <c r="N6" s="470">
        <f t="shared" si="0"/>
        <v>665658</v>
      </c>
      <c r="O6" s="740"/>
    </row>
    <row r="7" spans="1:15" s="741" customFormat="1" ht="27.75">
      <c r="A7" s="739" t="s">
        <v>645</v>
      </c>
      <c r="B7" s="97">
        <v>86875</v>
      </c>
      <c r="C7" s="97">
        <v>86875</v>
      </c>
      <c r="D7" s="97">
        <v>86875</v>
      </c>
      <c r="E7" s="97">
        <v>86875</v>
      </c>
      <c r="F7" s="97">
        <v>86875</v>
      </c>
      <c r="G7" s="97">
        <v>118412</v>
      </c>
      <c r="H7" s="97">
        <v>86875</v>
      </c>
      <c r="I7" s="97">
        <v>86875</v>
      </c>
      <c r="J7" s="97">
        <v>224458</v>
      </c>
      <c r="K7" s="97">
        <v>86875</v>
      </c>
      <c r="L7" s="97">
        <v>86875</v>
      </c>
      <c r="M7" s="97">
        <v>86884</v>
      </c>
      <c r="N7" s="470">
        <f t="shared" si="0"/>
        <v>1211629</v>
      </c>
      <c r="O7" s="740"/>
    </row>
    <row r="8" spans="1:15" s="741" customFormat="1" ht="15.75">
      <c r="A8" s="12" t="s">
        <v>369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>
        <v>31402</v>
      </c>
      <c r="N8" s="470">
        <f t="shared" si="0"/>
        <v>31402</v>
      </c>
      <c r="O8" s="740"/>
    </row>
    <row r="9" spans="1:15" s="741" customFormat="1" ht="15.75">
      <c r="A9" s="12" t="s">
        <v>370</v>
      </c>
      <c r="B9" s="97">
        <f>SUM(B7:B8)</f>
        <v>86875</v>
      </c>
      <c r="C9" s="97">
        <f aca="true" t="shared" si="2" ref="C9:M9">SUM(C7:C8)</f>
        <v>86875</v>
      </c>
      <c r="D9" s="97">
        <f t="shared" si="2"/>
        <v>86875</v>
      </c>
      <c r="E9" s="97">
        <f t="shared" si="2"/>
        <v>86875</v>
      </c>
      <c r="F9" s="97">
        <f t="shared" si="2"/>
        <v>86875</v>
      </c>
      <c r="G9" s="97">
        <f t="shared" si="2"/>
        <v>118412</v>
      </c>
      <c r="H9" s="97">
        <f t="shared" si="2"/>
        <v>86875</v>
      </c>
      <c r="I9" s="97">
        <f t="shared" si="2"/>
        <v>86875</v>
      </c>
      <c r="J9" s="97">
        <f t="shared" si="2"/>
        <v>224458</v>
      </c>
      <c r="K9" s="97">
        <f t="shared" si="2"/>
        <v>86875</v>
      </c>
      <c r="L9" s="97">
        <f t="shared" si="2"/>
        <v>86875</v>
      </c>
      <c r="M9" s="97">
        <f t="shared" si="2"/>
        <v>118286</v>
      </c>
      <c r="N9" s="470">
        <f t="shared" si="0"/>
        <v>1243031</v>
      </c>
      <c r="O9" s="740"/>
    </row>
    <row r="10" spans="1:15" s="741" customFormat="1" ht="15.75">
      <c r="A10" s="739" t="s">
        <v>235</v>
      </c>
      <c r="B10" s="97">
        <v>5000</v>
      </c>
      <c r="C10" s="97">
        <v>5000</v>
      </c>
      <c r="D10" s="97">
        <v>450000</v>
      </c>
      <c r="E10" s="97">
        <v>0</v>
      </c>
      <c r="F10" s="97">
        <v>100000</v>
      </c>
      <c r="G10" s="97">
        <v>0</v>
      </c>
      <c r="H10" s="97">
        <v>5000</v>
      </c>
      <c r="I10" s="97">
        <v>5000</v>
      </c>
      <c r="J10" s="97">
        <v>450000</v>
      </c>
      <c r="K10" s="97">
        <v>100000</v>
      </c>
      <c r="L10" s="97">
        <v>5000</v>
      </c>
      <c r="M10" s="97">
        <v>100000</v>
      </c>
      <c r="N10" s="470">
        <f t="shared" si="0"/>
        <v>1225000</v>
      </c>
      <c r="O10" s="740"/>
    </row>
    <row r="11" spans="1:15" s="741" customFormat="1" ht="27.75">
      <c r="A11" s="739" t="s">
        <v>236</v>
      </c>
      <c r="B11" s="97">
        <v>8500</v>
      </c>
      <c r="C11" s="97">
        <v>9200</v>
      </c>
      <c r="D11" s="97">
        <v>8500</v>
      </c>
      <c r="E11" s="97">
        <v>8500</v>
      </c>
      <c r="F11" s="97">
        <v>8500</v>
      </c>
      <c r="G11" s="97">
        <v>917179</v>
      </c>
      <c r="H11" s="97">
        <v>9500</v>
      </c>
      <c r="I11" s="97">
        <v>1117876</v>
      </c>
      <c r="J11" s="97">
        <v>0</v>
      </c>
      <c r="K11" s="97">
        <v>8500</v>
      </c>
      <c r="L11" s="97">
        <v>17334</v>
      </c>
      <c r="M11" s="97">
        <v>38000</v>
      </c>
      <c r="N11" s="470">
        <f t="shared" si="0"/>
        <v>2151589</v>
      </c>
      <c r="O11" s="740"/>
    </row>
    <row r="12" spans="1:15" s="741" customFormat="1" ht="15.75">
      <c r="A12" s="12" t="s">
        <v>369</v>
      </c>
      <c r="B12" s="97"/>
      <c r="C12" s="97"/>
      <c r="D12" s="97"/>
      <c r="E12" s="97"/>
      <c r="F12" s="97"/>
      <c r="G12" s="97"/>
      <c r="H12" s="97"/>
      <c r="I12" s="97"/>
      <c r="J12" s="97">
        <v>0</v>
      </c>
      <c r="K12" s="97"/>
      <c r="L12" s="97"/>
      <c r="M12" s="97">
        <v>1183339</v>
      </c>
      <c r="N12" s="470">
        <f t="shared" si="0"/>
        <v>1183339</v>
      </c>
      <c r="O12" s="740"/>
    </row>
    <row r="13" spans="1:15" s="741" customFormat="1" ht="15.75">
      <c r="A13" s="12" t="s">
        <v>370</v>
      </c>
      <c r="B13" s="97">
        <f>SUM(B11:B12)</f>
        <v>8500</v>
      </c>
      <c r="C13" s="97">
        <f aca="true" t="shared" si="3" ref="C13:M13">SUM(C11:C12)</f>
        <v>9200</v>
      </c>
      <c r="D13" s="97">
        <f t="shared" si="3"/>
        <v>8500</v>
      </c>
      <c r="E13" s="97">
        <f t="shared" si="3"/>
        <v>8500</v>
      </c>
      <c r="F13" s="97">
        <f t="shared" si="3"/>
        <v>8500</v>
      </c>
      <c r="G13" s="97">
        <f t="shared" si="3"/>
        <v>917179</v>
      </c>
      <c r="H13" s="97">
        <f t="shared" si="3"/>
        <v>9500</v>
      </c>
      <c r="I13" s="97">
        <f t="shared" si="3"/>
        <v>1117876</v>
      </c>
      <c r="J13" s="97">
        <f t="shared" si="3"/>
        <v>0</v>
      </c>
      <c r="K13" s="97">
        <f t="shared" si="3"/>
        <v>8500</v>
      </c>
      <c r="L13" s="97">
        <f t="shared" si="3"/>
        <v>17334</v>
      </c>
      <c r="M13" s="97">
        <f t="shared" si="3"/>
        <v>1221339</v>
      </c>
      <c r="N13" s="470">
        <f t="shared" si="0"/>
        <v>3334928</v>
      </c>
      <c r="O13" s="740"/>
    </row>
    <row r="14" spans="1:15" s="741" customFormat="1" ht="15.75">
      <c r="A14" s="739" t="s">
        <v>237</v>
      </c>
      <c r="B14" s="97">
        <v>10000</v>
      </c>
      <c r="C14" s="97"/>
      <c r="D14" s="97"/>
      <c r="E14" s="97"/>
      <c r="F14" s="97"/>
      <c r="G14" s="97">
        <v>10000</v>
      </c>
      <c r="H14" s="97"/>
      <c r="I14" s="97">
        <v>102667</v>
      </c>
      <c r="J14" s="97">
        <v>5000</v>
      </c>
      <c r="K14" s="97"/>
      <c r="L14" s="97"/>
      <c r="M14" s="97"/>
      <c r="N14" s="470">
        <f t="shared" si="0"/>
        <v>127667</v>
      </c>
      <c r="O14" s="740"/>
    </row>
    <row r="15" spans="1:15" s="741" customFormat="1" ht="15.75">
      <c r="A15" s="12" t="s">
        <v>369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>
        <v>43435</v>
      </c>
      <c r="N15" s="470">
        <f t="shared" si="0"/>
        <v>43435</v>
      </c>
      <c r="O15" s="740"/>
    </row>
    <row r="16" spans="1:15" s="741" customFormat="1" ht="15.75">
      <c r="A16" s="12" t="s">
        <v>370</v>
      </c>
      <c r="B16" s="97">
        <f>SUM(B14:B15)</f>
        <v>10000</v>
      </c>
      <c r="C16" s="97">
        <f aca="true" t="shared" si="4" ref="C16:M16">SUM(C14:C15)</f>
        <v>0</v>
      </c>
      <c r="D16" s="97">
        <f t="shared" si="4"/>
        <v>0</v>
      </c>
      <c r="E16" s="97">
        <f t="shared" si="4"/>
        <v>0</v>
      </c>
      <c r="F16" s="97">
        <f t="shared" si="4"/>
        <v>0</v>
      </c>
      <c r="G16" s="97">
        <f t="shared" si="4"/>
        <v>10000</v>
      </c>
      <c r="H16" s="97">
        <f t="shared" si="4"/>
        <v>0</v>
      </c>
      <c r="I16" s="97">
        <f t="shared" si="4"/>
        <v>102667</v>
      </c>
      <c r="J16" s="97">
        <f t="shared" si="4"/>
        <v>5000</v>
      </c>
      <c r="K16" s="97">
        <f t="shared" si="4"/>
        <v>0</v>
      </c>
      <c r="L16" s="97">
        <f t="shared" si="4"/>
        <v>0</v>
      </c>
      <c r="M16" s="97">
        <f t="shared" si="4"/>
        <v>43435</v>
      </c>
      <c r="N16" s="470">
        <f t="shared" si="0"/>
        <v>171102</v>
      </c>
      <c r="O16" s="740"/>
    </row>
    <row r="17" spans="1:15" s="741" customFormat="1" ht="15.75">
      <c r="A17" s="739" t="s">
        <v>238</v>
      </c>
      <c r="B17" s="97"/>
      <c r="C17" s="97"/>
      <c r="D17" s="97">
        <v>250</v>
      </c>
      <c r="E17" s="97"/>
      <c r="F17" s="97"/>
      <c r="G17" s="97">
        <v>250</v>
      </c>
      <c r="H17" s="97"/>
      <c r="I17" s="97"/>
      <c r="J17" s="97">
        <v>24912</v>
      </c>
      <c r="K17" s="97"/>
      <c r="L17" s="97"/>
      <c r="M17" s="97">
        <v>250</v>
      </c>
      <c r="N17" s="470">
        <f t="shared" si="0"/>
        <v>25662</v>
      </c>
      <c r="O17" s="740"/>
    </row>
    <row r="18" spans="1:15" s="741" customFormat="1" ht="15.75">
      <c r="A18" s="742" t="s">
        <v>239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470">
        <f t="shared" si="0"/>
        <v>0</v>
      </c>
      <c r="O18" s="740"/>
    </row>
    <row r="19" spans="1:15" s="741" customFormat="1" ht="15.75">
      <c r="A19" s="742" t="s">
        <v>240</v>
      </c>
      <c r="B19" s="107">
        <v>68096</v>
      </c>
      <c r="C19" s="107">
        <v>116956</v>
      </c>
      <c r="D19" s="107">
        <v>0</v>
      </c>
      <c r="E19" s="107">
        <v>102656</v>
      </c>
      <c r="F19" s="107"/>
      <c r="G19" s="107">
        <v>136176</v>
      </c>
      <c r="H19" s="107">
        <v>86656</v>
      </c>
      <c r="I19" s="107"/>
      <c r="J19" s="107"/>
      <c r="K19" s="107"/>
      <c r="L19" s="107">
        <v>78822</v>
      </c>
      <c r="M19" s="107">
        <v>99147</v>
      </c>
      <c r="N19" s="470">
        <f t="shared" si="0"/>
        <v>688509</v>
      </c>
      <c r="O19" s="740"/>
    </row>
    <row r="20" spans="1:15" s="741" customFormat="1" ht="15.75">
      <c r="A20" s="12" t="s">
        <v>369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470">
        <f t="shared" si="0"/>
        <v>0</v>
      </c>
      <c r="O20" s="740"/>
    </row>
    <row r="21" spans="1:15" s="741" customFormat="1" ht="16.5" thickBot="1">
      <c r="A21" s="743" t="s">
        <v>370</v>
      </c>
      <c r="B21" s="144">
        <f>SUM(B19:B20)</f>
        <v>68096</v>
      </c>
      <c r="C21" s="144">
        <f aca="true" t="shared" si="5" ref="C21:M21">SUM(C19:C20)</f>
        <v>116956</v>
      </c>
      <c r="D21" s="144">
        <f t="shared" si="5"/>
        <v>0</v>
      </c>
      <c r="E21" s="144">
        <f t="shared" si="5"/>
        <v>102656</v>
      </c>
      <c r="F21" s="144">
        <f t="shared" si="5"/>
        <v>0</v>
      </c>
      <c r="G21" s="144">
        <f t="shared" si="5"/>
        <v>136176</v>
      </c>
      <c r="H21" s="144">
        <f t="shared" si="5"/>
        <v>86656</v>
      </c>
      <c r="I21" s="144">
        <f t="shared" si="5"/>
        <v>0</v>
      </c>
      <c r="J21" s="144">
        <f t="shared" si="5"/>
        <v>0</v>
      </c>
      <c r="K21" s="144">
        <f t="shared" si="5"/>
        <v>0</v>
      </c>
      <c r="L21" s="144">
        <f t="shared" si="5"/>
        <v>78822</v>
      </c>
      <c r="M21" s="144">
        <f t="shared" si="5"/>
        <v>99147</v>
      </c>
      <c r="N21" s="744">
        <f t="shared" si="0"/>
        <v>688509</v>
      </c>
      <c r="O21" s="740"/>
    </row>
    <row r="22" spans="1:15" s="746" customFormat="1" ht="15" customHeight="1">
      <c r="A22" s="745" t="s">
        <v>100</v>
      </c>
      <c r="B22" s="345">
        <f>SUM(B4+B7+B10+B11+B14+B17+B18+B19)</f>
        <v>229573</v>
      </c>
      <c r="C22" s="345">
        <f aca="true" t="shared" si="6" ref="C22:M22">SUM(C4+C7+C10+C11+C14+C17+C18+C19)</f>
        <v>269133</v>
      </c>
      <c r="D22" s="345">
        <f t="shared" si="6"/>
        <v>596727</v>
      </c>
      <c r="E22" s="345">
        <f t="shared" si="6"/>
        <v>249133</v>
      </c>
      <c r="F22" s="345">
        <f t="shared" si="6"/>
        <v>246477</v>
      </c>
      <c r="G22" s="345">
        <f t="shared" si="6"/>
        <v>1239519</v>
      </c>
      <c r="H22" s="345">
        <f t="shared" si="6"/>
        <v>239133</v>
      </c>
      <c r="I22" s="345">
        <f t="shared" si="6"/>
        <v>1363520</v>
      </c>
      <c r="J22" s="345">
        <f t="shared" si="6"/>
        <v>771870</v>
      </c>
      <c r="K22" s="345">
        <f t="shared" si="6"/>
        <v>246477</v>
      </c>
      <c r="L22" s="345">
        <f t="shared" si="6"/>
        <v>239133</v>
      </c>
      <c r="M22" s="345">
        <f t="shared" si="6"/>
        <v>381870</v>
      </c>
      <c r="N22" s="563">
        <f t="shared" si="0"/>
        <v>6072565</v>
      </c>
      <c r="O22" s="740"/>
    </row>
    <row r="23" spans="1:15" s="746" customFormat="1" ht="15" customHeight="1">
      <c r="A23" s="396" t="s">
        <v>369</v>
      </c>
      <c r="B23" s="469">
        <f>SUM(B20+B12+B8+B5+B15)</f>
        <v>0</v>
      </c>
      <c r="C23" s="469">
        <f aca="true" t="shared" si="7" ref="C23:N23">SUM(C20+C12+C8+C5+C15)</f>
        <v>0</v>
      </c>
      <c r="D23" s="469">
        <f t="shared" si="7"/>
        <v>0</v>
      </c>
      <c r="E23" s="469">
        <f t="shared" si="7"/>
        <v>0</v>
      </c>
      <c r="F23" s="469">
        <f t="shared" si="7"/>
        <v>0</v>
      </c>
      <c r="G23" s="469">
        <f t="shared" si="7"/>
        <v>0</v>
      </c>
      <c r="H23" s="469">
        <f t="shared" si="7"/>
        <v>0</v>
      </c>
      <c r="I23" s="469">
        <f t="shared" si="7"/>
        <v>0</v>
      </c>
      <c r="J23" s="469">
        <f t="shared" si="7"/>
        <v>0</v>
      </c>
      <c r="K23" s="469">
        <f t="shared" si="7"/>
        <v>0</v>
      </c>
      <c r="L23" s="469">
        <f t="shared" si="7"/>
        <v>0</v>
      </c>
      <c r="M23" s="469">
        <f t="shared" si="7"/>
        <v>1281325</v>
      </c>
      <c r="N23" s="470">
        <f t="shared" si="7"/>
        <v>1281325</v>
      </c>
      <c r="O23" s="747"/>
    </row>
    <row r="24" spans="1:15" s="746" customFormat="1" ht="15" customHeight="1" thickBot="1">
      <c r="A24" s="748" t="s">
        <v>370</v>
      </c>
      <c r="B24" s="749">
        <f>SUM(B22:B23)</f>
        <v>229573</v>
      </c>
      <c r="C24" s="749">
        <f aca="true" t="shared" si="8" ref="C24:M24">SUM(C22:C23)</f>
        <v>269133</v>
      </c>
      <c r="D24" s="749">
        <f t="shared" si="8"/>
        <v>596727</v>
      </c>
      <c r="E24" s="749">
        <f t="shared" si="8"/>
        <v>249133</v>
      </c>
      <c r="F24" s="749">
        <f t="shared" si="8"/>
        <v>246477</v>
      </c>
      <c r="G24" s="749">
        <f t="shared" si="8"/>
        <v>1239519</v>
      </c>
      <c r="H24" s="749">
        <f t="shared" si="8"/>
        <v>239133</v>
      </c>
      <c r="I24" s="749">
        <f t="shared" si="8"/>
        <v>1363520</v>
      </c>
      <c r="J24" s="749">
        <f t="shared" si="8"/>
        <v>771870</v>
      </c>
      <c r="K24" s="749">
        <f t="shared" si="8"/>
        <v>246477</v>
      </c>
      <c r="L24" s="749">
        <f t="shared" si="8"/>
        <v>239133</v>
      </c>
      <c r="M24" s="749">
        <f t="shared" si="8"/>
        <v>1663195</v>
      </c>
      <c r="N24" s="750">
        <f t="shared" si="0"/>
        <v>7353890</v>
      </c>
      <c r="O24" s="747"/>
    </row>
    <row r="25" spans="1:15" s="741" customFormat="1" ht="15.75">
      <c r="A25" s="751" t="s">
        <v>241</v>
      </c>
      <c r="B25" s="145">
        <v>98300</v>
      </c>
      <c r="C25" s="145">
        <v>98300</v>
      </c>
      <c r="D25" s="145">
        <v>98300</v>
      </c>
      <c r="E25" s="145">
        <v>98300</v>
      </c>
      <c r="F25" s="145">
        <v>98300</v>
      </c>
      <c r="G25" s="145">
        <v>156861</v>
      </c>
      <c r="H25" s="145">
        <v>98300</v>
      </c>
      <c r="I25" s="145">
        <v>98300</v>
      </c>
      <c r="J25" s="145">
        <v>143199</v>
      </c>
      <c r="K25" s="145">
        <v>98300</v>
      </c>
      <c r="L25" s="145">
        <v>98300</v>
      </c>
      <c r="M25" s="145">
        <v>98561</v>
      </c>
      <c r="N25" s="470">
        <f t="shared" si="0"/>
        <v>1283321</v>
      </c>
      <c r="O25" s="740"/>
    </row>
    <row r="26" spans="1:15" s="741" customFormat="1" ht="15.75">
      <c r="A26" s="12" t="s">
        <v>369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>
        <v>4809</v>
      </c>
      <c r="N26" s="470">
        <f t="shared" si="0"/>
        <v>4809</v>
      </c>
      <c r="O26" s="740"/>
    </row>
    <row r="27" spans="1:15" s="741" customFormat="1" ht="15.75">
      <c r="A27" s="12" t="s">
        <v>370</v>
      </c>
      <c r="B27" s="145">
        <f>SUM(B25:B26)</f>
        <v>98300</v>
      </c>
      <c r="C27" s="145">
        <f aca="true" t="shared" si="9" ref="C27:M27">SUM(C25:C26)</f>
        <v>98300</v>
      </c>
      <c r="D27" s="145">
        <f t="shared" si="9"/>
        <v>98300</v>
      </c>
      <c r="E27" s="145">
        <f t="shared" si="9"/>
        <v>98300</v>
      </c>
      <c r="F27" s="145">
        <f t="shared" si="9"/>
        <v>98300</v>
      </c>
      <c r="G27" s="145">
        <f t="shared" si="9"/>
        <v>156861</v>
      </c>
      <c r="H27" s="145">
        <f t="shared" si="9"/>
        <v>98300</v>
      </c>
      <c r="I27" s="145">
        <f t="shared" si="9"/>
        <v>98300</v>
      </c>
      <c r="J27" s="145">
        <f t="shared" si="9"/>
        <v>143199</v>
      </c>
      <c r="K27" s="145">
        <f t="shared" si="9"/>
        <v>98300</v>
      </c>
      <c r="L27" s="145">
        <f t="shared" si="9"/>
        <v>98300</v>
      </c>
      <c r="M27" s="145">
        <f t="shared" si="9"/>
        <v>103370</v>
      </c>
      <c r="N27" s="470">
        <f t="shared" si="0"/>
        <v>1288130</v>
      </c>
      <c r="O27" s="740"/>
    </row>
    <row r="28" spans="1:15" s="741" customFormat="1" ht="15.75">
      <c r="A28" s="739" t="s">
        <v>242</v>
      </c>
      <c r="B28" s="97">
        <v>23773</v>
      </c>
      <c r="C28" s="97">
        <v>23773</v>
      </c>
      <c r="D28" s="97">
        <v>23773</v>
      </c>
      <c r="E28" s="97">
        <v>23773</v>
      </c>
      <c r="F28" s="97">
        <v>23773</v>
      </c>
      <c r="G28" s="97">
        <v>36696</v>
      </c>
      <c r="H28" s="97">
        <v>23773</v>
      </c>
      <c r="I28" s="97">
        <v>23773</v>
      </c>
      <c r="J28" s="97">
        <v>32847</v>
      </c>
      <c r="K28" s="97">
        <v>23773</v>
      </c>
      <c r="L28" s="97">
        <v>23773</v>
      </c>
      <c r="M28" s="97">
        <v>23774</v>
      </c>
      <c r="N28" s="470">
        <f t="shared" si="0"/>
        <v>307274</v>
      </c>
      <c r="O28" s="740"/>
    </row>
    <row r="29" spans="1:15" s="741" customFormat="1" ht="15.75">
      <c r="A29" s="12" t="s">
        <v>369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>
        <v>-709</v>
      </c>
      <c r="N29" s="470">
        <f t="shared" si="0"/>
        <v>-709</v>
      </c>
      <c r="O29" s="740"/>
    </row>
    <row r="30" spans="1:15" s="741" customFormat="1" ht="15.75">
      <c r="A30" s="12" t="s">
        <v>370</v>
      </c>
      <c r="B30" s="97">
        <f>SUM(B28:B29)</f>
        <v>23773</v>
      </c>
      <c r="C30" s="97">
        <f aca="true" t="shared" si="10" ref="C30:M30">SUM(C28:C29)</f>
        <v>23773</v>
      </c>
      <c r="D30" s="97">
        <f t="shared" si="10"/>
        <v>23773</v>
      </c>
      <c r="E30" s="97">
        <f t="shared" si="10"/>
        <v>23773</v>
      </c>
      <c r="F30" s="97">
        <f t="shared" si="10"/>
        <v>23773</v>
      </c>
      <c r="G30" s="97">
        <f t="shared" si="10"/>
        <v>36696</v>
      </c>
      <c r="H30" s="97">
        <f t="shared" si="10"/>
        <v>23773</v>
      </c>
      <c r="I30" s="97">
        <f t="shared" si="10"/>
        <v>23773</v>
      </c>
      <c r="J30" s="97">
        <f t="shared" si="10"/>
        <v>32847</v>
      </c>
      <c r="K30" s="97">
        <f t="shared" si="10"/>
        <v>23773</v>
      </c>
      <c r="L30" s="97">
        <f t="shared" si="10"/>
        <v>23773</v>
      </c>
      <c r="M30" s="97">
        <f t="shared" si="10"/>
        <v>23065</v>
      </c>
      <c r="N30" s="470">
        <f t="shared" si="0"/>
        <v>306565</v>
      </c>
      <c r="O30" s="740"/>
    </row>
    <row r="31" spans="1:15" s="741" customFormat="1" ht="15.75">
      <c r="A31" s="739" t="s">
        <v>243</v>
      </c>
      <c r="B31" s="97">
        <v>105000</v>
      </c>
      <c r="C31" s="97">
        <v>105000</v>
      </c>
      <c r="D31" s="97">
        <v>105000</v>
      </c>
      <c r="E31" s="97">
        <v>105000</v>
      </c>
      <c r="F31" s="97">
        <v>105000</v>
      </c>
      <c r="G31" s="97">
        <v>186755</v>
      </c>
      <c r="H31" s="97">
        <v>105000</v>
      </c>
      <c r="I31" s="97">
        <v>105000</v>
      </c>
      <c r="J31" s="97">
        <v>114504</v>
      </c>
      <c r="K31" s="97">
        <v>105000</v>
      </c>
      <c r="L31" s="97">
        <v>105000</v>
      </c>
      <c r="M31" s="97">
        <v>109625</v>
      </c>
      <c r="N31" s="470">
        <f t="shared" si="0"/>
        <v>1355884</v>
      </c>
      <c r="O31" s="740"/>
    </row>
    <row r="32" spans="1:15" s="741" customFormat="1" ht="15.75">
      <c r="A32" s="12" t="s">
        <v>369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>
        <v>12546</v>
      </c>
      <c r="N32" s="470">
        <f t="shared" si="0"/>
        <v>12546</v>
      </c>
      <c r="O32" s="740"/>
    </row>
    <row r="33" spans="1:15" s="741" customFormat="1" ht="15.75">
      <c r="A33" s="12" t="s">
        <v>370</v>
      </c>
      <c r="B33" s="97">
        <f>SUM(B31:B32)</f>
        <v>105000</v>
      </c>
      <c r="C33" s="97">
        <f aca="true" t="shared" si="11" ref="C33:M33">SUM(C31:C32)</f>
        <v>105000</v>
      </c>
      <c r="D33" s="97">
        <f t="shared" si="11"/>
        <v>105000</v>
      </c>
      <c r="E33" s="97">
        <f t="shared" si="11"/>
        <v>105000</v>
      </c>
      <c r="F33" s="97">
        <f t="shared" si="11"/>
        <v>105000</v>
      </c>
      <c r="G33" s="97">
        <f t="shared" si="11"/>
        <v>186755</v>
      </c>
      <c r="H33" s="97">
        <f t="shared" si="11"/>
        <v>105000</v>
      </c>
      <c r="I33" s="97">
        <f t="shared" si="11"/>
        <v>105000</v>
      </c>
      <c r="J33" s="97">
        <f t="shared" si="11"/>
        <v>114504</v>
      </c>
      <c r="K33" s="97">
        <f t="shared" si="11"/>
        <v>105000</v>
      </c>
      <c r="L33" s="97">
        <f t="shared" si="11"/>
        <v>105000</v>
      </c>
      <c r="M33" s="97">
        <f t="shared" si="11"/>
        <v>122171</v>
      </c>
      <c r="N33" s="470">
        <f t="shared" si="0"/>
        <v>1368430</v>
      </c>
      <c r="O33" s="740"/>
    </row>
    <row r="34" spans="1:15" s="741" customFormat="1" ht="27.75">
      <c r="A34" s="739" t="s">
        <v>244</v>
      </c>
      <c r="B34" s="97">
        <v>0</v>
      </c>
      <c r="C34" s="97">
        <v>40000</v>
      </c>
      <c r="D34" s="97">
        <v>35368</v>
      </c>
      <c r="E34" s="97">
        <v>20000</v>
      </c>
      <c r="F34" s="97"/>
      <c r="G34" s="97">
        <v>73510</v>
      </c>
      <c r="H34" s="97">
        <v>10000</v>
      </c>
      <c r="I34" s="97">
        <v>10000</v>
      </c>
      <c r="J34" s="97">
        <v>149787</v>
      </c>
      <c r="K34" s="97">
        <v>10000</v>
      </c>
      <c r="L34" s="97">
        <v>10000</v>
      </c>
      <c r="M34" s="97">
        <v>20000</v>
      </c>
      <c r="N34" s="470">
        <f t="shared" si="0"/>
        <v>378665</v>
      </c>
      <c r="O34" s="740"/>
    </row>
    <row r="35" spans="1:15" s="741" customFormat="1" ht="15.75">
      <c r="A35" s="12" t="s">
        <v>369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>
        <v>27264</v>
      </c>
      <c r="N35" s="470">
        <f t="shared" si="0"/>
        <v>27264</v>
      </c>
      <c r="O35" s="740"/>
    </row>
    <row r="36" spans="1:15" s="741" customFormat="1" ht="15.75">
      <c r="A36" s="12" t="s">
        <v>370</v>
      </c>
      <c r="B36" s="97"/>
      <c r="C36" s="97">
        <f>SUM(C34:C35)</f>
        <v>40000</v>
      </c>
      <c r="D36" s="97">
        <f aca="true" t="shared" si="12" ref="D36:M36">SUM(D34:D35)</f>
        <v>35368</v>
      </c>
      <c r="E36" s="97">
        <f t="shared" si="12"/>
        <v>20000</v>
      </c>
      <c r="F36" s="97">
        <f t="shared" si="12"/>
        <v>0</v>
      </c>
      <c r="G36" s="97">
        <f t="shared" si="12"/>
        <v>73510</v>
      </c>
      <c r="H36" s="97">
        <f t="shared" si="12"/>
        <v>10000</v>
      </c>
      <c r="I36" s="97">
        <f t="shared" si="12"/>
        <v>10000</v>
      </c>
      <c r="J36" s="97">
        <f t="shared" si="12"/>
        <v>149787</v>
      </c>
      <c r="K36" s="97">
        <f t="shared" si="12"/>
        <v>10000</v>
      </c>
      <c r="L36" s="97">
        <f t="shared" si="12"/>
        <v>10000</v>
      </c>
      <c r="M36" s="97">
        <f t="shared" si="12"/>
        <v>47264</v>
      </c>
      <c r="N36" s="470">
        <f t="shared" si="0"/>
        <v>405929</v>
      </c>
      <c r="O36" s="740"/>
    </row>
    <row r="37" spans="1:16" s="741" customFormat="1" ht="15.75">
      <c r="A37" s="739" t="s">
        <v>245</v>
      </c>
      <c r="B37" s="97">
        <v>0</v>
      </c>
      <c r="C37" s="97">
        <v>2060</v>
      </c>
      <c r="D37" s="97">
        <v>2060</v>
      </c>
      <c r="E37" s="97">
        <v>2060</v>
      </c>
      <c r="F37" s="97">
        <v>2060</v>
      </c>
      <c r="G37" s="97">
        <v>2053</v>
      </c>
      <c r="H37" s="97">
        <v>2060</v>
      </c>
      <c r="I37" s="97">
        <v>2060</v>
      </c>
      <c r="J37" s="97">
        <v>2850</v>
      </c>
      <c r="K37" s="97">
        <v>2060</v>
      </c>
      <c r="L37" s="97">
        <v>2060</v>
      </c>
      <c r="M37" s="97">
        <v>2057</v>
      </c>
      <c r="N37" s="470">
        <f t="shared" si="0"/>
        <v>23440</v>
      </c>
      <c r="O37" s="740"/>
      <c r="P37" s="290"/>
    </row>
    <row r="38" spans="1:16" s="741" customFormat="1" ht="15.75">
      <c r="A38" s="12" t="s">
        <v>369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>
        <v>1675</v>
      </c>
      <c r="N38" s="470">
        <f t="shared" si="0"/>
        <v>1675</v>
      </c>
      <c r="O38" s="740"/>
      <c r="P38" s="290"/>
    </row>
    <row r="39" spans="1:16" s="741" customFormat="1" ht="15.75">
      <c r="A39" s="12" t="s">
        <v>370</v>
      </c>
      <c r="B39" s="97"/>
      <c r="C39" s="97">
        <f>SUM(C37:C38)</f>
        <v>2060</v>
      </c>
      <c r="D39" s="97">
        <f aca="true" t="shared" si="13" ref="D39:M39">SUM(D37:D38)</f>
        <v>2060</v>
      </c>
      <c r="E39" s="97">
        <f t="shared" si="13"/>
        <v>2060</v>
      </c>
      <c r="F39" s="97">
        <f t="shared" si="13"/>
        <v>2060</v>
      </c>
      <c r="G39" s="97">
        <f t="shared" si="13"/>
        <v>2053</v>
      </c>
      <c r="H39" s="97">
        <f t="shared" si="13"/>
        <v>2060</v>
      </c>
      <c r="I39" s="97">
        <f t="shared" si="13"/>
        <v>2060</v>
      </c>
      <c r="J39" s="97">
        <f t="shared" si="13"/>
        <v>2850</v>
      </c>
      <c r="K39" s="97">
        <f t="shared" si="13"/>
        <v>2060</v>
      </c>
      <c r="L39" s="97">
        <f t="shared" si="13"/>
        <v>2060</v>
      </c>
      <c r="M39" s="97">
        <f t="shared" si="13"/>
        <v>3732</v>
      </c>
      <c r="N39" s="470">
        <f t="shared" si="0"/>
        <v>25115</v>
      </c>
      <c r="O39" s="740"/>
      <c r="P39" s="290"/>
    </row>
    <row r="40" spans="1:16" s="741" customFormat="1" ht="15.75">
      <c r="A40" s="739" t="s">
        <v>246</v>
      </c>
      <c r="B40" s="97"/>
      <c r="C40" s="97"/>
      <c r="D40" s="97">
        <v>100000</v>
      </c>
      <c r="E40" s="97"/>
      <c r="F40" s="97"/>
      <c r="G40" s="97">
        <v>29146</v>
      </c>
      <c r="H40" s="97"/>
      <c r="I40" s="97">
        <v>273731</v>
      </c>
      <c r="J40" s="97">
        <v>85891</v>
      </c>
      <c r="K40" s="97"/>
      <c r="L40" s="97"/>
      <c r="M40" s="97"/>
      <c r="N40" s="470">
        <f t="shared" si="0"/>
        <v>488768</v>
      </c>
      <c r="O40" s="740"/>
      <c r="P40" s="290"/>
    </row>
    <row r="41" spans="1:16" s="741" customFormat="1" ht="15.75">
      <c r="A41" s="12" t="s">
        <v>369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>
        <v>46998</v>
      </c>
      <c r="N41" s="470">
        <f t="shared" si="0"/>
        <v>46998</v>
      </c>
      <c r="O41" s="740"/>
      <c r="P41" s="290"/>
    </row>
    <row r="42" spans="1:16" s="741" customFormat="1" ht="15.75">
      <c r="A42" s="12" t="s">
        <v>370</v>
      </c>
      <c r="B42" s="97"/>
      <c r="C42" s="97"/>
      <c r="D42" s="97">
        <f>SUM(D40:D41)</f>
        <v>100000</v>
      </c>
      <c r="E42" s="97">
        <f aca="true" t="shared" si="14" ref="E42:M42">SUM(E40:E41)</f>
        <v>0</v>
      </c>
      <c r="F42" s="97">
        <f t="shared" si="14"/>
        <v>0</v>
      </c>
      <c r="G42" s="97">
        <f t="shared" si="14"/>
        <v>29146</v>
      </c>
      <c r="H42" s="97">
        <f t="shared" si="14"/>
        <v>0</v>
      </c>
      <c r="I42" s="97">
        <f t="shared" si="14"/>
        <v>273731</v>
      </c>
      <c r="J42" s="97">
        <f t="shared" si="14"/>
        <v>85891</v>
      </c>
      <c r="K42" s="97">
        <f t="shared" si="14"/>
        <v>0</v>
      </c>
      <c r="L42" s="97">
        <f t="shared" si="14"/>
        <v>0</v>
      </c>
      <c r="M42" s="97">
        <f t="shared" si="14"/>
        <v>46998</v>
      </c>
      <c r="N42" s="470">
        <f t="shared" si="0"/>
        <v>535766</v>
      </c>
      <c r="O42" s="740"/>
      <c r="P42" s="290"/>
    </row>
    <row r="43" spans="1:16" s="741" customFormat="1" ht="15.75">
      <c r="A43" s="739" t="s">
        <v>247</v>
      </c>
      <c r="B43" s="97"/>
      <c r="C43" s="97"/>
      <c r="D43" s="97">
        <v>232226</v>
      </c>
      <c r="E43" s="97"/>
      <c r="F43" s="97">
        <v>14034</v>
      </c>
      <c r="G43" s="97">
        <v>740498</v>
      </c>
      <c r="H43" s="97"/>
      <c r="I43" s="97">
        <v>840000</v>
      </c>
      <c r="J43" s="97">
        <v>133789</v>
      </c>
      <c r="K43" s="97"/>
      <c r="L43" s="97"/>
      <c r="M43" s="97">
        <v>1000</v>
      </c>
      <c r="N43" s="470">
        <f t="shared" si="0"/>
        <v>1961547</v>
      </c>
      <c r="O43" s="740"/>
      <c r="P43" s="290"/>
    </row>
    <row r="44" spans="1:16" s="741" customFormat="1" ht="15.75">
      <c r="A44" s="12" t="s">
        <v>369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>
        <v>1231600</v>
      </c>
      <c r="N44" s="470">
        <f t="shared" si="0"/>
        <v>1231600</v>
      </c>
      <c r="O44" s="740"/>
      <c r="P44" s="290"/>
    </row>
    <row r="45" spans="1:16" s="741" customFormat="1" ht="15.75">
      <c r="A45" s="12" t="s">
        <v>370</v>
      </c>
      <c r="B45" s="97"/>
      <c r="C45" s="97"/>
      <c r="D45" s="97">
        <f>SUM(D43:D44)</f>
        <v>232226</v>
      </c>
      <c r="E45" s="97">
        <f aca="true" t="shared" si="15" ref="E45:M45">SUM(E43:E44)</f>
        <v>0</v>
      </c>
      <c r="F45" s="97">
        <f t="shared" si="15"/>
        <v>14034</v>
      </c>
      <c r="G45" s="97">
        <f t="shared" si="15"/>
        <v>740498</v>
      </c>
      <c r="H45" s="97">
        <f t="shared" si="15"/>
        <v>0</v>
      </c>
      <c r="I45" s="97">
        <f t="shared" si="15"/>
        <v>840000</v>
      </c>
      <c r="J45" s="97">
        <f t="shared" si="15"/>
        <v>133789</v>
      </c>
      <c r="K45" s="97">
        <f t="shared" si="15"/>
        <v>0</v>
      </c>
      <c r="L45" s="97">
        <f t="shared" si="15"/>
        <v>0</v>
      </c>
      <c r="M45" s="97">
        <f t="shared" si="15"/>
        <v>1232600</v>
      </c>
      <c r="N45" s="470">
        <f t="shared" si="0"/>
        <v>3193147</v>
      </c>
      <c r="O45" s="740"/>
      <c r="P45" s="290"/>
    </row>
    <row r="46" spans="1:16" s="741" customFormat="1" ht="15.75">
      <c r="A46" s="739" t="s">
        <v>248</v>
      </c>
      <c r="B46" s="97">
        <v>2500</v>
      </c>
      <c r="C46" s="97"/>
      <c r="D46" s="97"/>
      <c r="E46" s="97"/>
      <c r="F46" s="97"/>
      <c r="G46" s="97">
        <v>14000</v>
      </c>
      <c r="H46" s="97"/>
      <c r="I46" s="97"/>
      <c r="J46" s="97">
        <v>3770</v>
      </c>
      <c r="K46" s="97"/>
      <c r="L46" s="97"/>
      <c r="M46" s="97"/>
      <c r="N46" s="470">
        <f t="shared" si="0"/>
        <v>20270</v>
      </c>
      <c r="O46" s="740"/>
      <c r="P46" s="290"/>
    </row>
    <row r="47" spans="1:16" s="741" customFormat="1" ht="15.75">
      <c r="A47" s="12" t="s">
        <v>369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470">
        <f t="shared" si="0"/>
        <v>0</v>
      </c>
      <c r="O47" s="740"/>
      <c r="P47" s="290"/>
    </row>
    <row r="48" spans="1:16" s="741" customFormat="1" ht="15.75">
      <c r="A48" s="12" t="s">
        <v>370</v>
      </c>
      <c r="B48" s="107">
        <f>SUM(B46:B47)</f>
        <v>2500</v>
      </c>
      <c r="C48" s="107">
        <f aca="true" t="shared" si="16" ref="C48:M48">SUM(C46:C47)</f>
        <v>0</v>
      </c>
      <c r="D48" s="107">
        <f t="shared" si="16"/>
        <v>0</v>
      </c>
      <c r="E48" s="107">
        <f t="shared" si="16"/>
        <v>0</v>
      </c>
      <c r="F48" s="107">
        <f t="shared" si="16"/>
        <v>0</v>
      </c>
      <c r="G48" s="107">
        <f t="shared" si="16"/>
        <v>14000</v>
      </c>
      <c r="H48" s="107">
        <f t="shared" si="16"/>
        <v>0</v>
      </c>
      <c r="I48" s="107">
        <f t="shared" si="16"/>
        <v>0</v>
      </c>
      <c r="J48" s="107">
        <f t="shared" si="16"/>
        <v>3770</v>
      </c>
      <c r="K48" s="107">
        <f t="shared" si="16"/>
        <v>0</v>
      </c>
      <c r="L48" s="107">
        <f t="shared" si="16"/>
        <v>0</v>
      </c>
      <c r="M48" s="107">
        <f t="shared" si="16"/>
        <v>0</v>
      </c>
      <c r="N48" s="470">
        <f t="shared" si="0"/>
        <v>20270</v>
      </c>
      <c r="O48" s="740"/>
      <c r="P48" s="290"/>
    </row>
    <row r="49" spans="1:16" s="741" customFormat="1" ht="15.75">
      <c r="A49" s="742" t="s">
        <v>249</v>
      </c>
      <c r="B49" s="107"/>
      <c r="C49" s="107"/>
      <c r="D49" s="107">
        <v>0</v>
      </c>
      <c r="E49" s="107"/>
      <c r="F49" s="107">
        <v>3310</v>
      </c>
      <c r="G49" s="107"/>
      <c r="H49" s="107"/>
      <c r="I49" s="107">
        <v>10656</v>
      </c>
      <c r="J49" s="107">
        <v>105233</v>
      </c>
      <c r="K49" s="107">
        <v>7344</v>
      </c>
      <c r="L49" s="107"/>
      <c r="M49" s="107">
        <v>126853</v>
      </c>
      <c r="N49" s="470">
        <f t="shared" si="0"/>
        <v>253396</v>
      </c>
      <c r="O49" s="740"/>
      <c r="P49" s="290"/>
    </row>
    <row r="50" spans="1:16" s="741" customFormat="1" ht="15.75">
      <c r="A50" s="12" t="s">
        <v>369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>
        <v>-42858</v>
      </c>
      <c r="N50" s="470">
        <f t="shared" si="0"/>
        <v>-42858</v>
      </c>
      <c r="O50" s="740"/>
      <c r="P50" s="290"/>
    </row>
    <row r="51" spans="1:16" s="741" customFormat="1" ht="16.5" thickBot="1">
      <c r="A51" s="743" t="s">
        <v>370</v>
      </c>
      <c r="B51" s="144"/>
      <c r="C51" s="144"/>
      <c r="D51" s="144">
        <f>SUM(D49:D50)</f>
        <v>0</v>
      </c>
      <c r="E51" s="144">
        <f aca="true" t="shared" si="17" ref="E51:M51">SUM(E49:E50)</f>
        <v>0</v>
      </c>
      <c r="F51" s="144">
        <f t="shared" si="17"/>
        <v>3310</v>
      </c>
      <c r="G51" s="144">
        <f t="shared" si="17"/>
        <v>0</v>
      </c>
      <c r="H51" s="144">
        <f t="shared" si="17"/>
        <v>0</v>
      </c>
      <c r="I51" s="144">
        <f t="shared" si="17"/>
        <v>10656</v>
      </c>
      <c r="J51" s="144">
        <f t="shared" si="17"/>
        <v>105233</v>
      </c>
      <c r="K51" s="144">
        <f t="shared" si="17"/>
        <v>7344</v>
      </c>
      <c r="L51" s="144">
        <f t="shared" si="17"/>
        <v>0</v>
      </c>
      <c r="M51" s="144">
        <f t="shared" si="17"/>
        <v>83995</v>
      </c>
      <c r="N51" s="744">
        <f t="shared" si="0"/>
        <v>210538</v>
      </c>
      <c r="O51" s="740"/>
      <c r="P51" s="290"/>
    </row>
    <row r="52" spans="1:15" s="746" customFormat="1" ht="15" customHeight="1">
      <c r="A52" s="99" t="s">
        <v>101</v>
      </c>
      <c r="B52" s="752">
        <f>SUM(B25+B28+B31+B34+B37+B40+B43+B46+B49)</f>
        <v>229573</v>
      </c>
      <c r="C52" s="752">
        <f aca="true" t="shared" si="18" ref="C52:M52">SUM(C25+C28+C31+C34+C37+C40+C43+C46+C49)</f>
        <v>269133</v>
      </c>
      <c r="D52" s="752">
        <f t="shared" si="18"/>
        <v>596727</v>
      </c>
      <c r="E52" s="752">
        <f t="shared" si="18"/>
        <v>249133</v>
      </c>
      <c r="F52" s="752">
        <f t="shared" si="18"/>
        <v>246477</v>
      </c>
      <c r="G52" s="752">
        <f t="shared" si="18"/>
        <v>1239519</v>
      </c>
      <c r="H52" s="752">
        <f t="shared" si="18"/>
        <v>239133</v>
      </c>
      <c r="I52" s="752">
        <f t="shared" si="18"/>
        <v>1363520</v>
      </c>
      <c r="J52" s="752">
        <f t="shared" si="18"/>
        <v>771870</v>
      </c>
      <c r="K52" s="752">
        <f t="shared" si="18"/>
        <v>246477</v>
      </c>
      <c r="L52" s="752">
        <f t="shared" si="18"/>
        <v>239133</v>
      </c>
      <c r="M52" s="752">
        <f t="shared" si="18"/>
        <v>381870</v>
      </c>
      <c r="N52" s="753">
        <f t="shared" si="0"/>
        <v>6072565</v>
      </c>
      <c r="O52" s="740"/>
    </row>
    <row r="53" spans="1:15" s="746" customFormat="1" ht="15" customHeight="1">
      <c r="A53" s="396" t="s">
        <v>369</v>
      </c>
      <c r="B53" s="469">
        <f>SUM(B50+B47+B44+B41+B38+B35+B32+B29+B26)</f>
        <v>0</v>
      </c>
      <c r="C53" s="469">
        <f aca="true" t="shared" si="19" ref="C53:N53">SUM(C50+C47+C44+C41+C38+C35+C32+C29+C26)</f>
        <v>0</v>
      </c>
      <c r="D53" s="469">
        <f t="shared" si="19"/>
        <v>0</v>
      </c>
      <c r="E53" s="469">
        <f t="shared" si="19"/>
        <v>0</v>
      </c>
      <c r="F53" s="469">
        <f t="shared" si="19"/>
        <v>0</v>
      </c>
      <c r="G53" s="469">
        <f t="shared" si="19"/>
        <v>0</v>
      </c>
      <c r="H53" s="469">
        <f t="shared" si="19"/>
        <v>0</v>
      </c>
      <c r="I53" s="469">
        <f t="shared" si="19"/>
        <v>0</v>
      </c>
      <c r="J53" s="469">
        <f t="shared" si="19"/>
        <v>0</v>
      </c>
      <c r="K53" s="469">
        <f t="shared" si="19"/>
        <v>0</v>
      </c>
      <c r="L53" s="469">
        <f t="shared" si="19"/>
        <v>0</v>
      </c>
      <c r="M53" s="469">
        <f t="shared" si="19"/>
        <v>1281325</v>
      </c>
      <c r="N53" s="470">
        <f t="shared" si="19"/>
        <v>1281325</v>
      </c>
      <c r="O53" s="747"/>
    </row>
    <row r="54" spans="1:15" s="746" customFormat="1" ht="15" customHeight="1">
      <c r="A54" s="396" t="s">
        <v>370</v>
      </c>
      <c r="B54" s="469">
        <f>SUM(B52:B53)</f>
        <v>229573</v>
      </c>
      <c r="C54" s="469">
        <f aca="true" t="shared" si="20" ref="C54:M54">SUM(C52:C53)</f>
        <v>269133</v>
      </c>
      <c r="D54" s="469">
        <f t="shared" si="20"/>
        <v>596727</v>
      </c>
      <c r="E54" s="469">
        <f t="shared" si="20"/>
        <v>249133</v>
      </c>
      <c r="F54" s="469">
        <f t="shared" si="20"/>
        <v>246477</v>
      </c>
      <c r="G54" s="469">
        <f t="shared" si="20"/>
        <v>1239519</v>
      </c>
      <c r="H54" s="469">
        <f t="shared" si="20"/>
        <v>239133</v>
      </c>
      <c r="I54" s="469">
        <f t="shared" si="20"/>
        <v>1363520</v>
      </c>
      <c r="J54" s="469">
        <f t="shared" si="20"/>
        <v>771870</v>
      </c>
      <c r="K54" s="469">
        <f t="shared" si="20"/>
        <v>246477</v>
      </c>
      <c r="L54" s="469">
        <f t="shared" si="20"/>
        <v>239133</v>
      </c>
      <c r="M54" s="469">
        <f t="shared" si="20"/>
        <v>1663195</v>
      </c>
      <c r="N54" s="470">
        <f t="shared" si="0"/>
        <v>7353890</v>
      </c>
      <c r="O54" s="747"/>
    </row>
    <row r="55" spans="1:15" s="746" customFormat="1" ht="15" customHeight="1" thickBot="1">
      <c r="A55" s="754" t="s">
        <v>102</v>
      </c>
      <c r="B55" s="755">
        <f aca="true" t="shared" si="21" ref="B55:M55">B3+B22-B52</f>
        <v>0</v>
      </c>
      <c r="C55" s="755">
        <f t="shared" si="21"/>
        <v>0</v>
      </c>
      <c r="D55" s="755">
        <f t="shared" si="21"/>
        <v>0</v>
      </c>
      <c r="E55" s="755">
        <f t="shared" si="21"/>
        <v>0</v>
      </c>
      <c r="F55" s="755">
        <f t="shared" si="21"/>
        <v>0</v>
      </c>
      <c r="G55" s="755">
        <f t="shared" si="21"/>
        <v>0</v>
      </c>
      <c r="H55" s="755">
        <f t="shared" si="21"/>
        <v>0</v>
      </c>
      <c r="I55" s="755">
        <f t="shared" si="21"/>
        <v>0</v>
      </c>
      <c r="J55" s="755">
        <f t="shared" si="21"/>
        <v>0</v>
      </c>
      <c r="K55" s="755">
        <f t="shared" si="21"/>
        <v>0</v>
      </c>
      <c r="L55" s="755">
        <f t="shared" si="21"/>
        <v>0</v>
      </c>
      <c r="M55" s="755">
        <f t="shared" si="21"/>
        <v>0</v>
      </c>
      <c r="N55" s="750">
        <f t="shared" si="0"/>
        <v>0</v>
      </c>
      <c r="O55" s="740"/>
    </row>
    <row r="57" spans="1:16" ht="13.5">
      <c r="A57"/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</row>
  </sheetData>
  <sheetProtection/>
  <printOptions/>
  <pageMargins left="0.2755905511811024" right="0.1968503937007874" top="0.8661417322834646" bottom="0.3937007874015748" header="0.2362204724409449" footer="0.1968503937007874"/>
  <pageSetup horizontalDpi="600" verticalDpi="600" orientation="landscape" paperSize="9" scale="95" r:id="rId1"/>
  <headerFooter>
    <oddHeader>&amp;C&amp;"Book Antiqua,Félkövér"&amp;11Keszthely Város Önkormányzata
2017. évi előirányzat-felhasználási ütemterve&amp;R&amp;"Book Antiqua,Félkövér"&amp;11 15. melléklet
A Rendele 17. melléklete
ezer Ft</oddHeader>
    <oddFooter>&amp;C&amp;P</oddFooter>
  </headerFooter>
  <rowBreaks count="1" manualBreakCount="1">
    <brk id="2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4">
      <selection activeCell="J17" sqref="J17"/>
    </sheetView>
  </sheetViews>
  <sheetFormatPr defaultColWidth="9.140625" defaultRowHeight="12.75"/>
  <cols>
    <col min="1" max="1" width="5.57421875" style="0" customWidth="1"/>
    <col min="2" max="2" width="69.8515625" style="0" customWidth="1"/>
    <col min="3" max="3" width="18.8515625" style="0" bestFit="1" customWidth="1"/>
    <col min="4" max="4" width="18.28125" style="0" bestFit="1" customWidth="1"/>
    <col min="5" max="5" width="15.28125" style="0" bestFit="1" customWidth="1"/>
    <col min="6" max="6" width="18.28125" style="0" bestFit="1" customWidth="1"/>
    <col min="7" max="7" width="15.28125" style="0" bestFit="1" customWidth="1"/>
    <col min="9" max="9" width="14.140625" style="0" bestFit="1" customWidth="1"/>
    <col min="10" max="10" width="16.421875" style="0" bestFit="1" customWidth="1"/>
  </cols>
  <sheetData>
    <row r="1" spans="1:17" ht="35.25" customHeight="1" thickBot="1">
      <c r="A1" s="723" t="s">
        <v>464</v>
      </c>
      <c r="B1" s="723"/>
      <c r="C1" s="723"/>
      <c r="D1" s="723"/>
      <c r="E1" s="723"/>
      <c r="F1" s="723"/>
      <c r="G1" s="72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6.5">
      <c r="A2" s="727" t="s">
        <v>14</v>
      </c>
      <c r="B2" s="730" t="s">
        <v>15</v>
      </c>
      <c r="C2" s="724" t="s">
        <v>465</v>
      </c>
      <c r="D2" s="733" t="s">
        <v>466</v>
      </c>
      <c r="E2" s="734"/>
      <c r="F2" s="734"/>
      <c r="G2" s="735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36" customHeight="1">
      <c r="A3" s="728"/>
      <c r="B3" s="731"/>
      <c r="C3" s="725"/>
      <c r="D3" s="736" t="s">
        <v>468</v>
      </c>
      <c r="E3" s="737"/>
      <c r="F3" s="736" t="s">
        <v>467</v>
      </c>
      <c r="G3" s="738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7.25" thickBot="1">
      <c r="A4" s="729"/>
      <c r="B4" s="732"/>
      <c r="C4" s="726"/>
      <c r="D4" s="492" t="s">
        <v>469</v>
      </c>
      <c r="E4" s="504" t="s">
        <v>487</v>
      </c>
      <c r="F4" s="492" t="s">
        <v>469</v>
      </c>
      <c r="G4" s="493" t="s">
        <v>487</v>
      </c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3">
      <c r="A5" s="512">
        <v>1</v>
      </c>
      <c r="B5" s="513" t="s">
        <v>476</v>
      </c>
      <c r="C5" s="514" t="s">
        <v>485</v>
      </c>
      <c r="D5" s="515">
        <v>9000000</v>
      </c>
      <c r="E5" s="508">
        <v>0</v>
      </c>
      <c r="F5" s="508">
        <v>9000000</v>
      </c>
      <c r="G5" s="509">
        <v>0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33">
      <c r="A6" s="499">
        <v>2</v>
      </c>
      <c r="B6" s="491" t="s">
        <v>525</v>
      </c>
      <c r="C6" s="490" t="s">
        <v>470</v>
      </c>
      <c r="D6" s="494">
        <v>135405864</v>
      </c>
      <c r="E6" s="503">
        <v>1504836</v>
      </c>
      <c r="F6" s="503">
        <v>135405864</v>
      </c>
      <c r="G6" s="500">
        <v>1504836</v>
      </c>
      <c r="H6" s="3"/>
      <c r="I6" s="3"/>
      <c r="J6" s="565"/>
      <c r="K6" s="3"/>
      <c r="L6" s="3"/>
      <c r="M6" s="3"/>
      <c r="N6" s="3"/>
      <c r="O6" s="3"/>
      <c r="P6" s="3"/>
      <c r="Q6" s="3"/>
    </row>
    <row r="7" spans="1:17" ht="49.5">
      <c r="A7" s="499">
        <v>3</v>
      </c>
      <c r="B7" s="491" t="s">
        <v>479</v>
      </c>
      <c r="C7" s="490" t="s">
        <v>471</v>
      </c>
      <c r="D7" s="494">
        <v>73124500</v>
      </c>
      <c r="E7" s="503">
        <v>0</v>
      </c>
      <c r="F7" s="507">
        <v>73124500</v>
      </c>
      <c r="G7" s="510">
        <v>0</v>
      </c>
      <c r="H7" s="3"/>
      <c r="I7" s="565"/>
      <c r="J7" s="3"/>
      <c r="K7" s="3"/>
      <c r="L7" s="3"/>
      <c r="M7" s="3"/>
      <c r="N7" s="3"/>
      <c r="O7" s="3"/>
      <c r="P7" s="3"/>
      <c r="Q7" s="3"/>
    </row>
    <row r="8" spans="1:17" ht="33">
      <c r="A8" s="499">
        <v>4</v>
      </c>
      <c r="B8" s="491" t="s">
        <v>472</v>
      </c>
      <c r="C8" s="490" t="s">
        <v>473</v>
      </c>
      <c r="D8" s="494">
        <v>249731000</v>
      </c>
      <c r="E8" s="503">
        <v>0</v>
      </c>
      <c r="F8" s="507">
        <v>249731000</v>
      </c>
      <c r="G8" s="510" t="s">
        <v>486</v>
      </c>
      <c r="H8" s="3"/>
      <c r="J8" s="3"/>
      <c r="K8" s="3"/>
      <c r="L8" s="3"/>
      <c r="M8" s="3"/>
      <c r="N8" s="3"/>
      <c r="O8" s="3"/>
      <c r="P8" s="3"/>
      <c r="Q8" s="3"/>
    </row>
    <row r="9" spans="1:17" ht="49.5">
      <c r="A9" s="499">
        <v>5</v>
      </c>
      <c r="B9" s="491" t="s">
        <v>572</v>
      </c>
      <c r="C9" s="490" t="s">
        <v>474</v>
      </c>
      <c r="D9" s="494">
        <v>122422435</v>
      </c>
      <c r="E9" s="503">
        <v>0</v>
      </c>
      <c r="F9" s="507">
        <v>122422435</v>
      </c>
      <c r="G9" s="510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31.5" customHeight="1">
      <c r="A10" s="499">
        <v>6</v>
      </c>
      <c r="B10" s="491" t="s">
        <v>480</v>
      </c>
      <c r="C10" s="490" t="s">
        <v>475</v>
      </c>
      <c r="D10" s="494">
        <v>288223133</v>
      </c>
      <c r="E10" s="503">
        <v>0</v>
      </c>
      <c r="F10" s="507">
        <v>288223133</v>
      </c>
      <c r="G10" s="510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33">
      <c r="A11" s="505">
        <v>7</v>
      </c>
      <c r="B11" s="506" t="s">
        <v>488</v>
      </c>
      <c r="C11" s="490" t="s">
        <v>484</v>
      </c>
      <c r="D11" s="507">
        <v>850000000</v>
      </c>
      <c r="E11" s="507">
        <v>0</v>
      </c>
      <c r="F11" s="507">
        <v>850000000</v>
      </c>
      <c r="G11" s="510">
        <v>0</v>
      </c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51.75" customHeight="1">
      <c r="A12" s="499">
        <v>8</v>
      </c>
      <c r="B12" s="491" t="s">
        <v>573</v>
      </c>
      <c r="C12" s="490" t="s">
        <v>481</v>
      </c>
      <c r="D12" s="494">
        <v>115941623</v>
      </c>
      <c r="E12" s="503">
        <v>370000</v>
      </c>
      <c r="F12" s="503">
        <v>115941623</v>
      </c>
      <c r="G12" s="500">
        <v>370000</v>
      </c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33">
      <c r="A13" s="526">
        <v>9</v>
      </c>
      <c r="B13" s="527" t="s">
        <v>477</v>
      </c>
      <c r="C13" s="528" t="s">
        <v>482</v>
      </c>
      <c r="D13" s="529">
        <v>81846781</v>
      </c>
      <c r="E13" s="530">
        <v>4064000</v>
      </c>
      <c r="F13" s="531">
        <v>81846781</v>
      </c>
      <c r="G13" s="532">
        <v>4064000</v>
      </c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33">
      <c r="A14" s="501">
        <v>10</v>
      </c>
      <c r="B14" s="491" t="s">
        <v>478</v>
      </c>
      <c r="C14" s="511" t="s">
        <v>483</v>
      </c>
      <c r="D14" s="494">
        <v>62942267</v>
      </c>
      <c r="E14" s="494">
        <v>4635500</v>
      </c>
      <c r="F14" s="494">
        <v>62942267</v>
      </c>
      <c r="G14" s="500">
        <v>4635500</v>
      </c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34.5" customHeight="1">
      <c r="A15" s="501">
        <v>11</v>
      </c>
      <c r="B15" s="424" t="s">
        <v>568</v>
      </c>
      <c r="C15" s="490" t="s">
        <v>569</v>
      </c>
      <c r="D15" s="494">
        <v>120000000</v>
      </c>
      <c r="E15" s="494"/>
      <c r="F15" s="494">
        <v>120000000</v>
      </c>
      <c r="G15" s="500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7.25" thickBot="1">
      <c r="A16" s="501">
        <v>12</v>
      </c>
      <c r="B16" s="491" t="s">
        <v>570</v>
      </c>
      <c r="C16" s="567" t="s">
        <v>571</v>
      </c>
      <c r="D16" s="494">
        <v>1000000000</v>
      </c>
      <c r="E16" s="494"/>
      <c r="F16" s="494">
        <v>1000000000</v>
      </c>
      <c r="G16" s="500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7.25" thickBot="1">
      <c r="A17" s="495"/>
      <c r="B17" s="496" t="s">
        <v>24</v>
      </c>
      <c r="C17" s="496"/>
      <c r="D17" s="497">
        <f>SUM(D6:D16)</f>
        <v>3099637603</v>
      </c>
      <c r="E17" s="497">
        <f>SUM(E6:E16)</f>
        <v>10574336</v>
      </c>
      <c r="F17" s="497">
        <f>SUM(F6:F16)</f>
        <v>3099637603</v>
      </c>
      <c r="G17" s="498">
        <f>SUM(G6:G16)</f>
        <v>10574336</v>
      </c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6.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6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6.5">
      <c r="A20" s="3"/>
      <c r="B20" s="3"/>
      <c r="C20" s="3"/>
      <c r="D20" s="3"/>
      <c r="E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ht="16.5">
      <c r="F21" s="3"/>
    </row>
  </sheetData>
  <sheetProtection/>
  <mergeCells count="7">
    <mergeCell ref="A1:G1"/>
    <mergeCell ref="C2:C4"/>
    <mergeCell ref="A2:A4"/>
    <mergeCell ref="B2:B4"/>
    <mergeCell ref="D2:G2"/>
    <mergeCell ref="D3:E3"/>
    <mergeCell ref="F3:G3"/>
  </mergeCells>
  <printOptions/>
  <pageMargins left="0.1968503937007874" right="0.1968503937007874" top="0.8661417322834646" bottom="0.2755905511811024" header="0.1968503937007874" footer="0.1968503937007874"/>
  <pageSetup horizontalDpi="600" verticalDpi="600" orientation="landscape" paperSize="9" scale="90" r:id="rId1"/>
  <headerFooter>
    <oddHeader>&amp;R&amp;"Book Antiqua,Félkövér"16. melléklet
A Rendelet 18. melléklete
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5.57421875" style="36" customWidth="1"/>
    <col min="2" max="2" width="58.00390625" style="3" customWidth="1"/>
    <col min="3" max="3" width="14.140625" style="11" bestFit="1" customWidth="1"/>
    <col min="4" max="4" width="12.28125" style="11" bestFit="1" customWidth="1"/>
    <col min="5" max="5" width="14.140625" style="11" bestFit="1" customWidth="1"/>
    <col min="6" max="7" width="14.140625" style="3" bestFit="1" customWidth="1"/>
    <col min="8" max="9" width="9.140625" style="3" customWidth="1"/>
    <col min="10" max="10" width="14.140625" style="3" bestFit="1" customWidth="1"/>
    <col min="11" max="16384" width="9.140625" style="3" customWidth="1"/>
  </cols>
  <sheetData>
    <row r="1" spans="1:7" ht="45.75" thickBot="1">
      <c r="A1" s="127" t="s">
        <v>14</v>
      </c>
      <c r="B1" s="101" t="s">
        <v>15</v>
      </c>
      <c r="C1" s="150" t="s">
        <v>499</v>
      </c>
      <c r="D1" s="150" t="s">
        <v>369</v>
      </c>
      <c r="E1" s="150" t="s">
        <v>370</v>
      </c>
      <c r="F1" s="101" t="s">
        <v>131</v>
      </c>
      <c r="G1" s="151" t="s">
        <v>132</v>
      </c>
    </row>
    <row r="2" spans="1:7" s="244" customFormat="1" ht="15">
      <c r="A2" s="283" t="s">
        <v>72</v>
      </c>
      <c r="B2" s="284" t="s">
        <v>71</v>
      </c>
      <c r="C2" s="487">
        <f>C3+C11+C21+C9+C22</f>
        <v>3387644</v>
      </c>
      <c r="D2" s="487">
        <f>D3+D11+D21+D9+D22</f>
        <v>57185</v>
      </c>
      <c r="E2" s="487">
        <f>E3+E11+E21+E9+E22</f>
        <v>3444829</v>
      </c>
      <c r="F2" s="487">
        <f>F3+F11+F21+F9+F22</f>
        <v>1683089</v>
      </c>
      <c r="G2" s="488">
        <f>G3+G11+G21+G9+G22</f>
        <v>1761740</v>
      </c>
    </row>
    <row r="3" spans="1:7" s="244" customFormat="1" ht="16.5">
      <c r="A3" s="267">
        <v>1</v>
      </c>
      <c r="B3" s="268" t="s">
        <v>193</v>
      </c>
      <c r="C3" s="269">
        <f>SUM(C4:C8)</f>
        <v>1211629</v>
      </c>
      <c r="D3" s="269">
        <f>SUM(D4:D8)</f>
        <v>28210</v>
      </c>
      <c r="E3" s="269">
        <f>SUM(E4:E8)</f>
        <v>1239839</v>
      </c>
      <c r="F3" s="269">
        <f>SUM(F4:F8)</f>
        <v>1101278</v>
      </c>
      <c r="G3" s="207">
        <f>E3-F3</f>
        <v>138561</v>
      </c>
    </row>
    <row r="4" spans="1:7" s="244" customFormat="1" ht="16.5">
      <c r="A4" s="267"/>
      <c r="B4" s="271" t="s">
        <v>371</v>
      </c>
      <c r="C4" s="152">
        <v>224614</v>
      </c>
      <c r="D4" s="152">
        <v>0</v>
      </c>
      <c r="E4" s="152">
        <f>SUM(C4:D4)</f>
        <v>224614</v>
      </c>
      <c r="F4" s="152">
        <v>224614</v>
      </c>
      <c r="G4" s="207">
        <f aca="true" t="shared" si="0" ref="G4:G52">E4-F4</f>
        <v>0</v>
      </c>
    </row>
    <row r="5" spans="1:7" s="244" customFormat="1" ht="16.5">
      <c r="A5" s="267"/>
      <c r="B5" s="270" t="s">
        <v>154</v>
      </c>
      <c r="C5" s="152">
        <v>370691</v>
      </c>
      <c r="D5" s="152">
        <v>5039</v>
      </c>
      <c r="E5" s="152">
        <f aca="true" t="shared" si="1" ref="E5:E52">SUM(C5:D5)</f>
        <v>375730</v>
      </c>
      <c r="F5" s="152">
        <v>375730</v>
      </c>
      <c r="G5" s="207">
        <f t="shared" si="0"/>
        <v>0</v>
      </c>
    </row>
    <row r="6" spans="1:7" s="244" customFormat="1" ht="33">
      <c r="A6" s="267"/>
      <c r="B6" s="271" t="s">
        <v>279</v>
      </c>
      <c r="C6" s="152">
        <v>432276</v>
      </c>
      <c r="D6" s="152">
        <v>16463</v>
      </c>
      <c r="E6" s="152">
        <f t="shared" si="1"/>
        <v>448739</v>
      </c>
      <c r="F6" s="152">
        <v>342758</v>
      </c>
      <c r="G6" s="207">
        <f t="shared" si="0"/>
        <v>105981</v>
      </c>
    </row>
    <row r="7" spans="1:7" s="244" customFormat="1" ht="33">
      <c r="A7" s="267"/>
      <c r="B7" s="271" t="s">
        <v>173</v>
      </c>
      <c r="C7" s="152">
        <v>61523</v>
      </c>
      <c r="D7" s="152">
        <v>3754</v>
      </c>
      <c r="E7" s="152">
        <f t="shared" si="1"/>
        <v>65277</v>
      </c>
      <c r="F7" s="152">
        <v>32697</v>
      </c>
      <c r="G7" s="207">
        <f t="shared" si="0"/>
        <v>32580</v>
      </c>
    </row>
    <row r="8" spans="1:7" s="244" customFormat="1" ht="16.5">
      <c r="A8" s="267"/>
      <c r="B8" s="270" t="s">
        <v>153</v>
      </c>
      <c r="C8" s="152">
        <v>122525</v>
      </c>
      <c r="D8" s="152">
        <v>2954</v>
      </c>
      <c r="E8" s="152">
        <f t="shared" si="1"/>
        <v>125479</v>
      </c>
      <c r="F8" s="152">
        <v>125479</v>
      </c>
      <c r="G8" s="207">
        <f t="shared" si="0"/>
        <v>0</v>
      </c>
    </row>
    <row r="9" spans="1:7" s="244" customFormat="1" ht="16.5">
      <c r="A9" s="267">
        <v>2</v>
      </c>
      <c r="B9" s="268" t="s">
        <v>155</v>
      </c>
      <c r="C9" s="152">
        <f>SUM(C10:C10)</f>
        <v>276054</v>
      </c>
      <c r="D9" s="152">
        <f>SUM(D10:D10)</f>
        <v>-1332</v>
      </c>
      <c r="E9" s="152">
        <f t="shared" si="1"/>
        <v>274722</v>
      </c>
      <c r="F9" s="152">
        <f>SUM(F10:F10)</f>
        <v>84940</v>
      </c>
      <c r="G9" s="207">
        <f t="shared" si="0"/>
        <v>189782</v>
      </c>
    </row>
    <row r="10" spans="1:7" s="244" customFormat="1" ht="16.5">
      <c r="A10" s="267"/>
      <c r="B10" s="270" t="s">
        <v>192</v>
      </c>
      <c r="C10" s="152">
        <v>276054</v>
      </c>
      <c r="D10" s="152">
        <v>-1332</v>
      </c>
      <c r="E10" s="152">
        <f t="shared" si="1"/>
        <v>274722</v>
      </c>
      <c r="F10" s="152">
        <v>84940</v>
      </c>
      <c r="G10" s="207">
        <f t="shared" si="0"/>
        <v>189782</v>
      </c>
    </row>
    <row r="11" spans="1:7" s="4" customFormat="1" ht="16.5">
      <c r="A11" s="267">
        <v>3</v>
      </c>
      <c r="B11" s="268" t="s">
        <v>25</v>
      </c>
      <c r="C11" s="152">
        <f>SUM(C12:C20)</f>
        <v>1225000</v>
      </c>
      <c r="D11" s="152">
        <f>SUM(D12:D20)</f>
        <v>0</v>
      </c>
      <c r="E11" s="152">
        <f>SUM(E12:E20)</f>
        <v>1225000</v>
      </c>
      <c r="F11" s="152">
        <f>SUM(F12:F20)</f>
        <v>278859</v>
      </c>
      <c r="G11" s="207">
        <f t="shared" si="0"/>
        <v>946141</v>
      </c>
    </row>
    <row r="12" spans="1:7" s="4" customFormat="1" ht="16.5">
      <c r="A12" s="267"/>
      <c r="B12" s="270" t="s">
        <v>26</v>
      </c>
      <c r="C12" s="152">
        <v>66000</v>
      </c>
      <c r="D12" s="152"/>
      <c r="E12" s="152">
        <f t="shared" si="1"/>
        <v>66000</v>
      </c>
      <c r="F12" s="152">
        <v>66000</v>
      </c>
      <c r="G12" s="207">
        <f t="shared" si="0"/>
        <v>0</v>
      </c>
    </row>
    <row r="13" spans="1:7" s="4" customFormat="1" ht="16.5">
      <c r="A13" s="267"/>
      <c r="B13" s="270" t="s">
        <v>148</v>
      </c>
      <c r="C13" s="152">
        <v>200</v>
      </c>
      <c r="D13" s="152"/>
      <c r="E13" s="152">
        <f t="shared" si="1"/>
        <v>200</v>
      </c>
      <c r="F13" s="152">
        <v>200</v>
      </c>
      <c r="G13" s="207">
        <f t="shared" si="0"/>
        <v>0</v>
      </c>
    </row>
    <row r="14" spans="1:7" s="4" customFormat="1" ht="16.5">
      <c r="A14" s="267"/>
      <c r="B14" s="270" t="s">
        <v>149</v>
      </c>
      <c r="C14" s="152">
        <v>220000</v>
      </c>
      <c r="D14" s="152"/>
      <c r="E14" s="152">
        <f t="shared" si="1"/>
        <v>220000</v>
      </c>
      <c r="F14" s="268"/>
      <c r="G14" s="207">
        <f t="shared" si="0"/>
        <v>220000</v>
      </c>
    </row>
    <row r="15" spans="1:7" s="4" customFormat="1" ht="16.5">
      <c r="A15" s="267"/>
      <c r="B15" s="270" t="s">
        <v>86</v>
      </c>
      <c r="C15" s="152">
        <v>19000</v>
      </c>
      <c r="D15" s="152"/>
      <c r="E15" s="152">
        <f t="shared" si="1"/>
        <v>19000</v>
      </c>
      <c r="F15" s="268"/>
      <c r="G15" s="207">
        <f t="shared" si="0"/>
        <v>19000</v>
      </c>
    </row>
    <row r="16" spans="1:7" s="4" customFormat="1" ht="16.5">
      <c r="A16" s="267"/>
      <c r="B16" s="270" t="s">
        <v>150</v>
      </c>
      <c r="C16" s="152">
        <v>15000</v>
      </c>
      <c r="D16" s="152"/>
      <c r="E16" s="152">
        <f t="shared" si="1"/>
        <v>15000</v>
      </c>
      <c r="F16" s="268"/>
      <c r="G16" s="207">
        <f t="shared" si="0"/>
        <v>15000</v>
      </c>
    </row>
    <row r="17" spans="1:7" s="4" customFormat="1" ht="16.5">
      <c r="A17" s="267"/>
      <c r="B17" s="270" t="s">
        <v>151</v>
      </c>
      <c r="C17" s="152">
        <v>68000</v>
      </c>
      <c r="D17" s="152"/>
      <c r="E17" s="152">
        <f t="shared" si="1"/>
        <v>68000</v>
      </c>
      <c r="F17" s="268"/>
      <c r="G17" s="207">
        <f t="shared" si="0"/>
        <v>68000</v>
      </c>
    </row>
    <row r="18" spans="1:7" s="4" customFormat="1" ht="16.5">
      <c r="A18" s="272"/>
      <c r="B18" s="270" t="s">
        <v>227</v>
      </c>
      <c r="C18" s="153">
        <v>500</v>
      </c>
      <c r="D18" s="153"/>
      <c r="E18" s="152">
        <f t="shared" si="1"/>
        <v>500</v>
      </c>
      <c r="F18" s="268"/>
      <c r="G18" s="207">
        <f t="shared" si="0"/>
        <v>500</v>
      </c>
    </row>
    <row r="19" spans="1:7" s="4" customFormat="1" ht="16.5">
      <c r="A19" s="272"/>
      <c r="B19" s="270" t="s">
        <v>228</v>
      </c>
      <c r="C19" s="153">
        <v>830000</v>
      </c>
      <c r="D19" s="153"/>
      <c r="E19" s="152">
        <f t="shared" si="1"/>
        <v>830000</v>
      </c>
      <c r="F19" s="152">
        <v>212659</v>
      </c>
      <c r="G19" s="207">
        <f t="shared" si="0"/>
        <v>617341</v>
      </c>
    </row>
    <row r="20" spans="1:9" s="4" customFormat="1" ht="16.5">
      <c r="A20" s="267"/>
      <c r="B20" s="270" t="s">
        <v>152</v>
      </c>
      <c r="C20" s="152">
        <v>6300</v>
      </c>
      <c r="D20" s="152"/>
      <c r="E20" s="152">
        <f t="shared" si="1"/>
        <v>6300</v>
      </c>
      <c r="F20" s="268"/>
      <c r="G20" s="207">
        <f t="shared" si="0"/>
        <v>6300</v>
      </c>
      <c r="I20" s="502"/>
    </row>
    <row r="21" spans="1:7" s="4" customFormat="1" ht="16.5">
      <c r="A21" s="273">
        <v>4</v>
      </c>
      <c r="B21" s="274" t="s">
        <v>135</v>
      </c>
      <c r="C21" s="216">
        <v>642509</v>
      </c>
      <c r="D21" s="216">
        <v>23149</v>
      </c>
      <c r="E21" s="152">
        <f t="shared" si="1"/>
        <v>665658</v>
      </c>
      <c r="F21" s="152">
        <v>216312</v>
      </c>
      <c r="G21" s="207">
        <f t="shared" si="0"/>
        <v>449346</v>
      </c>
    </row>
    <row r="22" spans="1:7" s="4" customFormat="1" ht="16.5">
      <c r="A22" s="272">
        <v>5</v>
      </c>
      <c r="B22" s="268" t="s">
        <v>159</v>
      </c>
      <c r="C22" s="153">
        <f>SUM(C23:C24)</f>
        <v>32452</v>
      </c>
      <c r="D22" s="153">
        <f>SUM(D23:D24)</f>
        <v>7158</v>
      </c>
      <c r="E22" s="153">
        <f>SUM(E23:E24)</f>
        <v>39610</v>
      </c>
      <c r="F22" s="153">
        <f>SUM(F23:F24)</f>
        <v>1700</v>
      </c>
      <c r="G22" s="207">
        <f t="shared" si="0"/>
        <v>37910</v>
      </c>
    </row>
    <row r="23" spans="1:7" s="4" customFormat="1" ht="16.5">
      <c r="A23" s="272"/>
      <c r="B23" s="270" t="s">
        <v>160</v>
      </c>
      <c r="C23" s="153">
        <v>24662</v>
      </c>
      <c r="D23" s="153"/>
      <c r="E23" s="152">
        <f t="shared" si="1"/>
        <v>24662</v>
      </c>
      <c r="F23" s="152">
        <v>0</v>
      </c>
      <c r="G23" s="207">
        <f t="shared" si="0"/>
        <v>24662</v>
      </c>
    </row>
    <row r="24" spans="1:7" s="4" customFormat="1" ht="16.5">
      <c r="A24" s="272"/>
      <c r="B24" s="270" t="s">
        <v>161</v>
      </c>
      <c r="C24" s="153">
        <v>7790</v>
      </c>
      <c r="D24" s="153">
        <v>7158</v>
      </c>
      <c r="E24" s="152">
        <f t="shared" si="1"/>
        <v>14948</v>
      </c>
      <c r="F24" s="152">
        <v>1700</v>
      </c>
      <c r="G24" s="207">
        <f t="shared" si="0"/>
        <v>13248</v>
      </c>
    </row>
    <row r="25" spans="1:7" s="4" customFormat="1" ht="16.5">
      <c r="A25" s="267"/>
      <c r="B25" s="268"/>
      <c r="C25" s="152"/>
      <c r="D25" s="152"/>
      <c r="E25" s="152">
        <f t="shared" si="1"/>
        <v>0</v>
      </c>
      <c r="F25" s="152"/>
      <c r="G25" s="207">
        <f t="shared" si="0"/>
        <v>0</v>
      </c>
    </row>
    <row r="26" spans="1:7" s="4" customFormat="1" ht="16.5">
      <c r="A26" s="264" t="s">
        <v>73</v>
      </c>
      <c r="B26" s="265" t="s">
        <v>74</v>
      </c>
      <c r="C26" s="154">
        <f>SUM(C27+C28+C29+C30+C31)</f>
        <v>3344871</v>
      </c>
      <c r="D26" s="154">
        <f>SUM(D27+D28+D29+D30+D31)</f>
        <v>11482</v>
      </c>
      <c r="E26" s="155">
        <f t="shared" si="1"/>
        <v>3356353</v>
      </c>
      <c r="F26" s="154">
        <f>SUM(F27+F28+F29+F30+F31)</f>
        <v>1612943</v>
      </c>
      <c r="G26" s="266">
        <f t="shared" si="0"/>
        <v>1743410</v>
      </c>
    </row>
    <row r="27" spans="1:7" s="4" customFormat="1" ht="16.5">
      <c r="A27" s="267">
        <v>1</v>
      </c>
      <c r="B27" s="268" t="s">
        <v>0</v>
      </c>
      <c r="C27" s="152">
        <v>1283321</v>
      </c>
      <c r="D27" s="152">
        <v>4809</v>
      </c>
      <c r="E27" s="152">
        <f t="shared" si="1"/>
        <v>1288130</v>
      </c>
      <c r="F27" s="152">
        <v>735833</v>
      </c>
      <c r="G27" s="207">
        <f t="shared" si="0"/>
        <v>552297</v>
      </c>
    </row>
    <row r="28" spans="1:7" s="4" customFormat="1" ht="33">
      <c r="A28" s="267">
        <v>2</v>
      </c>
      <c r="B28" s="275" t="s">
        <v>164</v>
      </c>
      <c r="C28" s="564">
        <v>307274</v>
      </c>
      <c r="D28" s="564">
        <v>-709</v>
      </c>
      <c r="E28" s="564">
        <f t="shared" si="1"/>
        <v>306565</v>
      </c>
      <c r="F28" s="564">
        <v>172434</v>
      </c>
      <c r="G28" s="874">
        <f t="shared" si="0"/>
        <v>134131</v>
      </c>
    </row>
    <row r="29" spans="1:7" s="4" customFormat="1" ht="16.5">
      <c r="A29" s="267">
        <v>3</v>
      </c>
      <c r="B29" s="268" t="s">
        <v>10</v>
      </c>
      <c r="C29" s="152">
        <v>1355884</v>
      </c>
      <c r="D29" s="152">
        <v>12546</v>
      </c>
      <c r="E29" s="152">
        <f t="shared" si="1"/>
        <v>1368430</v>
      </c>
      <c r="F29" s="152">
        <v>551428</v>
      </c>
      <c r="G29" s="207">
        <f t="shared" si="0"/>
        <v>817002</v>
      </c>
    </row>
    <row r="30" spans="1:7" s="4" customFormat="1" ht="16.5">
      <c r="A30" s="267">
        <v>4</v>
      </c>
      <c r="B30" s="268" t="s">
        <v>16</v>
      </c>
      <c r="C30" s="152">
        <v>23440</v>
      </c>
      <c r="D30" s="152">
        <v>1675</v>
      </c>
      <c r="E30" s="152">
        <f t="shared" si="1"/>
        <v>25115</v>
      </c>
      <c r="F30" s="152"/>
      <c r="G30" s="207">
        <f t="shared" si="0"/>
        <v>25115</v>
      </c>
    </row>
    <row r="31" spans="1:7" s="4" customFormat="1" ht="16.5">
      <c r="A31" s="267">
        <v>5</v>
      </c>
      <c r="B31" s="268" t="s">
        <v>7</v>
      </c>
      <c r="C31" s="152">
        <f>SUM(C32:C36)</f>
        <v>374952</v>
      </c>
      <c r="D31" s="152">
        <f>SUM(D32:D36)</f>
        <v>-6839</v>
      </c>
      <c r="E31" s="152">
        <f t="shared" si="1"/>
        <v>368113</v>
      </c>
      <c r="F31" s="152">
        <f>SUM(F32:F36)</f>
        <v>153248</v>
      </c>
      <c r="G31" s="207">
        <f t="shared" si="0"/>
        <v>214865</v>
      </c>
    </row>
    <row r="32" spans="1:7" s="4" customFormat="1" ht="16.5">
      <c r="A32" s="267"/>
      <c r="B32" s="270" t="s">
        <v>231</v>
      </c>
      <c r="C32" s="152">
        <v>97915</v>
      </c>
      <c r="D32" s="152">
        <v>4180</v>
      </c>
      <c r="E32" s="152">
        <f t="shared" si="1"/>
        <v>102095</v>
      </c>
      <c r="F32" s="152">
        <v>47175</v>
      </c>
      <c r="G32" s="207">
        <f t="shared" si="0"/>
        <v>54920</v>
      </c>
    </row>
    <row r="33" spans="1:7" s="4" customFormat="1" ht="16.5">
      <c r="A33" s="267"/>
      <c r="B33" s="270" t="s">
        <v>165</v>
      </c>
      <c r="C33" s="152">
        <v>16500</v>
      </c>
      <c r="D33" s="152">
        <v>0</v>
      </c>
      <c r="E33" s="152">
        <f t="shared" si="1"/>
        <v>16500</v>
      </c>
      <c r="F33" s="152">
        <v>0</v>
      </c>
      <c r="G33" s="207">
        <f t="shared" si="0"/>
        <v>16500</v>
      </c>
    </row>
    <row r="34" spans="1:7" s="4" customFormat="1" ht="16.5">
      <c r="A34" s="267"/>
      <c r="B34" s="270" t="s">
        <v>166</v>
      </c>
      <c r="C34" s="152">
        <v>231407</v>
      </c>
      <c r="D34" s="152">
        <v>1839</v>
      </c>
      <c r="E34" s="152">
        <f t="shared" si="1"/>
        <v>233246</v>
      </c>
      <c r="F34" s="152">
        <v>106073</v>
      </c>
      <c r="G34" s="207">
        <f t="shared" si="0"/>
        <v>127173</v>
      </c>
    </row>
    <row r="35" spans="1:7" s="4" customFormat="1" ht="16.5">
      <c r="A35" s="267"/>
      <c r="B35" s="270" t="s">
        <v>17</v>
      </c>
      <c r="C35" s="152">
        <v>5395</v>
      </c>
      <c r="D35" s="152">
        <v>-4671</v>
      </c>
      <c r="E35" s="152">
        <f t="shared" si="1"/>
        <v>724</v>
      </c>
      <c r="F35" s="152">
        <v>0</v>
      </c>
      <c r="G35" s="207">
        <f t="shared" si="0"/>
        <v>724</v>
      </c>
    </row>
    <row r="36" spans="1:7" s="4" customFormat="1" ht="16.5">
      <c r="A36" s="267"/>
      <c r="B36" s="270" t="s">
        <v>18</v>
      </c>
      <c r="C36" s="152">
        <v>23735</v>
      </c>
      <c r="D36" s="152">
        <v>-8187</v>
      </c>
      <c r="E36" s="152">
        <f t="shared" si="1"/>
        <v>15548</v>
      </c>
      <c r="F36" s="152"/>
      <c r="G36" s="207">
        <f t="shared" si="0"/>
        <v>15548</v>
      </c>
    </row>
    <row r="37" spans="1:7" s="4" customFormat="1" ht="16.5">
      <c r="A37" s="267"/>
      <c r="B37" s="268"/>
      <c r="C37" s="152"/>
      <c r="D37" s="152"/>
      <c r="E37" s="152"/>
      <c r="F37" s="268"/>
      <c r="G37" s="207">
        <f t="shared" si="0"/>
        <v>0</v>
      </c>
    </row>
    <row r="38" spans="1:7" s="244" customFormat="1" ht="15">
      <c r="A38" s="276"/>
      <c r="B38" s="277" t="s">
        <v>226</v>
      </c>
      <c r="C38" s="155">
        <f>C2-C26</f>
        <v>42773</v>
      </c>
      <c r="D38" s="155">
        <f>D2-D26</f>
        <v>45703</v>
      </c>
      <c r="E38" s="155">
        <f t="shared" si="1"/>
        <v>88476</v>
      </c>
      <c r="F38" s="155">
        <f>F2-F26</f>
        <v>70146</v>
      </c>
      <c r="G38" s="266">
        <f t="shared" si="0"/>
        <v>18330</v>
      </c>
    </row>
    <row r="39" spans="1:7" s="244" customFormat="1" ht="15">
      <c r="A39" s="276"/>
      <c r="B39" s="277"/>
      <c r="C39" s="155"/>
      <c r="D39" s="155"/>
      <c r="E39" s="155"/>
      <c r="F39" s="155"/>
      <c r="G39" s="266">
        <f t="shared" si="0"/>
        <v>0</v>
      </c>
    </row>
    <row r="40" spans="1:7" s="244" customFormat="1" ht="15">
      <c r="A40" s="276" t="s">
        <v>75</v>
      </c>
      <c r="B40" s="277" t="s">
        <v>23</v>
      </c>
      <c r="C40" s="155">
        <f>C41</f>
        <v>35368</v>
      </c>
      <c r="D40" s="155">
        <f>D41</f>
        <v>7520</v>
      </c>
      <c r="E40" s="155">
        <f t="shared" si="1"/>
        <v>42888</v>
      </c>
      <c r="F40" s="155">
        <f>F41</f>
        <v>42888</v>
      </c>
      <c r="G40" s="266">
        <f t="shared" si="0"/>
        <v>0</v>
      </c>
    </row>
    <row r="41" spans="1:7" s="244" customFormat="1" ht="16.5">
      <c r="A41" s="264"/>
      <c r="B41" s="274" t="s">
        <v>260</v>
      </c>
      <c r="C41" s="216">
        <v>35368</v>
      </c>
      <c r="D41" s="216">
        <v>7520</v>
      </c>
      <c r="E41" s="152">
        <f t="shared" si="1"/>
        <v>42888</v>
      </c>
      <c r="F41" s="216">
        <v>42888</v>
      </c>
      <c r="G41" s="207">
        <f t="shared" si="0"/>
        <v>0</v>
      </c>
    </row>
    <row r="42" spans="1:7" s="244" customFormat="1" ht="16.5">
      <c r="A42" s="264"/>
      <c r="B42" s="265"/>
      <c r="C42" s="154"/>
      <c r="D42" s="154"/>
      <c r="E42" s="152"/>
      <c r="F42" s="154"/>
      <c r="G42" s="207"/>
    </row>
    <row r="43" spans="1:7" s="4" customFormat="1" ht="16.5">
      <c r="A43" s="264" t="s">
        <v>76</v>
      </c>
      <c r="B43" s="265" t="s">
        <v>21</v>
      </c>
      <c r="C43" s="154">
        <f>SUM(C44:C45)</f>
        <v>16528</v>
      </c>
      <c r="D43" s="154">
        <f>SUM(D44:D45)</f>
        <v>7520</v>
      </c>
      <c r="E43" s="154">
        <f>SUM(E44:E45)</f>
        <v>24048</v>
      </c>
      <c r="F43" s="154">
        <f>SUM(F44:F45)</f>
        <v>7520</v>
      </c>
      <c r="G43" s="489">
        <f>SUM(G44:G45)</f>
        <v>16528</v>
      </c>
    </row>
    <row r="44" spans="1:7" s="4" customFormat="1" ht="16.5">
      <c r="A44" s="267"/>
      <c r="B44" s="275" t="s">
        <v>139</v>
      </c>
      <c r="C44" s="152">
        <v>16528</v>
      </c>
      <c r="D44" s="152"/>
      <c r="E44" s="152">
        <f t="shared" si="1"/>
        <v>16528</v>
      </c>
      <c r="F44" s="152"/>
      <c r="G44" s="207">
        <f>E44-F44</f>
        <v>16528</v>
      </c>
    </row>
    <row r="45" spans="1:7" s="4" customFormat="1" ht="16.5">
      <c r="A45" s="272"/>
      <c r="B45" s="623" t="s">
        <v>260</v>
      </c>
      <c r="C45" s="153">
        <v>0</v>
      </c>
      <c r="D45" s="153">
        <v>7520</v>
      </c>
      <c r="E45" s="152">
        <f t="shared" si="1"/>
        <v>7520</v>
      </c>
      <c r="F45" s="152">
        <v>7520</v>
      </c>
      <c r="G45" s="207">
        <f>E45-F45</f>
        <v>0</v>
      </c>
    </row>
    <row r="46" spans="1:7" s="4" customFormat="1" ht="16.5">
      <c r="A46" s="272"/>
      <c r="B46" s="278"/>
      <c r="C46" s="153"/>
      <c r="D46" s="153"/>
      <c r="E46" s="152"/>
      <c r="F46" s="268"/>
      <c r="G46" s="207"/>
    </row>
    <row r="47" spans="1:7" s="244" customFormat="1" ht="15">
      <c r="A47" s="279"/>
      <c r="B47" s="280" t="s">
        <v>78</v>
      </c>
      <c r="C47" s="156">
        <f>SUM(C2+C43)</f>
        <v>3404172</v>
      </c>
      <c r="D47" s="156">
        <f>SUM(D2+D43)</f>
        <v>64705</v>
      </c>
      <c r="E47" s="155">
        <f t="shared" si="1"/>
        <v>3468877</v>
      </c>
      <c r="F47" s="156">
        <f>SUM(F2+F43)</f>
        <v>1690609</v>
      </c>
      <c r="G47" s="266">
        <f t="shared" si="0"/>
        <v>1778268</v>
      </c>
    </row>
    <row r="48" spans="1:7" s="244" customFormat="1" ht="15">
      <c r="A48" s="279"/>
      <c r="B48" s="280" t="s">
        <v>79</v>
      </c>
      <c r="C48" s="156">
        <f>C26+C40</f>
        <v>3380239</v>
      </c>
      <c r="D48" s="156">
        <f>D26+D40</f>
        <v>19002</v>
      </c>
      <c r="E48" s="155">
        <f t="shared" si="1"/>
        <v>3399241</v>
      </c>
      <c r="F48" s="156">
        <f>F26+F40</f>
        <v>1655831</v>
      </c>
      <c r="G48" s="266">
        <f t="shared" si="0"/>
        <v>1743410</v>
      </c>
    </row>
    <row r="49" spans="1:7" s="244" customFormat="1" ht="16.5">
      <c r="A49" s="279"/>
      <c r="B49" s="280"/>
      <c r="C49" s="156"/>
      <c r="D49" s="156"/>
      <c r="E49" s="152"/>
      <c r="F49" s="277"/>
      <c r="G49" s="266"/>
    </row>
    <row r="50" spans="1:7" s="4" customFormat="1" ht="16.5">
      <c r="A50" s="267"/>
      <c r="B50" s="277" t="s">
        <v>77</v>
      </c>
      <c r="C50" s="155">
        <f>SUM(C51:C52)</f>
        <v>398</v>
      </c>
      <c r="D50" s="155">
        <f>SUM(D51:D52)</f>
        <v>0</v>
      </c>
      <c r="E50" s="155">
        <f t="shared" si="1"/>
        <v>398</v>
      </c>
      <c r="F50" s="155">
        <f>SUM(F51:F52)</f>
        <v>314</v>
      </c>
      <c r="G50" s="266">
        <f t="shared" si="0"/>
        <v>84</v>
      </c>
    </row>
    <row r="51" spans="1:7" s="4" customFormat="1" ht="16.5">
      <c r="A51" s="267"/>
      <c r="B51" s="277" t="s">
        <v>136</v>
      </c>
      <c r="C51" s="152">
        <v>2</v>
      </c>
      <c r="D51" s="152"/>
      <c r="E51" s="152">
        <f t="shared" si="1"/>
        <v>2</v>
      </c>
      <c r="F51" s="152">
        <v>2</v>
      </c>
      <c r="G51" s="207">
        <f t="shared" si="0"/>
        <v>0</v>
      </c>
    </row>
    <row r="52" spans="1:7" s="4" customFormat="1" ht="17.25" thickBot="1">
      <c r="A52" s="281"/>
      <c r="B52" s="282" t="s">
        <v>57</v>
      </c>
      <c r="C52" s="157">
        <v>396</v>
      </c>
      <c r="D52" s="157"/>
      <c r="E52" s="379">
        <f t="shared" si="1"/>
        <v>396</v>
      </c>
      <c r="F52" s="157">
        <v>312</v>
      </c>
      <c r="G52" s="378">
        <f t="shared" si="0"/>
        <v>84</v>
      </c>
    </row>
  </sheetData>
  <sheetProtection/>
  <printOptions/>
  <pageMargins left="0.2362204724409449" right="0.2362204724409449" top="1" bottom="0.43" header="0.37" footer="0.1968503937007874"/>
  <pageSetup horizontalDpi="600" verticalDpi="600" orientation="portrait" paperSize="9" scale="75" r:id="rId1"/>
  <headerFooter>
    <oddHeader>&amp;C&amp;"Book Antiqua,Félkövér"&amp;11Keszthely Város Önkormányzata
2017. évi működési költségvetése&amp;R&amp;"Book Antiqua,Félkövér"2. melléklet
ezer 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6.140625" style="0" bestFit="1" customWidth="1"/>
    <col min="2" max="2" width="51.421875" style="0" bestFit="1" customWidth="1"/>
    <col min="3" max="3" width="14.8515625" style="135" bestFit="1" customWidth="1"/>
    <col min="4" max="4" width="14.28125" style="135" customWidth="1"/>
    <col min="5" max="5" width="14.00390625" style="135" customWidth="1"/>
    <col min="6" max="6" width="11.140625" style="0" bestFit="1" customWidth="1"/>
    <col min="7" max="7" width="14.28125" style="0" customWidth="1"/>
  </cols>
  <sheetData>
    <row r="1" spans="1:7" s="130" customFormat="1" ht="45.75" thickBot="1">
      <c r="A1" s="129" t="s">
        <v>14</v>
      </c>
      <c r="B1" s="128" t="s">
        <v>15</v>
      </c>
      <c r="C1" s="158" t="s">
        <v>499</v>
      </c>
      <c r="D1" s="158" t="s">
        <v>369</v>
      </c>
      <c r="E1" s="158" t="s">
        <v>370</v>
      </c>
      <c r="F1" s="101" t="s">
        <v>133</v>
      </c>
      <c r="G1" s="151" t="s">
        <v>134</v>
      </c>
    </row>
    <row r="2" spans="1:7" s="4" customFormat="1" ht="16.5">
      <c r="A2" s="283" t="s">
        <v>72</v>
      </c>
      <c r="B2" s="284" t="s">
        <v>12</v>
      </c>
      <c r="C2" s="160">
        <f>C3+C5+C7+C4</f>
        <v>1996412</v>
      </c>
      <c r="D2" s="160">
        <f>D3+D5+D7+D4</f>
        <v>1216620</v>
      </c>
      <c r="E2" s="160">
        <f>E3+E5+E7+E4</f>
        <v>3213032</v>
      </c>
      <c r="F2" s="160">
        <f>F3+F5+F7+F4</f>
        <v>3192</v>
      </c>
      <c r="G2" s="208">
        <f>G3+G5+G7+G4</f>
        <v>3209840</v>
      </c>
    </row>
    <row r="3" spans="1:7" s="4" customFormat="1" ht="16.5">
      <c r="A3" s="267">
        <v>1</v>
      </c>
      <c r="B3" s="268" t="s">
        <v>156</v>
      </c>
      <c r="C3" s="152">
        <v>1864600</v>
      </c>
      <c r="D3" s="152">
        <v>1165135</v>
      </c>
      <c r="E3" s="152">
        <f>SUM(C3:D3)</f>
        <v>3029735</v>
      </c>
      <c r="F3" s="268"/>
      <c r="G3" s="136">
        <f>E3-F3</f>
        <v>3029735</v>
      </c>
    </row>
    <row r="4" spans="1:7" s="4" customFormat="1" ht="16.5">
      <c r="A4" s="267">
        <v>2</v>
      </c>
      <c r="B4" s="268" t="s">
        <v>637</v>
      </c>
      <c r="C4" s="152">
        <v>0</v>
      </c>
      <c r="D4" s="152">
        <v>3192</v>
      </c>
      <c r="E4" s="152">
        <f>SUM(C4:D4)</f>
        <v>3192</v>
      </c>
      <c r="F4" s="152">
        <v>3192</v>
      </c>
      <c r="G4" s="136">
        <f>E4-F4</f>
        <v>0</v>
      </c>
    </row>
    <row r="5" spans="1:7" s="4" customFormat="1" ht="16.5">
      <c r="A5" s="267">
        <v>3</v>
      </c>
      <c r="B5" s="268" t="s">
        <v>158</v>
      </c>
      <c r="C5" s="152">
        <f>SUM(C6:C6)</f>
        <v>127667</v>
      </c>
      <c r="D5" s="152">
        <f>SUM(D6:D6)</f>
        <v>43435</v>
      </c>
      <c r="E5" s="152">
        <f>SUM(E6:E6)</f>
        <v>171102</v>
      </c>
      <c r="F5" s="152">
        <f>SUM(F6:F6)</f>
        <v>0</v>
      </c>
      <c r="G5" s="285">
        <f>E5-F5</f>
        <v>171102</v>
      </c>
    </row>
    <row r="6" spans="1:7" s="4" customFormat="1" ht="16.5">
      <c r="A6" s="267"/>
      <c r="B6" s="270" t="s">
        <v>157</v>
      </c>
      <c r="C6" s="152">
        <v>127667</v>
      </c>
      <c r="D6" s="152">
        <v>43435</v>
      </c>
      <c r="E6" s="152">
        <f aca="true" t="shared" si="0" ref="E6:E32">SUM(C6:D6)</f>
        <v>171102</v>
      </c>
      <c r="F6" s="268"/>
      <c r="G6" s="285">
        <f aca="true" t="shared" si="1" ref="G6:G32">E6-F6</f>
        <v>171102</v>
      </c>
    </row>
    <row r="7" spans="1:7" s="4" customFormat="1" ht="16.5">
      <c r="A7" s="267">
        <v>4</v>
      </c>
      <c r="B7" s="268" t="s">
        <v>162</v>
      </c>
      <c r="C7" s="152">
        <f>SUM(C8:C9)</f>
        <v>4145</v>
      </c>
      <c r="D7" s="152">
        <f>SUM(D8:D9)</f>
        <v>4858</v>
      </c>
      <c r="E7" s="152">
        <f>SUM(E8:E9)</f>
        <v>9003</v>
      </c>
      <c r="F7" s="152">
        <f>SUM(F8:F9)</f>
        <v>0</v>
      </c>
      <c r="G7" s="285">
        <f t="shared" si="1"/>
        <v>9003</v>
      </c>
    </row>
    <row r="8" spans="1:7" s="244" customFormat="1" ht="16.5">
      <c r="A8" s="276"/>
      <c r="B8" s="270" t="s">
        <v>160</v>
      </c>
      <c r="C8" s="152">
        <v>1000</v>
      </c>
      <c r="D8" s="152"/>
      <c r="E8" s="152">
        <f t="shared" si="0"/>
        <v>1000</v>
      </c>
      <c r="F8" s="277"/>
      <c r="G8" s="285">
        <f t="shared" si="1"/>
        <v>1000</v>
      </c>
    </row>
    <row r="9" spans="1:7" s="244" customFormat="1" ht="16.5">
      <c r="A9" s="276"/>
      <c r="B9" s="270" t="s">
        <v>163</v>
      </c>
      <c r="C9" s="152">
        <v>3145</v>
      </c>
      <c r="D9" s="152">
        <v>4858</v>
      </c>
      <c r="E9" s="152">
        <f t="shared" si="0"/>
        <v>8003</v>
      </c>
      <c r="F9" s="286"/>
      <c r="G9" s="285">
        <f t="shared" si="1"/>
        <v>8003</v>
      </c>
    </row>
    <row r="10" spans="1:7" s="244" customFormat="1" ht="16.5">
      <c r="A10" s="276"/>
      <c r="B10" s="277"/>
      <c r="C10" s="155"/>
      <c r="D10" s="155"/>
      <c r="E10" s="152">
        <f t="shared" si="0"/>
        <v>0</v>
      </c>
      <c r="F10" s="286"/>
      <c r="G10" s="285">
        <f t="shared" si="1"/>
        <v>0</v>
      </c>
    </row>
    <row r="11" spans="1:7" s="4" customFormat="1" ht="16.5">
      <c r="A11" s="276" t="s">
        <v>73</v>
      </c>
      <c r="B11" s="277" t="s">
        <v>51</v>
      </c>
      <c r="C11" s="155">
        <f>SUM(C12+C13+C14)</f>
        <v>2692326</v>
      </c>
      <c r="D11" s="155">
        <f>SUM(D12+D13+D14)</f>
        <v>1262323</v>
      </c>
      <c r="E11" s="155">
        <f>SUM(E12+E13+E14)</f>
        <v>3954649</v>
      </c>
      <c r="F11" s="155">
        <f>SUM(F12+F13+F14)</f>
        <v>87978</v>
      </c>
      <c r="G11" s="380">
        <f t="shared" si="1"/>
        <v>3866671</v>
      </c>
    </row>
    <row r="12" spans="1:7" s="4" customFormat="1" ht="16.5">
      <c r="A12" s="267">
        <v>1</v>
      </c>
      <c r="B12" s="268" t="s">
        <v>171</v>
      </c>
      <c r="C12" s="152">
        <v>1961547</v>
      </c>
      <c r="D12" s="152">
        <v>1231600</v>
      </c>
      <c r="E12" s="152">
        <f t="shared" si="0"/>
        <v>3193147</v>
      </c>
      <c r="F12" s="152">
        <v>28207</v>
      </c>
      <c r="G12" s="285">
        <f t="shared" si="1"/>
        <v>3164940</v>
      </c>
    </row>
    <row r="13" spans="1:7" s="4" customFormat="1" ht="16.5">
      <c r="A13" s="267">
        <v>2</v>
      </c>
      <c r="B13" s="268" t="s">
        <v>172</v>
      </c>
      <c r="C13" s="152">
        <v>488768</v>
      </c>
      <c r="D13" s="152">
        <v>46998</v>
      </c>
      <c r="E13" s="152">
        <f t="shared" si="0"/>
        <v>535766</v>
      </c>
      <c r="F13" s="152">
        <v>59771</v>
      </c>
      <c r="G13" s="285">
        <f t="shared" si="1"/>
        <v>475995</v>
      </c>
    </row>
    <row r="14" spans="1:7" s="4" customFormat="1" ht="16.5">
      <c r="A14" s="267">
        <v>3</v>
      </c>
      <c r="B14" s="268" t="s">
        <v>167</v>
      </c>
      <c r="C14" s="152">
        <f>SUM(C15:C18)</f>
        <v>242011</v>
      </c>
      <c r="D14" s="152">
        <f>SUM(D15:D18)</f>
        <v>-16275</v>
      </c>
      <c r="E14" s="152">
        <f>SUM(E15:E18)</f>
        <v>225736</v>
      </c>
      <c r="F14" s="152">
        <f>SUM(F15:F18)</f>
        <v>0</v>
      </c>
      <c r="G14" s="285">
        <f t="shared" si="1"/>
        <v>225736</v>
      </c>
    </row>
    <row r="15" spans="1:7" s="4" customFormat="1" ht="16.5">
      <c r="A15" s="272"/>
      <c r="B15" s="270" t="s">
        <v>170</v>
      </c>
      <c r="C15" s="153">
        <v>0</v>
      </c>
      <c r="D15" s="153"/>
      <c r="E15" s="152">
        <f t="shared" si="0"/>
        <v>0</v>
      </c>
      <c r="F15" s="268"/>
      <c r="G15" s="285">
        <f t="shared" si="1"/>
        <v>0</v>
      </c>
    </row>
    <row r="16" spans="1:7" s="4" customFormat="1" ht="16.5">
      <c r="A16" s="272"/>
      <c r="B16" s="270" t="s">
        <v>168</v>
      </c>
      <c r="C16" s="153">
        <v>3770</v>
      </c>
      <c r="D16" s="153"/>
      <c r="E16" s="152">
        <f t="shared" si="0"/>
        <v>3770</v>
      </c>
      <c r="F16" s="268"/>
      <c r="G16" s="285">
        <f t="shared" si="1"/>
        <v>3770</v>
      </c>
    </row>
    <row r="17" spans="1:7" s="4" customFormat="1" ht="16.5">
      <c r="A17" s="272"/>
      <c r="B17" s="270" t="s">
        <v>169</v>
      </c>
      <c r="C17" s="153">
        <v>13975</v>
      </c>
      <c r="D17" s="153">
        <v>13725</v>
      </c>
      <c r="E17" s="152">
        <f t="shared" si="0"/>
        <v>27700</v>
      </c>
      <c r="F17" s="268"/>
      <c r="G17" s="285">
        <f t="shared" si="1"/>
        <v>27700</v>
      </c>
    </row>
    <row r="18" spans="1:7" s="4" customFormat="1" ht="16.5">
      <c r="A18" s="272"/>
      <c r="B18" s="270" t="s">
        <v>19</v>
      </c>
      <c r="C18" s="153">
        <v>224266</v>
      </c>
      <c r="D18" s="153">
        <v>-30000</v>
      </c>
      <c r="E18" s="152">
        <f t="shared" si="0"/>
        <v>194266</v>
      </c>
      <c r="F18" s="268"/>
      <c r="G18" s="285">
        <f t="shared" si="1"/>
        <v>194266</v>
      </c>
    </row>
    <row r="19" spans="1:7" s="244" customFormat="1" ht="16.5">
      <c r="A19" s="279"/>
      <c r="B19" s="280"/>
      <c r="C19" s="156"/>
      <c r="D19" s="156"/>
      <c r="E19" s="152">
        <f t="shared" si="0"/>
        <v>0</v>
      </c>
      <c r="F19" s="277"/>
      <c r="G19" s="285">
        <f t="shared" si="1"/>
        <v>0</v>
      </c>
    </row>
    <row r="20" spans="1:7" s="4" customFormat="1" ht="16.5">
      <c r="A20" s="276"/>
      <c r="B20" s="277" t="s">
        <v>104</v>
      </c>
      <c r="C20" s="155">
        <f>C2-C11</f>
        <v>-695914</v>
      </c>
      <c r="D20" s="155">
        <f>D2-D11</f>
        <v>-45703</v>
      </c>
      <c r="E20" s="155">
        <f t="shared" si="0"/>
        <v>-741617</v>
      </c>
      <c r="F20" s="155">
        <f>F2-F11</f>
        <v>-84786</v>
      </c>
      <c r="G20" s="380">
        <f t="shared" si="1"/>
        <v>-656831</v>
      </c>
    </row>
    <row r="21" spans="1:7" s="4" customFormat="1" ht="16.5">
      <c r="A21" s="276"/>
      <c r="B21" s="277"/>
      <c r="C21" s="155"/>
      <c r="D21" s="155"/>
      <c r="E21" s="152">
        <f t="shared" si="0"/>
        <v>0</v>
      </c>
      <c r="F21" s="268"/>
      <c r="G21" s="285">
        <f t="shared" si="1"/>
        <v>0</v>
      </c>
    </row>
    <row r="22" spans="1:7" s="244" customFormat="1" ht="16.5">
      <c r="A22" s="276" t="s">
        <v>75</v>
      </c>
      <c r="B22" s="277" t="s">
        <v>23</v>
      </c>
      <c r="C22" s="155"/>
      <c r="D22" s="155"/>
      <c r="E22" s="152">
        <f t="shared" si="0"/>
        <v>0</v>
      </c>
      <c r="F22" s="155"/>
      <c r="G22" s="285">
        <f t="shared" si="1"/>
        <v>0</v>
      </c>
    </row>
    <row r="23" spans="1:7" s="4" customFormat="1" ht="16.5">
      <c r="A23" s="267"/>
      <c r="B23" s="268"/>
      <c r="C23" s="152"/>
      <c r="D23" s="152"/>
      <c r="E23" s="152">
        <f t="shared" si="0"/>
        <v>0</v>
      </c>
      <c r="F23" s="268"/>
      <c r="G23" s="285">
        <f t="shared" si="1"/>
        <v>0</v>
      </c>
    </row>
    <row r="24" spans="1:7" s="4" customFormat="1" ht="16.5">
      <c r="A24" s="276" t="s">
        <v>76</v>
      </c>
      <c r="B24" s="277" t="s">
        <v>45</v>
      </c>
      <c r="C24" s="155">
        <f>SUM(C26+C28)</f>
        <v>671981</v>
      </c>
      <c r="D24" s="155">
        <f>SUM(D26+D28)</f>
        <v>0</v>
      </c>
      <c r="E24" s="155">
        <f>SUM(E26+E28)</f>
        <v>671981</v>
      </c>
      <c r="F24" s="155">
        <f>SUM(F26+F28)</f>
        <v>0</v>
      </c>
      <c r="G24" s="619">
        <f>SUM(G26+G28)</f>
        <v>671981</v>
      </c>
    </row>
    <row r="25" spans="1:7" s="4" customFormat="1" ht="16.5">
      <c r="A25" s="276"/>
      <c r="B25" s="287" t="s">
        <v>66</v>
      </c>
      <c r="C25" s="155"/>
      <c r="D25" s="155"/>
      <c r="E25" s="152">
        <f t="shared" si="0"/>
        <v>0</v>
      </c>
      <c r="F25" s="268"/>
      <c r="G25" s="285">
        <f t="shared" si="1"/>
        <v>0</v>
      </c>
    </row>
    <row r="26" spans="1:7" s="4" customFormat="1" ht="16.5">
      <c r="A26" s="267">
        <v>1</v>
      </c>
      <c r="B26" s="275" t="s">
        <v>139</v>
      </c>
      <c r="C26" s="152">
        <v>671981</v>
      </c>
      <c r="D26" s="152"/>
      <c r="E26" s="152">
        <f t="shared" si="0"/>
        <v>671981</v>
      </c>
      <c r="F26" s="152"/>
      <c r="G26" s="285">
        <f t="shared" si="1"/>
        <v>671981</v>
      </c>
    </row>
    <row r="27" spans="1:7" s="4" customFormat="1" ht="16.5">
      <c r="A27" s="267"/>
      <c r="B27" s="275"/>
      <c r="C27" s="152"/>
      <c r="D27" s="152"/>
      <c r="E27" s="152">
        <f t="shared" si="0"/>
        <v>0</v>
      </c>
      <c r="F27" s="268"/>
      <c r="G27" s="285">
        <f t="shared" si="1"/>
        <v>0</v>
      </c>
    </row>
    <row r="28" spans="1:7" s="244" customFormat="1" ht="16.5">
      <c r="A28" s="276"/>
      <c r="B28" s="277" t="s">
        <v>20</v>
      </c>
      <c r="C28" s="155">
        <f>SUM(C29:C29)</f>
        <v>0</v>
      </c>
      <c r="D28" s="155"/>
      <c r="E28" s="152">
        <f t="shared" si="0"/>
        <v>0</v>
      </c>
      <c r="F28" s="155">
        <f>SUM(F29:F29)</f>
        <v>0</v>
      </c>
      <c r="G28" s="285">
        <f t="shared" si="1"/>
        <v>0</v>
      </c>
    </row>
    <row r="29" spans="1:7" s="4" customFormat="1" ht="16.5">
      <c r="A29" s="267">
        <v>1</v>
      </c>
      <c r="B29" s="268" t="s">
        <v>22</v>
      </c>
      <c r="C29" s="152"/>
      <c r="D29" s="152"/>
      <c r="E29" s="152">
        <f t="shared" si="0"/>
        <v>0</v>
      </c>
      <c r="F29" s="268"/>
      <c r="G29" s="285">
        <f t="shared" si="1"/>
        <v>0</v>
      </c>
    </row>
    <row r="30" spans="1:7" s="290" customFormat="1" ht="16.5">
      <c r="A30" s="288"/>
      <c r="B30" s="278"/>
      <c r="C30" s="159"/>
      <c r="D30" s="159"/>
      <c r="E30" s="152">
        <f t="shared" si="0"/>
        <v>0</v>
      </c>
      <c r="F30" s="289"/>
      <c r="G30" s="285">
        <f t="shared" si="1"/>
        <v>0</v>
      </c>
    </row>
    <row r="31" spans="1:7" s="292" customFormat="1" ht="15">
      <c r="A31" s="291"/>
      <c r="B31" s="280" t="s">
        <v>81</v>
      </c>
      <c r="C31" s="155">
        <f>SUM(C2+C24)</f>
        <v>2668393</v>
      </c>
      <c r="D31" s="155">
        <f>SUM(D2+D24)</f>
        <v>1216620</v>
      </c>
      <c r="E31" s="155">
        <f>SUM(E2+E24)</f>
        <v>3885013</v>
      </c>
      <c r="F31" s="155">
        <f>SUM(F2+F24)</f>
        <v>3192</v>
      </c>
      <c r="G31" s="380">
        <f t="shared" si="1"/>
        <v>3881821</v>
      </c>
    </row>
    <row r="32" spans="1:7" s="292" customFormat="1" ht="15">
      <c r="A32" s="293"/>
      <c r="B32" s="280"/>
      <c r="C32" s="156"/>
      <c r="D32" s="156"/>
      <c r="E32" s="155">
        <f t="shared" si="0"/>
        <v>0</v>
      </c>
      <c r="F32" s="294"/>
      <c r="G32" s="380">
        <f t="shared" si="1"/>
        <v>0</v>
      </c>
    </row>
    <row r="33" spans="1:7" s="292" customFormat="1" ht="15.75" thickBot="1">
      <c r="A33" s="295"/>
      <c r="B33" s="296" t="s">
        <v>82</v>
      </c>
      <c r="C33" s="297">
        <f>C11+C22</f>
        <v>2692326</v>
      </c>
      <c r="D33" s="297">
        <f>D11+D22</f>
        <v>1262323</v>
      </c>
      <c r="E33" s="297">
        <f>E11+E22</f>
        <v>3954649</v>
      </c>
      <c r="F33" s="297">
        <f>F11+F22</f>
        <v>87978</v>
      </c>
      <c r="G33" s="873">
        <f>G11+G22</f>
        <v>3866671</v>
      </c>
    </row>
  </sheetData>
  <sheetProtection/>
  <printOptions/>
  <pageMargins left="0.24" right="0.25" top="1.48" bottom="0.7480314960629921" header="0.52" footer="0.31496062992125984"/>
  <pageSetup horizontalDpi="600" verticalDpi="600" orientation="portrait" paperSize="9" scale="80" r:id="rId1"/>
  <headerFooter>
    <oddHeader>&amp;C&amp;"Book Antiqua,Félkövér"&amp;12Keszthely Város Önkormányzata
2017. évi felhalmozási költségvetése&amp;R&amp;"Book Antiqua,Félkövér"&amp;11 3. melléklet
ezer Ft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U15" sqref="U15"/>
    </sheetView>
  </sheetViews>
  <sheetFormatPr defaultColWidth="9.140625" defaultRowHeight="12.75"/>
  <cols>
    <col min="1" max="1" width="15.28125" style="1" customWidth="1"/>
    <col min="2" max="2" width="8.00390625" style="51" customWidth="1"/>
    <col min="3" max="3" width="8.8515625" style="52" customWidth="1"/>
    <col min="4" max="4" width="9.140625" style="1" customWidth="1"/>
    <col min="5" max="5" width="8.28125" style="1" customWidth="1"/>
    <col min="6" max="6" width="7.140625" style="1" customWidth="1"/>
    <col min="7" max="7" width="8.57421875" style="1" customWidth="1"/>
    <col min="8" max="9" width="8.421875" style="1" customWidth="1"/>
    <col min="10" max="10" width="7.28125" style="1" customWidth="1"/>
    <col min="11" max="11" width="9.28125" style="1" customWidth="1"/>
    <col min="12" max="12" width="8.28125" style="1" customWidth="1"/>
    <col min="13" max="14" width="7.00390625" style="1" bestFit="1" customWidth="1"/>
    <col min="15" max="15" width="7.00390625" style="1" customWidth="1"/>
    <col min="16" max="16" width="6.8515625" style="1" customWidth="1"/>
    <col min="17" max="17" width="9.421875" style="1" customWidth="1"/>
    <col min="18" max="16384" width="9.140625" style="1" customWidth="1"/>
  </cols>
  <sheetData>
    <row r="1" spans="1:17" ht="14.25" customHeight="1">
      <c r="A1" s="634" t="s">
        <v>44</v>
      </c>
      <c r="B1" s="639" t="s">
        <v>12</v>
      </c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1"/>
      <c r="N1" s="641"/>
      <c r="O1" s="641"/>
      <c r="P1" s="641"/>
      <c r="Q1" s="642" t="s">
        <v>46</v>
      </c>
    </row>
    <row r="2" spans="1:17" ht="25.5" customHeight="1">
      <c r="A2" s="635"/>
      <c r="B2" s="645" t="s">
        <v>2</v>
      </c>
      <c r="C2" s="646"/>
      <c r="D2" s="646"/>
      <c r="E2" s="646"/>
      <c r="F2" s="646"/>
      <c r="G2" s="646"/>
      <c r="H2" s="631" t="s">
        <v>3</v>
      </c>
      <c r="I2" s="631"/>
      <c r="J2" s="631"/>
      <c r="K2" s="632"/>
      <c r="L2" s="632"/>
      <c r="M2" s="627" t="s">
        <v>224</v>
      </c>
      <c r="N2" s="628"/>
      <c r="O2" s="627" t="s">
        <v>631</v>
      </c>
      <c r="P2" s="632" t="s">
        <v>633</v>
      </c>
      <c r="Q2" s="643"/>
    </row>
    <row r="3" spans="1:17" ht="16.5" customHeight="1">
      <c r="A3" s="635"/>
      <c r="B3" s="632" t="s">
        <v>135</v>
      </c>
      <c r="C3" s="632" t="s">
        <v>25</v>
      </c>
      <c r="D3" s="632" t="s">
        <v>634</v>
      </c>
      <c r="E3" s="627" t="s">
        <v>176</v>
      </c>
      <c r="F3" s="632" t="s">
        <v>189</v>
      </c>
      <c r="G3" s="631" t="s">
        <v>632</v>
      </c>
      <c r="H3" s="627" t="s">
        <v>174</v>
      </c>
      <c r="I3" s="632" t="s">
        <v>603</v>
      </c>
      <c r="J3" s="631" t="s">
        <v>189</v>
      </c>
      <c r="K3" s="631" t="s">
        <v>175</v>
      </c>
      <c r="L3" s="628" t="s">
        <v>635</v>
      </c>
      <c r="M3" s="629"/>
      <c r="N3" s="630"/>
      <c r="O3" s="638"/>
      <c r="P3" s="637"/>
      <c r="Q3" s="643"/>
    </row>
    <row r="4" spans="1:17" ht="59.25" customHeight="1">
      <c r="A4" s="636"/>
      <c r="B4" s="637"/>
      <c r="C4" s="633"/>
      <c r="D4" s="633"/>
      <c r="E4" s="629"/>
      <c r="F4" s="633"/>
      <c r="G4" s="631"/>
      <c r="H4" s="629"/>
      <c r="I4" s="633"/>
      <c r="J4" s="631"/>
      <c r="K4" s="631"/>
      <c r="L4" s="630"/>
      <c r="M4" s="45" t="s">
        <v>225</v>
      </c>
      <c r="N4" s="43" t="s">
        <v>195</v>
      </c>
      <c r="O4" s="629"/>
      <c r="P4" s="633"/>
      <c r="Q4" s="644"/>
    </row>
    <row r="5" spans="1:17" ht="14.25" thickBot="1">
      <c r="A5" s="46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47">
        <v>7</v>
      </c>
      <c r="H5" s="47">
        <v>8</v>
      </c>
      <c r="I5" s="47">
        <v>9</v>
      </c>
      <c r="J5" s="47">
        <v>10</v>
      </c>
      <c r="K5" s="47">
        <v>11</v>
      </c>
      <c r="L5" s="47">
        <v>12</v>
      </c>
      <c r="M5" s="48">
        <v>13</v>
      </c>
      <c r="N5" s="48">
        <v>14</v>
      </c>
      <c r="O5" s="48">
        <v>15</v>
      </c>
      <c r="P5" s="47">
        <v>16</v>
      </c>
      <c r="Q5" s="49">
        <v>17</v>
      </c>
    </row>
    <row r="6" spans="1:17" s="6" customFormat="1" ht="38.25">
      <c r="A6" s="298" t="s">
        <v>500</v>
      </c>
      <c r="B6" s="95">
        <v>272831</v>
      </c>
      <c r="C6" s="95">
        <v>1225000</v>
      </c>
      <c r="D6" s="95">
        <v>1211629</v>
      </c>
      <c r="E6" s="95">
        <v>138039</v>
      </c>
      <c r="F6" s="95">
        <v>24662</v>
      </c>
      <c r="G6" s="95">
        <v>3200</v>
      </c>
      <c r="H6" s="95">
        <v>127667</v>
      </c>
      <c r="I6" s="95"/>
      <c r="J6" s="95"/>
      <c r="K6" s="95">
        <v>1864600</v>
      </c>
      <c r="L6" s="95">
        <v>0</v>
      </c>
      <c r="M6" s="95"/>
      <c r="N6" s="95">
        <v>666943</v>
      </c>
      <c r="O6" s="95"/>
      <c r="P6" s="95">
        <v>0</v>
      </c>
      <c r="Q6" s="299">
        <f>SUM(B6:P6)</f>
        <v>5534571</v>
      </c>
    </row>
    <row r="7" spans="1:17" s="6" customFormat="1" ht="15">
      <c r="A7" s="300" t="s">
        <v>369</v>
      </c>
      <c r="B7" s="96">
        <v>15395</v>
      </c>
      <c r="C7" s="96"/>
      <c r="D7" s="96">
        <v>28210</v>
      </c>
      <c r="E7" s="96">
        <v>-6248</v>
      </c>
      <c r="F7" s="96"/>
      <c r="G7" s="96">
        <v>7093</v>
      </c>
      <c r="H7" s="96">
        <v>43435</v>
      </c>
      <c r="I7" s="96">
        <v>3192</v>
      </c>
      <c r="J7" s="96"/>
      <c r="K7" s="96">
        <v>1165135</v>
      </c>
      <c r="L7" s="96">
        <v>4858</v>
      </c>
      <c r="M7" s="96"/>
      <c r="N7" s="96"/>
      <c r="O7" s="96">
        <v>7520</v>
      </c>
      <c r="P7" s="96"/>
      <c r="Q7" s="124">
        <f>SUM(B7:P7)</f>
        <v>1268590</v>
      </c>
    </row>
    <row r="8" spans="1:17" s="6" customFormat="1" ht="25.5">
      <c r="A8" s="300" t="s">
        <v>370</v>
      </c>
      <c r="B8" s="96">
        <f>SUM(B6:B7)</f>
        <v>288226</v>
      </c>
      <c r="C8" s="96">
        <f aca="true" t="shared" si="0" ref="C8:Q8">SUM(C6:C7)</f>
        <v>1225000</v>
      </c>
      <c r="D8" s="96">
        <f t="shared" si="0"/>
        <v>1239839</v>
      </c>
      <c r="E8" s="96">
        <f t="shared" si="0"/>
        <v>131791</v>
      </c>
      <c r="F8" s="96">
        <f t="shared" si="0"/>
        <v>24662</v>
      </c>
      <c r="G8" s="96">
        <f t="shared" si="0"/>
        <v>10293</v>
      </c>
      <c r="H8" s="96">
        <f t="shared" si="0"/>
        <v>171102</v>
      </c>
      <c r="I8" s="96">
        <f t="shared" si="0"/>
        <v>3192</v>
      </c>
      <c r="J8" s="96">
        <f t="shared" si="0"/>
        <v>0</v>
      </c>
      <c r="K8" s="96">
        <f t="shared" si="0"/>
        <v>3029735</v>
      </c>
      <c r="L8" s="96">
        <f t="shared" si="0"/>
        <v>4858</v>
      </c>
      <c r="M8" s="96">
        <f t="shared" si="0"/>
        <v>0</v>
      </c>
      <c r="N8" s="96">
        <f t="shared" si="0"/>
        <v>666943</v>
      </c>
      <c r="O8" s="96">
        <f t="shared" si="0"/>
        <v>7520</v>
      </c>
      <c r="P8" s="96">
        <f t="shared" si="0"/>
        <v>0</v>
      </c>
      <c r="Q8" s="466">
        <f t="shared" si="0"/>
        <v>6803161</v>
      </c>
    </row>
    <row r="9" spans="1:17" s="6" customFormat="1" ht="25.5">
      <c r="A9" s="300" t="s">
        <v>69</v>
      </c>
      <c r="B9" s="96">
        <v>0</v>
      </c>
      <c r="C9" s="96">
        <v>278859</v>
      </c>
      <c r="D9" s="96">
        <v>1101278</v>
      </c>
      <c r="E9" s="96">
        <v>0</v>
      </c>
      <c r="F9" s="96">
        <v>0</v>
      </c>
      <c r="G9" s="96">
        <v>1700</v>
      </c>
      <c r="H9" s="96">
        <v>0</v>
      </c>
      <c r="I9" s="96">
        <v>3192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96">
        <v>7520</v>
      </c>
      <c r="P9" s="96">
        <v>0</v>
      </c>
      <c r="Q9" s="301">
        <f>SUM(B9:P9)</f>
        <v>1392549</v>
      </c>
    </row>
    <row r="10" spans="1:17" s="6" customFormat="1" ht="38.25">
      <c r="A10" s="302" t="s">
        <v>501</v>
      </c>
      <c r="B10" s="303">
        <v>369678</v>
      </c>
      <c r="C10" s="304">
        <v>0</v>
      </c>
      <c r="D10" s="303">
        <v>0</v>
      </c>
      <c r="E10" s="303">
        <v>138015</v>
      </c>
      <c r="F10" s="303"/>
      <c r="G10" s="303">
        <v>4590</v>
      </c>
      <c r="H10" s="303"/>
      <c r="I10" s="303"/>
      <c r="J10" s="303">
        <v>1000</v>
      </c>
      <c r="K10" s="303"/>
      <c r="L10" s="303">
        <v>3145</v>
      </c>
      <c r="M10" s="303">
        <v>16528</v>
      </c>
      <c r="N10" s="303">
        <v>5038</v>
      </c>
      <c r="O10" s="303"/>
      <c r="P10" s="303">
        <v>0</v>
      </c>
      <c r="Q10" s="301">
        <f>SUM(B10:P10)</f>
        <v>537994</v>
      </c>
    </row>
    <row r="11" spans="1:17" s="6" customFormat="1" ht="15">
      <c r="A11" s="300" t="s">
        <v>369</v>
      </c>
      <c r="B11" s="306">
        <v>7754</v>
      </c>
      <c r="C11" s="307"/>
      <c r="D11" s="306"/>
      <c r="E11" s="306">
        <v>4916</v>
      </c>
      <c r="F11" s="306"/>
      <c r="G11" s="306">
        <v>65</v>
      </c>
      <c r="H11" s="306"/>
      <c r="I11" s="306"/>
      <c r="J11" s="306"/>
      <c r="K11" s="306"/>
      <c r="L11" s="306"/>
      <c r="M11" s="306"/>
      <c r="N11" s="306"/>
      <c r="O11" s="306"/>
      <c r="P11" s="306"/>
      <c r="Q11" s="301">
        <f>SUM(B11:P11)</f>
        <v>12735</v>
      </c>
    </row>
    <row r="12" spans="1:17" s="6" customFormat="1" ht="25.5">
      <c r="A12" s="300" t="s">
        <v>370</v>
      </c>
      <c r="B12" s="383">
        <f>SUM(B10:B11)</f>
        <v>377432</v>
      </c>
      <c r="C12" s="383">
        <f aca="true" t="shared" si="1" ref="C12:P12">SUM(C10:C11)</f>
        <v>0</v>
      </c>
      <c r="D12" s="383">
        <f t="shared" si="1"/>
        <v>0</v>
      </c>
      <c r="E12" s="383">
        <f t="shared" si="1"/>
        <v>142931</v>
      </c>
      <c r="F12" s="383">
        <f t="shared" si="1"/>
        <v>0</v>
      </c>
      <c r="G12" s="383">
        <f t="shared" si="1"/>
        <v>4655</v>
      </c>
      <c r="H12" s="383">
        <f t="shared" si="1"/>
        <v>0</v>
      </c>
      <c r="I12" s="383">
        <f t="shared" si="1"/>
        <v>0</v>
      </c>
      <c r="J12" s="383">
        <f t="shared" si="1"/>
        <v>1000</v>
      </c>
      <c r="K12" s="383">
        <f t="shared" si="1"/>
        <v>0</v>
      </c>
      <c r="L12" s="383">
        <f t="shared" si="1"/>
        <v>3145</v>
      </c>
      <c r="M12" s="383">
        <f t="shared" si="1"/>
        <v>16528</v>
      </c>
      <c r="N12" s="383">
        <f t="shared" si="1"/>
        <v>5038</v>
      </c>
      <c r="O12" s="383"/>
      <c r="P12" s="383">
        <f t="shared" si="1"/>
        <v>0</v>
      </c>
      <c r="Q12" s="124">
        <f>SUM(B12:P12)</f>
        <v>550729</v>
      </c>
    </row>
    <row r="13" spans="1:17" s="6" customFormat="1" ht="26.25" thickBot="1">
      <c r="A13" s="305" t="s">
        <v>69</v>
      </c>
      <c r="B13" s="306">
        <v>216312</v>
      </c>
      <c r="C13" s="307"/>
      <c r="D13" s="306"/>
      <c r="E13" s="306">
        <v>84940</v>
      </c>
      <c r="F13" s="306">
        <v>0</v>
      </c>
      <c r="G13" s="306"/>
      <c r="H13" s="306"/>
      <c r="I13" s="306"/>
      <c r="J13" s="306"/>
      <c r="K13" s="306"/>
      <c r="L13" s="306">
        <v>0</v>
      </c>
      <c r="M13" s="306"/>
      <c r="N13" s="306"/>
      <c r="O13" s="306"/>
      <c r="P13" s="306"/>
      <c r="Q13" s="381">
        <f>SUM(B13:P13)</f>
        <v>301252</v>
      </c>
    </row>
    <row r="14" spans="1:17" s="6" customFormat="1" ht="15">
      <c r="A14" s="308" t="s">
        <v>1</v>
      </c>
      <c r="B14" s="309">
        <f>SUM(B6+B10)</f>
        <v>642509</v>
      </c>
      <c r="C14" s="309">
        <f aca="true" t="shared" si="2" ref="C14:Q14">SUM(C6+C10)</f>
        <v>1225000</v>
      </c>
      <c r="D14" s="309">
        <f t="shared" si="2"/>
        <v>1211629</v>
      </c>
      <c r="E14" s="309">
        <f t="shared" si="2"/>
        <v>276054</v>
      </c>
      <c r="F14" s="309">
        <f t="shared" si="2"/>
        <v>24662</v>
      </c>
      <c r="G14" s="309">
        <f t="shared" si="2"/>
        <v>7790</v>
      </c>
      <c r="H14" s="309">
        <f t="shared" si="2"/>
        <v>127667</v>
      </c>
      <c r="I14" s="309">
        <f t="shared" si="2"/>
        <v>0</v>
      </c>
      <c r="J14" s="309">
        <f t="shared" si="2"/>
        <v>1000</v>
      </c>
      <c r="K14" s="309">
        <f t="shared" si="2"/>
        <v>1864600</v>
      </c>
      <c r="L14" s="309">
        <f t="shared" si="2"/>
        <v>3145</v>
      </c>
      <c r="M14" s="309">
        <f t="shared" si="2"/>
        <v>16528</v>
      </c>
      <c r="N14" s="309">
        <f t="shared" si="2"/>
        <v>671981</v>
      </c>
      <c r="O14" s="309">
        <f t="shared" si="2"/>
        <v>0</v>
      </c>
      <c r="P14" s="309">
        <f t="shared" si="2"/>
        <v>0</v>
      </c>
      <c r="Q14" s="310">
        <f t="shared" si="2"/>
        <v>6072565</v>
      </c>
    </row>
    <row r="15" spans="1:17" s="6" customFormat="1" ht="15">
      <c r="A15" s="311" t="s">
        <v>369</v>
      </c>
      <c r="B15" s="312">
        <f>SUM(B7+B11)</f>
        <v>23149</v>
      </c>
      <c r="C15" s="312">
        <f aca="true" t="shared" si="3" ref="C15:Q15">SUM(C7+C11)</f>
        <v>0</v>
      </c>
      <c r="D15" s="312">
        <f t="shared" si="3"/>
        <v>28210</v>
      </c>
      <c r="E15" s="312">
        <f t="shared" si="3"/>
        <v>-1332</v>
      </c>
      <c r="F15" s="312">
        <f t="shared" si="3"/>
        <v>0</v>
      </c>
      <c r="G15" s="312">
        <f t="shared" si="3"/>
        <v>7158</v>
      </c>
      <c r="H15" s="312">
        <f t="shared" si="3"/>
        <v>43435</v>
      </c>
      <c r="I15" s="312">
        <f t="shared" si="3"/>
        <v>3192</v>
      </c>
      <c r="J15" s="312">
        <f t="shared" si="3"/>
        <v>0</v>
      </c>
      <c r="K15" s="312">
        <f t="shared" si="3"/>
        <v>1165135</v>
      </c>
      <c r="L15" s="312">
        <f t="shared" si="3"/>
        <v>4858</v>
      </c>
      <c r="M15" s="312">
        <f t="shared" si="3"/>
        <v>0</v>
      </c>
      <c r="N15" s="312">
        <f t="shared" si="3"/>
        <v>0</v>
      </c>
      <c r="O15" s="312">
        <f t="shared" si="3"/>
        <v>7520</v>
      </c>
      <c r="P15" s="312">
        <f t="shared" si="3"/>
        <v>0</v>
      </c>
      <c r="Q15" s="313">
        <f t="shared" si="3"/>
        <v>1281325</v>
      </c>
    </row>
    <row r="16" spans="1:17" s="6" customFormat="1" ht="27">
      <c r="A16" s="311" t="s">
        <v>370</v>
      </c>
      <c r="B16" s="312">
        <f>SUM(B14:B15)</f>
        <v>665658</v>
      </c>
      <c r="C16" s="312">
        <f aca="true" t="shared" si="4" ref="C16:Q16">SUM(C14:C15)</f>
        <v>1225000</v>
      </c>
      <c r="D16" s="312">
        <f t="shared" si="4"/>
        <v>1239839</v>
      </c>
      <c r="E16" s="312">
        <f t="shared" si="4"/>
        <v>274722</v>
      </c>
      <c r="F16" s="312">
        <f t="shared" si="4"/>
        <v>24662</v>
      </c>
      <c r="G16" s="312">
        <f t="shared" si="4"/>
        <v>14948</v>
      </c>
      <c r="H16" s="312">
        <f>SUM(H14:H15)</f>
        <v>171102</v>
      </c>
      <c r="I16" s="312">
        <f>SUM(I14:I15)</f>
        <v>3192</v>
      </c>
      <c r="J16" s="312">
        <f>SUM(J14:J15)</f>
        <v>1000</v>
      </c>
      <c r="K16" s="312">
        <f>SUM(K14:K15)</f>
        <v>3029735</v>
      </c>
      <c r="L16" s="312">
        <f>SUM(L14:L15)</f>
        <v>8003</v>
      </c>
      <c r="M16" s="312">
        <f t="shared" si="4"/>
        <v>16528</v>
      </c>
      <c r="N16" s="312">
        <f t="shared" si="4"/>
        <v>671981</v>
      </c>
      <c r="O16" s="312">
        <f t="shared" si="4"/>
        <v>7520</v>
      </c>
      <c r="P16" s="312">
        <f t="shared" si="4"/>
        <v>0</v>
      </c>
      <c r="Q16" s="313">
        <f t="shared" si="4"/>
        <v>7353890</v>
      </c>
    </row>
    <row r="17" spans="1:17" s="6" customFormat="1" ht="27">
      <c r="A17" s="311" t="s">
        <v>69</v>
      </c>
      <c r="B17" s="312">
        <f>SUM(B9+B13)</f>
        <v>216312</v>
      </c>
      <c r="C17" s="312">
        <f aca="true" t="shared" si="5" ref="C17:Q17">SUM(C9+C13)</f>
        <v>278859</v>
      </c>
      <c r="D17" s="312">
        <f t="shared" si="5"/>
        <v>1101278</v>
      </c>
      <c r="E17" s="312">
        <f t="shared" si="5"/>
        <v>84940</v>
      </c>
      <c r="F17" s="312">
        <f t="shared" si="5"/>
        <v>0</v>
      </c>
      <c r="G17" s="312">
        <f t="shared" si="5"/>
        <v>1700</v>
      </c>
      <c r="H17" s="312">
        <f t="shared" si="5"/>
        <v>0</v>
      </c>
      <c r="I17" s="312">
        <f t="shared" si="5"/>
        <v>3192</v>
      </c>
      <c r="J17" s="312">
        <f t="shared" si="5"/>
        <v>0</v>
      </c>
      <c r="K17" s="312">
        <f t="shared" si="5"/>
        <v>0</v>
      </c>
      <c r="L17" s="312">
        <f t="shared" si="5"/>
        <v>0</v>
      </c>
      <c r="M17" s="312">
        <f t="shared" si="5"/>
        <v>0</v>
      </c>
      <c r="N17" s="312">
        <f t="shared" si="5"/>
        <v>0</v>
      </c>
      <c r="O17" s="312">
        <f t="shared" si="5"/>
        <v>7520</v>
      </c>
      <c r="P17" s="312">
        <f t="shared" si="5"/>
        <v>0</v>
      </c>
      <c r="Q17" s="313">
        <f t="shared" si="5"/>
        <v>1693801</v>
      </c>
    </row>
    <row r="18" spans="1:17" s="6" customFormat="1" ht="27.75" thickBot="1">
      <c r="A18" s="314" t="s">
        <v>70</v>
      </c>
      <c r="B18" s="315">
        <f>B16-B17</f>
        <v>449346</v>
      </c>
      <c r="C18" s="315">
        <f aca="true" t="shared" si="6" ref="C18:Q18">C16-C17</f>
        <v>946141</v>
      </c>
      <c r="D18" s="315">
        <f t="shared" si="6"/>
        <v>138561</v>
      </c>
      <c r="E18" s="315">
        <f t="shared" si="6"/>
        <v>189782</v>
      </c>
      <c r="F18" s="315">
        <f t="shared" si="6"/>
        <v>24662</v>
      </c>
      <c r="G18" s="315">
        <f t="shared" si="6"/>
        <v>13248</v>
      </c>
      <c r="H18" s="315">
        <f>H16-H17</f>
        <v>171102</v>
      </c>
      <c r="I18" s="315">
        <f>I16-I17</f>
        <v>0</v>
      </c>
      <c r="J18" s="315">
        <f>J16-J17</f>
        <v>1000</v>
      </c>
      <c r="K18" s="315">
        <f t="shared" si="6"/>
        <v>3029735</v>
      </c>
      <c r="L18" s="315">
        <f t="shared" si="6"/>
        <v>8003</v>
      </c>
      <c r="M18" s="315">
        <f t="shared" si="6"/>
        <v>16528</v>
      </c>
      <c r="N18" s="315">
        <f t="shared" si="6"/>
        <v>671981</v>
      </c>
      <c r="O18" s="315">
        <f t="shared" si="6"/>
        <v>0</v>
      </c>
      <c r="P18" s="315">
        <f t="shared" si="6"/>
        <v>0</v>
      </c>
      <c r="Q18" s="626">
        <f t="shared" si="6"/>
        <v>5660089</v>
      </c>
    </row>
    <row r="21" spans="3:17" ht="13.5"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3" spans="3:17" ht="13.5"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</row>
  </sheetData>
  <sheetProtection/>
  <mergeCells count="20">
    <mergeCell ref="O2:O4"/>
    <mergeCell ref="P2:P4"/>
    <mergeCell ref="B1:L1"/>
    <mergeCell ref="M1:P1"/>
    <mergeCell ref="Q1:Q4"/>
    <mergeCell ref="B2:G2"/>
    <mergeCell ref="F3:F4"/>
    <mergeCell ref="D3:D4"/>
    <mergeCell ref="E3:E4"/>
    <mergeCell ref="G3:G4"/>
    <mergeCell ref="M2:N3"/>
    <mergeCell ref="J3:J4"/>
    <mergeCell ref="K3:K4"/>
    <mergeCell ref="I3:I4"/>
    <mergeCell ref="H3:H4"/>
    <mergeCell ref="A1:A4"/>
    <mergeCell ref="H2:L2"/>
    <mergeCell ref="B3:B4"/>
    <mergeCell ref="C3:C4"/>
    <mergeCell ref="L3:L4"/>
  </mergeCells>
  <printOptions/>
  <pageMargins left="0.2" right="0.21" top="1.1811023622047245" bottom="0.7480314960629921" header="0.31496062992125984" footer="0.31496062992125984"/>
  <pageSetup horizontalDpi="600" verticalDpi="600" orientation="landscape" paperSize="9" r:id="rId1"/>
  <headerFooter>
    <oddHeader>&amp;C&amp;"Book Antiqua,Félkövér"&amp;11Keszthely Város Önkormányzata
2017. évi költségvetési bevételei
főbb jogcím-csoportonként&amp;R&amp;"Book Antiqua,Félkövér"4. melléklet
ezer Ft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28">
      <selection activeCell="F43" sqref="F43"/>
    </sheetView>
  </sheetViews>
  <sheetFormatPr defaultColWidth="9.140625" defaultRowHeight="12.75"/>
  <cols>
    <col min="1" max="1" width="26.7109375" style="6" customWidth="1"/>
    <col min="2" max="2" width="8.57421875" style="51" customWidth="1"/>
    <col min="3" max="3" width="9.28125" style="52" customWidth="1"/>
    <col min="4" max="4" width="11.140625" style="1" customWidth="1"/>
    <col min="5" max="6" width="8.28125" style="1" customWidth="1"/>
    <col min="7" max="7" width="8.57421875" style="1" customWidth="1"/>
    <col min="8" max="9" width="8.00390625" style="1" customWidth="1"/>
    <col min="10" max="10" width="8.140625" style="1" customWidth="1"/>
    <col min="11" max="11" width="9.00390625" style="1" customWidth="1"/>
    <col min="12" max="13" width="7.8515625" style="1" customWidth="1"/>
    <col min="14" max="14" width="7.00390625" style="1" bestFit="1" customWidth="1"/>
    <col min="15" max="15" width="5.7109375" style="1" bestFit="1" customWidth="1"/>
    <col min="16" max="16" width="8.00390625" style="1" bestFit="1" customWidth="1"/>
    <col min="17" max="17" width="9.28125" style="1" customWidth="1"/>
    <col min="18" max="16384" width="9.140625" style="1" customWidth="1"/>
  </cols>
  <sheetData>
    <row r="1" spans="1:17" ht="14.25" customHeight="1">
      <c r="A1" s="652" t="s">
        <v>140</v>
      </c>
      <c r="B1" s="639" t="s">
        <v>12</v>
      </c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9" t="s">
        <v>45</v>
      </c>
      <c r="N1" s="650"/>
      <c r="O1" s="650"/>
      <c r="P1" s="651"/>
      <c r="Q1" s="642" t="s">
        <v>46</v>
      </c>
    </row>
    <row r="2" spans="1:17" ht="26.25" customHeight="1">
      <c r="A2" s="635"/>
      <c r="B2" s="654" t="s">
        <v>2</v>
      </c>
      <c r="C2" s="655"/>
      <c r="D2" s="655"/>
      <c r="E2" s="655"/>
      <c r="F2" s="655"/>
      <c r="G2" s="656"/>
      <c r="H2" s="629" t="s">
        <v>3</v>
      </c>
      <c r="I2" s="653"/>
      <c r="J2" s="653"/>
      <c r="K2" s="653"/>
      <c r="L2" s="630"/>
      <c r="M2" s="629" t="s">
        <v>179</v>
      </c>
      <c r="N2" s="630"/>
      <c r="O2" s="660" t="s">
        <v>636</v>
      </c>
      <c r="P2" s="657" t="s">
        <v>633</v>
      </c>
      <c r="Q2" s="643"/>
    </row>
    <row r="3" spans="1:17" ht="28.5" customHeight="1">
      <c r="A3" s="635"/>
      <c r="B3" s="632" t="s">
        <v>83</v>
      </c>
      <c r="C3" s="632" t="s">
        <v>25</v>
      </c>
      <c r="D3" s="627" t="s">
        <v>190</v>
      </c>
      <c r="E3" s="627" t="s">
        <v>176</v>
      </c>
      <c r="F3" s="632" t="s">
        <v>189</v>
      </c>
      <c r="G3" s="631" t="s">
        <v>159</v>
      </c>
      <c r="H3" s="632" t="s">
        <v>174</v>
      </c>
      <c r="I3" s="632" t="s">
        <v>602</v>
      </c>
      <c r="J3" s="632" t="s">
        <v>65</v>
      </c>
      <c r="K3" s="627" t="s">
        <v>177</v>
      </c>
      <c r="L3" s="631" t="s">
        <v>178</v>
      </c>
      <c r="M3" s="647" t="s">
        <v>139</v>
      </c>
      <c r="N3" s="648"/>
      <c r="O3" s="661"/>
      <c r="P3" s="658"/>
      <c r="Q3" s="643"/>
    </row>
    <row r="4" spans="1:17" ht="38.25">
      <c r="A4" s="636"/>
      <c r="B4" s="633"/>
      <c r="C4" s="633"/>
      <c r="D4" s="629"/>
      <c r="E4" s="629"/>
      <c r="F4" s="633"/>
      <c r="G4" s="631"/>
      <c r="H4" s="633"/>
      <c r="I4" s="633"/>
      <c r="J4" s="633"/>
      <c r="K4" s="629"/>
      <c r="L4" s="631"/>
      <c r="M4" s="45" t="s">
        <v>42</v>
      </c>
      <c r="N4" s="43" t="s">
        <v>43</v>
      </c>
      <c r="O4" s="662"/>
      <c r="P4" s="659"/>
      <c r="Q4" s="644"/>
    </row>
    <row r="5" spans="1:17" ht="14.25" thickBot="1">
      <c r="A5" s="46">
        <v>1</v>
      </c>
      <c r="B5" s="214">
        <v>2</v>
      </c>
      <c r="C5" s="214">
        <v>3</v>
      </c>
      <c r="D5" s="214">
        <v>4</v>
      </c>
      <c r="E5" s="214">
        <v>5</v>
      </c>
      <c r="F5" s="214">
        <v>6</v>
      </c>
      <c r="G5" s="214">
        <v>7</v>
      </c>
      <c r="H5" s="214">
        <v>8</v>
      </c>
      <c r="I5" s="214">
        <v>9</v>
      </c>
      <c r="J5" s="214">
        <v>10</v>
      </c>
      <c r="K5" s="214">
        <v>11</v>
      </c>
      <c r="L5" s="214">
        <v>12</v>
      </c>
      <c r="M5" s="215">
        <v>13</v>
      </c>
      <c r="N5" s="215">
        <v>14</v>
      </c>
      <c r="O5" s="47">
        <v>15</v>
      </c>
      <c r="P5" s="48">
        <v>16</v>
      </c>
      <c r="Q5" s="49">
        <v>17</v>
      </c>
    </row>
    <row r="6" spans="1:17" s="6" customFormat="1" ht="15">
      <c r="A6" s="298" t="s">
        <v>107</v>
      </c>
      <c r="B6" s="95">
        <v>637</v>
      </c>
      <c r="C6" s="95"/>
      <c r="D6" s="95"/>
      <c r="E6" s="95">
        <v>54120</v>
      </c>
      <c r="F6" s="95">
        <v>24662</v>
      </c>
      <c r="G6" s="95"/>
      <c r="H6" s="95"/>
      <c r="I6" s="95"/>
      <c r="J6" s="95"/>
      <c r="K6" s="95">
        <v>2160</v>
      </c>
      <c r="L6" s="95">
        <v>0</v>
      </c>
      <c r="M6" s="95"/>
      <c r="N6" s="95"/>
      <c r="O6" s="95"/>
      <c r="P6" s="95"/>
      <c r="Q6" s="558">
        <f>SUM(B6:P6)</f>
        <v>81579</v>
      </c>
    </row>
    <row r="7" spans="1:17" s="6" customFormat="1" ht="15">
      <c r="A7" s="143" t="s">
        <v>369</v>
      </c>
      <c r="B7" s="96"/>
      <c r="C7" s="96"/>
      <c r="D7" s="96"/>
      <c r="E7" s="96">
        <v>-7093</v>
      </c>
      <c r="F7" s="96"/>
      <c r="G7" s="96">
        <v>7093</v>
      </c>
      <c r="H7" s="96"/>
      <c r="I7" s="96"/>
      <c r="J7" s="96"/>
      <c r="K7" s="96"/>
      <c r="L7" s="96"/>
      <c r="M7" s="96"/>
      <c r="N7" s="96"/>
      <c r="O7" s="96"/>
      <c r="P7" s="96"/>
      <c r="Q7" s="466"/>
    </row>
    <row r="8" spans="1:17" s="6" customFormat="1" ht="15">
      <c r="A8" s="143" t="s">
        <v>370</v>
      </c>
      <c r="B8" s="96">
        <f>SUM(B6:B7)</f>
        <v>637</v>
      </c>
      <c r="C8" s="96"/>
      <c r="D8" s="96"/>
      <c r="E8" s="96">
        <f>SUM(E6:E7)</f>
        <v>47027</v>
      </c>
      <c r="F8" s="96">
        <f>SUM(F6:F7)</f>
        <v>24662</v>
      </c>
      <c r="G8" s="96">
        <f>SUM(G6:G7)</f>
        <v>7093</v>
      </c>
      <c r="H8" s="96"/>
      <c r="I8" s="96"/>
      <c r="J8" s="96"/>
      <c r="K8" s="96">
        <f>SUM(K6:K7)</f>
        <v>2160</v>
      </c>
      <c r="L8" s="96"/>
      <c r="M8" s="96"/>
      <c r="N8" s="96"/>
      <c r="O8" s="96"/>
      <c r="P8" s="96"/>
      <c r="Q8" s="466">
        <f>SUM(Q6:Q7)</f>
        <v>81579</v>
      </c>
    </row>
    <row r="9" spans="1:17" s="6" customFormat="1" ht="15">
      <c r="A9" s="316" t="s">
        <v>130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124">
        <f aca="true" t="shared" si="0" ref="Q9:Q39">SUM(B9:P9)</f>
        <v>0</v>
      </c>
    </row>
    <row r="10" spans="1:17" s="6" customFormat="1" ht="15">
      <c r="A10" s="60" t="s">
        <v>119</v>
      </c>
      <c r="B10" s="96"/>
      <c r="C10" s="96"/>
      <c r="D10" s="96"/>
      <c r="E10" s="96"/>
      <c r="F10" s="96"/>
      <c r="G10" s="96"/>
      <c r="H10" s="96"/>
      <c r="I10" s="96"/>
      <c r="J10" s="96"/>
      <c r="K10" s="96">
        <v>1061</v>
      </c>
      <c r="L10" s="96"/>
      <c r="M10" s="96"/>
      <c r="N10" s="96"/>
      <c r="O10" s="96"/>
      <c r="P10" s="96"/>
      <c r="Q10" s="466">
        <f t="shared" si="0"/>
        <v>1061</v>
      </c>
    </row>
    <row r="11" spans="1:17" s="6" customFormat="1" ht="15">
      <c r="A11" s="302" t="s">
        <v>106</v>
      </c>
      <c r="B11" s="96">
        <v>254436</v>
      </c>
      <c r="C11" s="96"/>
      <c r="D11" s="96"/>
      <c r="E11" s="96"/>
      <c r="F11" s="96"/>
      <c r="G11" s="96"/>
      <c r="H11" s="96">
        <v>127667</v>
      </c>
      <c r="I11" s="96"/>
      <c r="J11" s="96"/>
      <c r="K11" s="96"/>
      <c r="L11" s="96"/>
      <c r="M11" s="96"/>
      <c r="N11" s="96"/>
      <c r="O11" s="96"/>
      <c r="P11" s="96"/>
      <c r="Q11" s="124">
        <f t="shared" si="0"/>
        <v>382103</v>
      </c>
    </row>
    <row r="12" spans="1:17" s="6" customFormat="1" ht="15">
      <c r="A12" s="143" t="s">
        <v>369</v>
      </c>
      <c r="B12" s="96">
        <v>15330</v>
      </c>
      <c r="C12" s="96"/>
      <c r="D12" s="96"/>
      <c r="E12" s="96"/>
      <c r="F12" s="96"/>
      <c r="G12" s="96"/>
      <c r="H12" s="96">
        <v>43435</v>
      </c>
      <c r="I12" s="96"/>
      <c r="J12" s="96"/>
      <c r="K12" s="96"/>
      <c r="L12" s="96"/>
      <c r="M12" s="96"/>
      <c r="N12" s="96"/>
      <c r="O12" s="96"/>
      <c r="P12" s="96"/>
      <c r="Q12" s="124">
        <f t="shared" si="0"/>
        <v>58765</v>
      </c>
    </row>
    <row r="13" spans="1:17" s="6" customFormat="1" ht="15">
      <c r="A13" s="143" t="s">
        <v>370</v>
      </c>
      <c r="B13" s="96">
        <f>SUM(B11:B12)</f>
        <v>269766</v>
      </c>
      <c r="C13" s="96"/>
      <c r="D13" s="96"/>
      <c r="E13" s="96"/>
      <c r="F13" s="96"/>
      <c r="G13" s="96"/>
      <c r="H13" s="96">
        <f>SUM(H11:H12)</f>
        <v>171102</v>
      </c>
      <c r="I13" s="96"/>
      <c r="J13" s="96"/>
      <c r="K13" s="96"/>
      <c r="L13" s="96"/>
      <c r="M13" s="96"/>
      <c r="N13" s="96"/>
      <c r="O13" s="96"/>
      <c r="P13" s="96"/>
      <c r="Q13" s="124">
        <f t="shared" si="0"/>
        <v>440868</v>
      </c>
    </row>
    <row r="14" spans="1:17" s="6" customFormat="1" ht="15">
      <c r="A14" s="60" t="s">
        <v>258</v>
      </c>
      <c r="B14" s="96"/>
      <c r="C14" s="96"/>
      <c r="D14" s="96">
        <v>1211629</v>
      </c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124">
        <f t="shared" si="0"/>
        <v>1211629</v>
      </c>
    </row>
    <row r="15" spans="1:17" s="6" customFormat="1" ht="15">
      <c r="A15" s="143" t="s">
        <v>369</v>
      </c>
      <c r="B15" s="96"/>
      <c r="C15" s="96"/>
      <c r="D15" s="96">
        <v>28210</v>
      </c>
      <c r="E15" s="96"/>
      <c r="F15" s="96"/>
      <c r="G15" s="96"/>
      <c r="H15" s="96"/>
      <c r="I15" s="96">
        <v>3192</v>
      </c>
      <c r="J15" s="96"/>
      <c r="K15" s="96"/>
      <c r="L15" s="96"/>
      <c r="M15" s="96"/>
      <c r="N15" s="96"/>
      <c r="O15" s="96">
        <v>7520</v>
      </c>
      <c r="P15" s="96"/>
      <c r="Q15" s="124">
        <f t="shared" si="0"/>
        <v>38922</v>
      </c>
    </row>
    <row r="16" spans="1:17" s="6" customFormat="1" ht="15">
      <c r="A16" s="143" t="s">
        <v>370</v>
      </c>
      <c r="B16" s="96"/>
      <c r="C16" s="96"/>
      <c r="D16" s="96">
        <f>SUM(D14:D15)</f>
        <v>1239839</v>
      </c>
      <c r="E16" s="96"/>
      <c r="F16" s="96"/>
      <c r="G16" s="96"/>
      <c r="H16" s="96"/>
      <c r="I16" s="96">
        <f>SUM(I14:I15)</f>
        <v>3192</v>
      </c>
      <c r="J16" s="96"/>
      <c r="K16" s="96"/>
      <c r="L16" s="96"/>
      <c r="M16" s="96"/>
      <c r="N16" s="96"/>
      <c r="O16" s="96">
        <f>SUM(O14:O15)</f>
        <v>7520</v>
      </c>
      <c r="P16" s="96"/>
      <c r="Q16" s="124">
        <f t="shared" si="0"/>
        <v>1250551</v>
      </c>
    </row>
    <row r="17" spans="1:17" s="6" customFormat="1" ht="15">
      <c r="A17" s="316" t="s">
        <v>130</v>
      </c>
      <c r="B17" s="96"/>
      <c r="C17" s="96"/>
      <c r="D17" s="96">
        <v>1101278</v>
      </c>
      <c r="E17" s="96"/>
      <c r="F17" s="96"/>
      <c r="G17" s="96"/>
      <c r="H17" s="96"/>
      <c r="I17" s="96">
        <v>3192</v>
      </c>
      <c r="J17" s="96"/>
      <c r="K17" s="96"/>
      <c r="L17" s="96"/>
      <c r="M17" s="96"/>
      <c r="N17" s="96"/>
      <c r="O17" s="96">
        <v>7520</v>
      </c>
      <c r="P17" s="96"/>
      <c r="Q17" s="124">
        <f t="shared" si="0"/>
        <v>1111990</v>
      </c>
    </row>
    <row r="18" spans="1:17" s="6" customFormat="1" ht="15">
      <c r="A18" s="317" t="s">
        <v>495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>
        <v>0</v>
      </c>
      <c r="N18" s="96">
        <v>666943</v>
      </c>
      <c r="O18" s="96"/>
      <c r="P18" s="96"/>
      <c r="Q18" s="124">
        <f t="shared" si="0"/>
        <v>666943</v>
      </c>
    </row>
    <row r="19" spans="1:17" s="6" customFormat="1" ht="15">
      <c r="A19" s="317" t="s">
        <v>490</v>
      </c>
      <c r="B19" s="96"/>
      <c r="C19" s="96"/>
      <c r="D19" s="96"/>
      <c r="E19" s="96"/>
      <c r="F19" s="96"/>
      <c r="G19" s="96">
        <v>1500</v>
      </c>
      <c r="H19" s="96"/>
      <c r="I19" s="96"/>
      <c r="J19" s="96"/>
      <c r="K19" s="96"/>
      <c r="L19" s="96"/>
      <c r="M19" s="96"/>
      <c r="N19" s="96"/>
      <c r="O19" s="96"/>
      <c r="P19" s="96"/>
      <c r="Q19" s="124">
        <f t="shared" si="0"/>
        <v>1500</v>
      </c>
    </row>
    <row r="20" spans="1:17" s="6" customFormat="1" ht="15">
      <c r="A20" s="60" t="s">
        <v>110</v>
      </c>
      <c r="B20" s="96"/>
      <c r="C20" s="96"/>
      <c r="D20" s="96"/>
      <c r="E20" s="96">
        <v>3565</v>
      </c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124">
        <f t="shared" si="0"/>
        <v>3565</v>
      </c>
    </row>
    <row r="21" spans="1:17" s="6" customFormat="1" ht="15">
      <c r="A21" s="143" t="s">
        <v>369</v>
      </c>
      <c r="B21" s="96"/>
      <c r="C21" s="96"/>
      <c r="D21" s="96"/>
      <c r="E21" s="96">
        <v>1900</v>
      </c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124">
        <f t="shared" si="0"/>
        <v>1900</v>
      </c>
    </row>
    <row r="22" spans="1:17" s="6" customFormat="1" ht="15">
      <c r="A22" s="143" t="s">
        <v>370</v>
      </c>
      <c r="B22" s="303"/>
      <c r="C22" s="303"/>
      <c r="D22" s="303"/>
      <c r="E22" s="303">
        <f>SUM(E20:E21)</f>
        <v>5465</v>
      </c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124">
        <f t="shared" si="0"/>
        <v>5465</v>
      </c>
    </row>
    <row r="23" spans="1:17" s="6" customFormat="1" ht="15">
      <c r="A23" s="60" t="s">
        <v>489</v>
      </c>
      <c r="B23" s="96"/>
      <c r="C23" s="96"/>
      <c r="D23" s="96"/>
      <c r="E23" s="96"/>
      <c r="F23" s="96"/>
      <c r="G23" s="96"/>
      <c r="H23" s="96"/>
      <c r="I23" s="96"/>
      <c r="J23" s="96"/>
      <c r="K23" s="96">
        <v>90271</v>
      </c>
      <c r="L23" s="96"/>
      <c r="M23" s="96"/>
      <c r="N23" s="96"/>
      <c r="O23" s="96"/>
      <c r="P23" s="96"/>
      <c r="Q23" s="466">
        <f t="shared" si="0"/>
        <v>90271</v>
      </c>
    </row>
    <row r="24" spans="1:17" s="6" customFormat="1" ht="15">
      <c r="A24" s="143" t="s">
        <v>369</v>
      </c>
      <c r="B24" s="96"/>
      <c r="C24" s="96"/>
      <c r="D24" s="96"/>
      <c r="E24" s="96"/>
      <c r="F24" s="96"/>
      <c r="G24" s="96"/>
      <c r="H24" s="96"/>
      <c r="I24" s="96"/>
      <c r="J24" s="96"/>
      <c r="K24" s="96">
        <v>45135</v>
      </c>
      <c r="L24" s="96">
        <v>4858</v>
      </c>
      <c r="M24" s="96"/>
      <c r="N24" s="96"/>
      <c r="O24" s="96"/>
      <c r="P24" s="96"/>
      <c r="Q24" s="466">
        <f t="shared" si="0"/>
        <v>49993</v>
      </c>
    </row>
    <row r="25" spans="1:17" s="6" customFormat="1" ht="15">
      <c r="A25" s="143" t="s">
        <v>370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03">
        <f>SUM(K23:K24)</f>
        <v>135406</v>
      </c>
      <c r="L25" s="303">
        <f>SUM(L23:L24)</f>
        <v>4858</v>
      </c>
      <c r="M25" s="303"/>
      <c r="N25" s="303"/>
      <c r="O25" s="303"/>
      <c r="P25" s="303"/>
      <c r="Q25" s="124">
        <f t="shared" si="0"/>
        <v>140264</v>
      </c>
    </row>
    <row r="26" spans="1:17" s="6" customFormat="1" ht="15">
      <c r="A26" s="522" t="s">
        <v>105</v>
      </c>
      <c r="B26" s="96">
        <v>7620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466">
        <f t="shared" si="0"/>
        <v>7620</v>
      </c>
    </row>
    <row r="27" spans="1:17" s="6" customFormat="1" ht="15">
      <c r="A27" s="106" t="s">
        <v>116</v>
      </c>
      <c r="B27" s="96"/>
      <c r="C27" s="96"/>
      <c r="D27" s="96"/>
      <c r="E27" s="96">
        <v>3381</v>
      </c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124">
        <f t="shared" si="0"/>
        <v>3381</v>
      </c>
    </row>
    <row r="28" spans="1:17" s="6" customFormat="1" ht="15">
      <c r="A28" s="143" t="s">
        <v>369</v>
      </c>
      <c r="B28" s="96"/>
      <c r="C28" s="96"/>
      <c r="D28" s="96"/>
      <c r="E28" s="96">
        <v>-3381</v>
      </c>
      <c r="F28" s="96"/>
      <c r="G28" s="96"/>
      <c r="H28" s="96"/>
      <c r="I28" s="96"/>
      <c r="J28" s="96"/>
      <c r="K28" s="96">
        <v>120000</v>
      </c>
      <c r="L28" s="96"/>
      <c r="M28" s="96"/>
      <c r="N28" s="96"/>
      <c r="O28" s="96"/>
      <c r="P28" s="96"/>
      <c r="Q28" s="124">
        <f t="shared" si="0"/>
        <v>116619</v>
      </c>
    </row>
    <row r="29" spans="1:17" s="6" customFormat="1" ht="15">
      <c r="A29" s="143" t="s">
        <v>370</v>
      </c>
      <c r="B29" s="96"/>
      <c r="C29" s="96"/>
      <c r="D29" s="96"/>
      <c r="E29" s="96">
        <f>SUM(E27:E28)</f>
        <v>0</v>
      </c>
      <c r="F29" s="96"/>
      <c r="G29" s="96"/>
      <c r="H29" s="96"/>
      <c r="I29" s="96"/>
      <c r="J29" s="96"/>
      <c r="K29" s="96">
        <f>SUM(K27:K28)</f>
        <v>120000</v>
      </c>
      <c r="L29" s="96"/>
      <c r="M29" s="96"/>
      <c r="N29" s="96"/>
      <c r="O29" s="96"/>
      <c r="P29" s="96"/>
      <c r="Q29" s="124">
        <f t="shared" si="0"/>
        <v>120000</v>
      </c>
    </row>
    <row r="30" spans="1:17" s="6" customFormat="1" ht="15">
      <c r="A30" s="316" t="s">
        <v>130</v>
      </c>
      <c r="B30" s="96"/>
      <c r="C30" s="96"/>
      <c r="D30" s="96"/>
      <c r="E30" s="96">
        <v>0</v>
      </c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124">
        <f t="shared" si="0"/>
        <v>0</v>
      </c>
    </row>
    <row r="31" spans="1:17" s="6" customFormat="1" ht="15">
      <c r="A31" s="317" t="s">
        <v>361</v>
      </c>
      <c r="B31" s="96"/>
      <c r="C31" s="96"/>
      <c r="D31" s="96"/>
      <c r="E31" s="96">
        <v>73125</v>
      </c>
      <c r="F31" s="96"/>
      <c r="G31" s="96"/>
      <c r="H31" s="96"/>
      <c r="I31" s="96"/>
      <c r="J31" s="96"/>
      <c r="K31" s="96">
        <v>1510377</v>
      </c>
      <c r="L31" s="96"/>
      <c r="M31" s="96"/>
      <c r="N31" s="96"/>
      <c r="O31" s="96"/>
      <c r="P31" s="96"/>
      <c r="Q31" s="124">
        <f t="shared" si="0"/>
        <v>1583502</v>
      </c>
    </row>
    <row r="32" spans="1:17" s="6" customFormat="1" ht="15">
      <c r="A32" s="143" t="s">
        <v>369</v>
      </c>
      <c r="B32" s="96"/>
      <c r="C32" s="96"/>
      <c r="D32" s="96"/>
      <c r="E32" s="96"/>
      <c r="F32" s="96"/>
      <c r="G32" s="96"/>
      <c r="H32" s="96"/>
      <c r="I32" s="96"/>
      <c r="J32" s="96"/>
      <c r="K32" s="96">
        <v>1000000</v>
      </c>
      <c r="L32" s="96"/>
      <c r="M32" s="96"/>
      <c r="N32" s="96"/>
      <c r="O32" s="96"/>
      <c r="P32" s="96"/>
      <c r="Q32" s="124">
        <f t="shared" si="0"/>
        <v>1000000</v>
      </c>
    </row>
    <row r="33" spans="1:17" s="6" customFormat="1" ht="15">
      <c r="A33" s="143" t="s">
        <v>370</v>
      </c>
      <c r="B33" s="96"/>
      <c r="C33" s="96"/>
      <c r="D33" s="96"/>
      <c r="E33" s="96">
        <f>SUM(E31:E32)</f>
        <v>73125</v>
      </c>
      <c r="F33" s="96"/>
      <c r="G33" s="96"/>
      <c r="H33" s="96"/>
      <c r="I33" s="96"/>
      <c r="J33" s="96"/>
      <c r="K33" s="96">
        <f>SUM(K31:K32)</f>
        <v>2510377</v>
      </c>
      <c r="L33" s="96"/>
      <c r="M33" s="96"/>
      <c r="N33" s="96"/>
      <c r="O33" s="96"/>
      <c r="P33" s="96"/>
      <c r="Q33" s="124">
        <f t="shared" si="0"/>
        <v>2583502</v>
      </c>
    </row>
    <row r="34" spans="1:17" s="6" customFormat="1" ht="15">
      <c r="A34" s="143" t="s">
        <v>601</v>
      </c>
      <c r="B34" s="96">
        <v>65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124">
        <f t="shared" si="0"/>
        <v>65</v>
      </c>
    </row>
    <row r="35" spans="1:17" s="6" customFormat="1" ht="15.75" thickBot="1">
      <c r="A35" s="146" t="s">
        <v>370</v>
      </c>
      <c r="B35" s="556">
        <f>SUM(B34)</f>
        <v>65</v>
      </c>
      <c r="C35" s="556"/>
      <c r="D35" s="556"/>
      <c r="E35" s="556"/>
      <c r="F35" s="556"/>
      <c r="G35" s="556"/>
      <c r="H35" s="556"/>
      <c r="I35" s="556"/>
      <c r="J35" s="556"/>
      <c r="K35" s="556"/>
      <c r="L35" s="556"/>
      <c r="M35" s="556"/>
      <c r="N35" s="556"/>
      <c r="O35" s="556"/>
      <c r="P35" s="556"/>
      <c r="Q35" s="557">
        <f t="shared" si="0"/>
        <v>65</v>
      </c>
    </row>
    <row r="36" spans="1:17" s="6" customFormat="1" ht="25.5">
      <c r="A36" s="559" t="s">
        <v>109</v>
      </c>
      <c r="B36" s="95"/>
      <c r="C36" s="95"/>
      <c r="D36" s="95"/>
      <c r="E36" s="95"/>
      <c r="F36" s="95"/>
      <c r="G36" s="95">
        <v>1700</v>
      </c>
      <c r="H36" s="95"/>
      <c r="I36" s="95"/>
      <c r="J36" s="95"/>
      <c r="K36" s="95"/>
      <c r="L36" s="95"/>
      <c r="M36" s="95"/>
      <c r="N36" s="95"/>
      <c r="O36" s="95"/>
      <c r="P36" s="95"/>
      <c r="Q36" s="558">
        <f t="shared" si="0"/>
        <v>1700</v>
      </c>
    </row>
    <row r="37" spans="1:17" s="6" customFormat="1" ht="15">
      <c r="A37" s="316" t="s">
        <v>130</v>
      </c>
      <c r="B37" s="96"/>
      <c r="C37" s="96"/>
      <c r="D37" s="96"/>
      <c r="E37" s="96"/>
      <c r="F37" s="96"/>
      <c r="G37" s="96">
        <v>1700</v>
      </c>
      <c r="H37" s="96"/>
      <c r="I37" s="96"/>
      <c r="J37" s="96"/>
      <c r="K37" s="96"/>
      <c r="L37" s="96"/>
      <c r="M37" s="96"/>
      <c r="N37" s="96"/>
      <c r="O37" s="96"/>
      <c r="P37" s="96"/>
      <c r="Q37" s="124">
        <f t="shared" si="0"/>
        <v>1700</v>
      </c>
    </row>
    <row r="38" spans="1:17" s="6" customFormat="1" ht="15">
      <c r="A38" s="516" t="s">
        <v>494</v>
      </c>
      <c r="B38" s="96"/>
      <c r="C38" s="96"/>
      <c r="D38" s="96"/>
      <c r="E38" s="96">
        <v>2058</v>
      </c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466">
        <f t="shared" si="0"/>
        <v>2058</v>
      </c>
    </row>
    <row r="39" spans="1:17" s="6" customFormat="1" ht="15">
      <c r="A39" s="472" t="s">
        <v>369</v>
      </c>
      <c r="B39" s="96"/>
      <c r="C39" s="96"/>
      <c r="D39" s="96"/>
      <c r="E39" s="96">
        <v>651</v>
      </c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466">
        <f t="shared" si="0"/>
        <v>651</v>
      </c>
    </row>
    <row r="40" spans="1:17" s="6" customFormat="1" ht="15">
      <c r="A40" s="143" t="s">
        <v>370</v>
      </c>
      <c r="B40" s="303"/>
      <c r="C40" s="303"/>
      <c r="D40" s="303"/>
      <c r="E40" s="303">
        <f>SUM(E38:E39)</f>
        <v>2709</v>
      </c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124">
        <f aca="true" t="shared" si="1" ref="Q40:Q49">SUM(B40:P40)</f>
        <v>2709</v>
      </c>
    </row>
    <row r="41" spans="1:17" s="6" customFormat="1" ht="15">
      <c r="A41" s="569" t="s">
        <v>257</v>
      </c>
      <c r="B41" s="96">
        <v>10138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466">
        <f t="shared" si="1"/>
        <v>10138</v>
      </c>
    </row>
    <row r="42" spans="1:17" s="6" customFormat="1" ht="15">
      <c r="A42" s="516" t="s">
        <v>493</v>
      </c>
      <c r="B42" s="96"/>
      <c r="C42" s="96"/>
      <c r="D42" s="96"/>
      <c r="E42" s="96"/>
      <c r="F42" s="96"/>
      <c r="G42" s="96"/>
      <c r="H42" s="96"/>
      <c r="I42" s="96"/>
      <c r="J42" s="96"/>
      <c r="K42" s="96">
        <v>62942</v>
      </c>
      <c r="L42" s="96"/>
      <c r="M42" s="96"/>
      <c r="N42" s="96"/>
      <c r="O42" s="96"/>
      <c r="P42" s="96"/>
      <c r="Q42" s="466">
        <f t="shared" si="1"/>
        <v>62942</v>
      </c>
    </row>
    <row r="43" spans="1:17" s="6" customFormat="1" ht="15">
      <c r="A43" s="516" t="s">
        <v>492</v>
      </c>
      <c r="B43" s="96"/>
      <c r="C43" s="96"/>
      <c r="D43" s="96"/>
      <c r="E43" s="96"/>
      <c r="F43" s="96"/>
      <c r="G43" s="96"/>
      <c r="H43" s="96"/>
      <c r="I43" s="96"/>
      <c r="J43" s="96"/>
      <c r="K43" s="96">
        <v>81847</v>
      </c>
      <c r="L43" s="96"/>
      <c r="M43" s="96"/>
      <c r="N43" s="96"/>
      <c r="O43" s="96"/>
      <c r="P43" s="96"/>
      <c r="Q43" s="466">
        <f t="shared" si="1"/>
        <v>81847</v>
      </c>
    </row>
    <row r="44" spans="1:17" s="6" customFormat="1" ht="15">
      <c r="A44" s="60" t="s">
        <v>491</v>
      </c>
      <c r="B44" s="303"/>
      <c r="C44" s="303"/>
      <c r="D44" s="303"/>
      <c r="E44" s="303"/>
      <c r="F44" s="303"/>
      <c r="G44" s="303"/>
      <c r="H44" s="303"/>
      <c r="I44" s="303"/>
      <c r="J44" s="303"/>
      <c r="K44" s="303">
        <v>115942</v>
      </c>
      <c r="L44" s="303"/>
      <c r="M44" s="303"/>
      <c r="N44" s="303"/>
      <c r="O44" s="303"/>
      <c r="P44" s="303"/>
      <c r="Q44" s="124">
        <f t="shared" si="1"/>
        <v>115942</v>
      </c>
    </row>
    <row r="45" spans="1:17" s="6" customFormat="1" ht="25.5">
      <c r="A45" s="566" t="s">
        <v>566</v>
      </c>
      <c r="B45" s="96"/>
      <c r="C45" s="96"/>
      <c r="D45" s="96"/>
      <c r="E45" s="96">
        <v>1790</v>
      </c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124">
        <f t="shared" si="1"/>
        <v>1790</v>
      </c>
    </row>
    <row r="46" spans="1:17" s="6" customFormat="1" ht="15">
      <c r="A46" s="143" t="s">
        <v>369</v>
      </c>
      <c r="B46" s="96"/>
      <c r="C46" s="96"/>
      <c r="D46" s="96"/>
      <c r="E46" s="96">
        <v>1675</v>
      </c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124">
        <f t="shared" si="1"/>
        <v>1675</v>
      </c>
    </row>
    <row r="47" spans="1:17" s="6" customFormat="1" ht="15">
      <c r="A47" s="143" t="s">
        <v>370</v>
      </c>
      <c r="B47" s="96"/>
      <c r="C47" s="96"/>
      <c r="D47" s="96"/>
      <c r="E47" s="96">
        <f>SUM(E45:E46)</f>
        <v>3465</v>
      </c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124">
        <f t="shared" si="1"/>
        <v>3465</v>
      </c>
    </row>
    <row r="48" spans="1:17" s="6" customFormat="1" ht="15">
      <c r="A48" s="60" t="s">
        <v>522</v>
      </c>
      <c r="B48" s="96"/>
      <c r="C48" s="96">
        <v>1225000</v>
      </c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124">
        <f t="shared" si="1"/>
        <v>1225000</v>
      </c>
    </row>
    <row r="49" spans="1:17" s="6" customFormat="1" ht="15.75" thickBot="1">
      <c r="A49" s="316" t="s">
        <v>130</v>
      </c>
      <c r="B49" s="96"/>
      <c r="C49" s="96">
        <v>278859</v>
      </c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124">
        <f t="shared" si="1"/>
        <v>278859</v>
      </c>
    </row>
    <row r="50" spans="1:17" s="6" customFormat="1" ht="15">
      <c r="A50" s="318" t="s">
        <v>1</v>
      </c>
      <c r="B50" s="309">
        <f aca="true" t="shared" si="2" ref="B50:Q50">B6+B10+B11+B14+B18+B19+B20+B23+B26+B27+B31+B36+B38+B41+B42+B43+B44+B45+B48</f>
        <v>272831</v>
      </c>
      <c r="C50" s="309">
        <f t="shared" si="2"/>
        <v>1225000</v>
      </c>
      <c r="D50" s="309">
        <f t="shared" si="2"/>
        <v>1211629</v>
      </c>
      <c r="E50" s="309">
        <f t="shared" si="2"/>
        <v>138039</v>
      </c>
      <c r="F50" s="309">
        <f t="shared" si="2"/>
        <v>24662</v>
      </c>
      <c r="G50" s="309">
        <f t="shared" si="2"/>
        <v>3200</v>
      </c>
      <c r="H50" s="309">
        <f t="shared" si="2"/>
        <v>127667</v>
      </c>
      <c r="I50" s="309">
        <f t="shared" si="2"/>
        <v>0</v>
      </c>
      <c r="J50" s="309">
        <f t="shared" si="2"/>
        <v>0</v>
      </c>
      <c r="K50" s="309">
        <f t="shared" si="2"/>
        <v>1864600</v>
      </c>
      <c r="L50" s="309">
        <f t="shared" si="2"/>
        <v>0</v>
      </c>
      <c r="M50" s="309">
        <f t="shared" si="2"/>
        <v>0</v>
      </c>
      <c r="N50" s="309">
        <f t="shared" si="2"/>
        <v>666943</v>
      </c>
      <c r="O50" s="309">
        <f t="shared" si="2"/>
        <v>0</v>
      </c>
      <c r="P50" s="309">
        <f t="shared" si="2"/>
        <v>0</v>
      </c>
      <c r="Q50" s="310">
        <f t="shared" si="2"/>
        <v>5534571</v>
      </c>
    </row>
    <row r="51" spans="1:17" s="6" customFormat="1" ht="15">
      <c r="A51" s="319" t="s">
        <v>369</v>
      </c>
      <c r="B51" s="385">
        <f>SUM(B46+B39+B34+B32+B28+B24+B21+B15+B12+B7)</f>
        <v>15395</v>
      </c>
      <c r="C51" s="385">
        <f aca="true" t="shared" si="3" ref="C51:Q51">SUM(C46+C39+C34+C32+C28+C24+C21+C15+C12+C7)</f>
        <v>0</v>
      </c>
      <c r="D51" s="385">
        <f t="shared" si="3"/>
        <v>28210</v>
      </c>
      <c r="E51" s="385">
        <f t="shared" si="3"/>
        <v>-6248</v>
      </c>
      <c r="F51" s="385">
        <f t="shared" si="3"/>
        <v>0</v>
      </c>
      <c r="G51" s="385">
        <f t="shared" si="3"/>
        <v>7093</v>
      </c>
      <c r="H51" s="385">
        <f t="shared" si="3"/>
        <v>43435</v>
      </c>
      <c r="I51" s="385">
        <f t="shared" si="3"/>
        <v>3192</v>
      </c>
      <c r="J51" s="385">
        <f t="shared" si="3"/>
        <v>0</v>
      </c>
      <c r="K51" s="385">
        <f t="shared" si="3"/>
        <v>1165135</v>
      </c>
      <c r="L51" s="385">
        <f t="shared" si="3"/>
        <v>4858</v>
      </c>
      <c r="M51" s="385">
        <f t="shared" si="3"/>
        <v>0</v>
      </c>
      <c r="N51" s="385">
        <f t="shared" si="3"/>
        <v>0</v>
      </c>
      <c r="O51" s="385">
        <f t="shared" si="3"/>
        <v>7520</v>
      </c>
      <c r="P51" s="385">
        <f t="shared" si="3"/>
        <v>0</v>
      </c>
      <c r="Q51" s="313">
        <f t="shared" si="3"/>
        <v>1268590</v>
      </c>
    </row>
    <row r="52" spans="1:17" s="6" customFormat="1" ht="15">
      <c r="A52" s="523" t="s">
        <v>370</v>
      </c>
      <c r="B52" s="382">
        <f>SUM(B50:B51)</f>
        <v>288226</v>
      </c>
      <c r="C52" s="382">
        <f aca="true" t="shared" si="4" ref="C52:Q52">SUM(C50:C51)</f>
        <v>1225000</v>
      </c>
      <c r="D52" s="382">
        <f t="shared" si="4"/>
        <v>1239839</v>
      </c>
      <c r="E52" s="382">
        <f t="shared" si="4"/>
        <v>131791</v>
      </c>
      <c r="F52" s="382">
        <f t="shared" si="4"/>
        <v>24662</v>
      </c>
      <c r="G52" s="382">
        <f t="shared" si="4"/>
        <v>10293</v>
      </c>
      <c r="H52" s="382">
        <f t="shared" si="4"/>
        <v>171102</v>
      </c>
      <c r="I52" s="382">
        <f t="shared" si="4"/>
        <v>3192</v>
      </c>
      <c r="J52" s="382">
        <f t="shared" si="4"/>
        <v>0</v>
      </c>
      <c r="K52" s="382">
        <f t="shared" si="4"/>
        <v>3029735</v>
      </c>
      <c r="L52" s="382">
        <f t="shared" si="4"/>
        <v>4858</v>
      </c>
      <c r="M52" s="382">
        <f t="shared" si="4"/>
        <v>0</v>
      </c>
      <c r="N52" s="382">
        <f t="shared" si="4"/>
        <v>666943</v>
      </c>
      <c r="O52" s="382">
        <f t="shared" si="4"/>
        <v>7520</v>
      </c>
      <c r="P52" s="382">
        <f t="shared" si="4"/>
        <v>0</v>
      </c>
      <c r="Q52" s="384">
        <f t="shared" si="4"/>
        <v>6803161</v>
      </c>
    </row>
    <row r="53" spans="1:17" s="320" customFormat="1" ht="15">
      <c r="A53" s="319" t="s">
        <v>130</v>
      </c>
      <c r="B53" s="312">
        <f aca="true" t="shared" si="5" ref="B53:Q53">SUM(B9+B37+B30+B17+B49)</f>
        <v>0</v>
      </c>
      <c r="C53" s="312">
        <f t="shared" si="5"/>
        <v>278859</v>
      </c>
      <c r="D53" s="312">
        <f t="shared" si="5"/>
        <v>1101278</v>
      </c>
      <c r="E53" s="312">
        <f t="shared" si="5"/>
        <v>0</v>
      </c>
      <c r="F53" s="312">
        <f t="shared" si="5"/>
        <v>0</v>
      </c>
      <c r="G53" s="312">
        <f t="shared" si="5"/>
        <v>1700</v>
      </c>
      <c r="H53" s="312">
        <f t="shared" si="5"/>
        <v>0</v>
      </c>
      <c r="I53" s="312">
        <f t="shared" si="5"/>
        <v>3192</v>
      </c>
      <c r="J53" s="312">
        <f t="shared" si="5"/>
        <v>0</v>
      </c>
      <c r="K53" s="312">
        <f t="shared" si="5"/>
        <v>0</v>
      </c>
      <c r="L53" s="312">
        <f t="shared" si="5"/>
        <v>0</v>
      </c>
      <c r="M53" s="312">
        <f t="shared" si="5"/>
        <v>0</v>
      </c>
      <c r="N53" s="312">
        <f t="shared" si="5"/>
        <v>0</v>
      </c>
      <c r="O53" s="312">
        <f t="shared" si="5"/>
        <v>7520</v>
      </c>
      <c r="P53" s="312">
        <f t="shared" si="5"/>
        <v>0</v>
      </c>
      <c r="Q53" s="313">
        <f t="shared" si="5"/>
        <v>1392549</v>
      </c>
    </row>
    <row r="54" spans="1:17" s="320" customFormat="1" ht="15.75" thickBot="1">
      <c r="A54" s="321" t="s">
        <v>70</v>
      </c>
      <c r="B54" s="322">
        <f>B52-B53</f>
        <v>288226</v>
      </c>
      <c r="C54" s="322">
        <f aca="true" t="shared" si="6" ref="C54:Q54">C52-C53</f>
        <v>946141</v>
      </c>
      <c r="D54" s="322">
        <f t="shared" si="6"/>
        <v>138561</v>
      </c>
      <c r="E54" s="322">
        <f t="shared" si="6"/>
        <v>131791</v>
      </c>
      <c r="F54" s="322">
        <f t="shared" si="6"/>
        <v>24662</v>
      </c>
      <c r="G54" s="322">
        <f t="shared" si="6"/>
        <v>8593</v>
      </c>
      <c r="H54" s="322">
        <f t="shared" si="6"/>
        <v>171102</v>
      </c>
      <c r="I54" s="322">
        <f t="shared" si="6"/>
        <v>0</v>
      </c>
      <c r="J54" s="322">
        <f t="shared" si="6"/>
        <v>0</v>
      </c>
      <c r="K54" s="322">
        <f t="shared" si="6"/>
        <v>3029735</v>
      </c>
      <c r="L54" s="322">
        <f t="shared" si="6"/>
        <v>4858</v>
      </c>
      <c r="M54" s="322">
        <f t="shared" si="6"/>
        <v>0</v>
      </c>
      <c r="N54" s="322">
        <f t="shared" si="6"/>
        <v>666943</v>
      </c>
      <c r="O54" s="322">
        <f t="shared" si="6"/>
        <v>0</v>
      </c>
      <c r="P54" s="322">
        <f t="shared" si="6"/>
        <v>0</v>
      </c>
      <c r="Q54" s="323">
        <f t="shared" si="6"/>
        <v>5410612</v>
      </c>
    </row>
  </sheetData>
  <sheetProtection/>
  <mergeCells count="21">
    <mergeCell ref="O2:O4"/>
    <mergeCell ref="H3:H4"/>
    <mergeCell ref="J3:J4"/>
    <mergeCell ref="L3:L4"/>
    <mergeCell ref="C3:C4"/>
    <mergeCell ref="D3:D4"/>
    <mergeCell ref="Q1:Q4"/>
    <mergeCell ref="B2:G2"/>
    <mergeCell ref="M2:N2"/>
    <mergeCell ref="B3:B4"/>
    <mergeCell ref="P2:P4"/>
    <mergeCell ref="K3:K4"/>
    <mergeCell ref="E3:E4"/>
    <mergeCell ref="I3:I4"/>
    <mergeCell ref="M3:N3"/>
    <mergeCell ref="M1:P1"/>
    <mergeCell ref="A1:A4"/>
    <mergeCell ref="B1:L1"/>
    <mergeCell ref="H2:L2"/>
    <mergeCell ref="G3:G4"/>
    <mergeCell ref="F3:F4"/>
  </mergeCells>
  <printOptions/>
  <pageMargins left="0.31496062992125984" right="0.2362204724409449" top="0.7874015748031497" bottom="0.35433070866141736" header="0.2362204724409449" footer="0.2362204724409449"/>
  <pageSetup horizontalDpi="600" verticalDpi="600" orientation="landscape" paperSize="9" scale="90" r:id="rId1"/>
  <headerFooter>
    <oddHeader>&amp;C&amp;"Book Antiqua,Félkövér"&amp;11Keszthely Város Önkormányzata
2017. évi bevételei&amp;R&amp;"Book Antiqua,Félkövér"5. melléklet
ezer Ft</oddHeader>
    <oddFooter>&amp;C&amp;P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pane xSplit="1" ySplit="3" topLeftCell="B4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37" sqref="P37"/>
    </sheetView>
  </sheetViews>
  <sheetFormatPr defaultColWidth="9.140625" defaultRowHeight="12.75"/>
  <cols>
    <col min="1" max="1" width="29.7109375" style="13" customWidth="1"/>
    <col min="2" max="2" width="10.8515625" style="1" bestFit="1" customWidth="1"/>
    <col min="3" max="3" width="11.140625" style="1" customWidth="1"/>
    <col min="4" max="5" width="9.8515625" style="1" customWidth="1"/>
    <col min="6" max="6" width="12.57421875" style="1" customWidth="1"/>
    <col min="7" max="7" width="8.7109375" style="1" customWidth="1"/>
    <col min="8" max="8" width="10.7109375" style="1" customWidth="1"/>
    <col min="9" max="9" width="12.57421875" style="2" customWidth="1"/>
    <col min="10" max="10" width="9.28125" style="1" bestFit="1" customWidth="1"/>
    <col min="11" max="11" width="11.8515625" style="1" customWidth="1"/>
    <col min="12" max="12" width="11.7109375" style="2" customWidth="1"/>
    <col min="13" max="13" width="11.57421875" style="1" customWidth="1"/>
    <col min="14" max="16384" width="9.140625" style="1" customWidth="1"/>
  </cols>
  <sheetData>
    <row r="1" spans="1:13" ht="28.5" customHeight="1">
      <c r="A1" s="670" t="s">
        <v>4</v>
      </c>
      <c r="B1" s="667" t="s">
        <v>2</v>
      </c>
      <c r="C1" s="667"/>
      <c r="D1" s="667"/>
      <c r="E1" s="666" t="s">
        <v>3</v>
      </c>
      <c r="F1" s="666"/>
      <c r="G1" s="666"/>
      <c r="H1" s="666"/>
      <c r="I1" s="668" t="s">
        <v>368</v>
      </c>
      <c r="J1" s="665" t="s">
        <v>252</v>
      </c>
      <c r="K1" s="665"/>
      <c r="L1" s="668" t="s">
        <v>46</v>
      </c>
      <c r="M1" s="663" t="s">
        <v>6</v>
      </c>
    </row>
    <row r="2" spans="1:13" ht="75.75" customHeight="1" thickBot="1">
      <c r="A2" s="671"/>
      <c r="B2" s="30" t="s">
        <v>83</v>
      </c>
      <c r="C2" s="30" t="s">
        <v>180</v>
      </c>
      <c r="D2" s="30" t="s">
        <v>182</v>
      </c>
      <c r="E2" s="30" t="s">
        <v>181</v>
      </c>
      <c r="F2" s="30" t="s">
        <v>156</v>
      </c>
      <c r="G2" s="30" t="s">
        <v>189</v>
      </c>
      <c r="H2" s="30" t="s">
        <v>178</v>
      </c>
      <c r="I2" s="669"/>
      <c r="J2" s="192" t="s">
        <v>194</v>
      </c>
      <c r="K2" s="193" t="s">
        <v>250</v>
      </c>
      <c r="L2" s="669"/>
      <c r="M2" s="664"/>
    </row>
    <row r="3" spans="1:20" s="576" customFormat="1" ht="15" thickBot="1">
      <c r="A3" s="570">
        <v>1</v>
      </c>
      <c r="B3" s="571">
        <v>2</v>
      </c>
      <c r="C3" s="571">
        <v>3</v>
      </c>
      <c r="D3" s="571">
        <v>4</v>
      </c>
      <c r="E3" s="571">
        <v>5</v>
      </c>
      <c r="F3" s="571">
        <v>6</v>
      </c>
      <c r="G3" s="571">
        <v>7</v>
      </c>
      <c r="H3" s="571">
        <v>8</v>
      </c>
      <c r="I3" s="572">
        <v>9</v>
      </c>
      <c r="J3" s="571">
        <v>10</v>
      </c>
      <c r="K3" s="571">
        <v>11</v>
      </c>
      <c r="L3" s="573">
        <v>12</v>
      </c>
      <c r="M3" s="574">
        <v>13</v>
      </c>
      <c r="N3" s="575"/>
      <c r="O3" s="575"/>
      <c r="P3" s="575"/>
      <c r="Q3" s="575"/>
      <c r="R3" s="575"/>
      <c r="S3" s="575"/>
      <c r="T3" s="5"/>
    </row>
    <row r="4" spans="1:20" s="325" customFormat="1" ht="28.5">
      <c r="A4" s="99" t="s">
        <v>502</v>
      </c>
      <c r="B4" s="86">
        <v>1500</v>
      </c>
      <c r="C4" s="86">
        <v>3120</v>
      </c>
      <c r="D4" s="86"/>
      <c r="E4" s="86"/>
      <c r="F4" s="86"/>
      <c r="G4" s="86">
        <v>1000</v>
      </c>
      <c r="H4" s="86"/>
      <c r="I4" s="137">
        <v>315160</v>
      </c>
      <c r="J4" s="137">
        <v>297</v>
      </c>
      <c r="K4" s="137">
        <v>5038</v>
      </c>
      <c r="L4" s="142">
        <f>SUM(B4:K4)</f>
        <v>326115</v>
      </c>
      <c r="M4" s="389">
        <v>192579</v>
      </c>
      <c r="N4" s="63"/>
      <c r="O4" s="63"/>
      <c r="P4" s="63"/>
      <c r="Q4" s="63"/>
      <c r="R4" s="63"/>
      <c r="S4" s="63"/>
      <c r="T4" s="324"/>
    </row>
    <row r="5" spans="1:20" s="325" customFormat="1" ht="15">
      <c r="A5" s="110" t="s">
        <v>369</v>
      </c>
      <c r="B5" s="14"/>
      <c r="C5" s="15"/>
      <c r="D5" s="15"/>
      <c r="E5" s="15"/>
      <c r="F5" s="15"/>
      <c r="G5" s="15"/>
      <c r="H5" s="14"/>
      <c r="I5" s="17">
        <v>1082</v>
      </c>
      <c r="J5" s="17"/>
      <c r="K5" s="390"/>
      <c r="L5" s="16">
        <f aca="true" t="shared" si="0" ref="L5:L42">SUM(B5:K5)</f>
        <v>1082</v>
      </c>
      <c r="M5" s="111">
        <v>242</v>
      </c>
      <c r="N5" s="63"/>
      <c r="O5" s="63"/>
      <c r="P5" s="63"/>
      <c r="Q5" s="63"/>
      <c r="R5" s="63"/>
      <c r="S5" s="63"/>
      <c r="T5" s="324"/>
    </row>
    <row r="6" spans="1:20" s="325" customFormat="1" ht="15">
      <c r="A6" s="110" t="s">
        <v>370</v>
      </c>
      <c r="B6" s="14">
        <f>SUM(B4:B5)</f>
        <v>1500</v>
      </c>
      <c r="C6" s="14">
        <f aca="true" t="shared" si="1" ref="C6:M6">SUM(C4:C5)</f>
        <v>3120</v>
      </c>
      <c r="D6" s="14">
        <f t="shared" si="1"/>
        <v>0</v>
      </c>
      <c r="E6" s="14">
        <f t="shared" si="1"/>
        <v>0</v>
      </c>
      <c r="F6" s="14">
        <f t="shared" si="1"/>
        <v>0</v>
      </c>
      <c r="G6" s="14">
        <f t="shared" si="1"/>
        <v>1000</v>
      </c>
      <c r="H6" s="14">
        <f t="shared" si="1"/>
        <v>0</v>
      </c>
      <c r="I6" s="14">
        <f t="shared" si="1"/>
        <v>316242</v>
      </c>
      <c r="J6" s="14">
        <f t="shared" si="1"/>
        <v>297</v>
      </c>
      <c r="K6" s="14">
        <f t="shared" si="1"/>
        <v>5038</v>
      </c>
      <c r="L6" s="210">
        <f t="shared" si="1"/>
        <v>327197</v>
      </c>
      <c r="M6" s="400">
        <f t="shared" si="1"/>
        <v>192821</v>
      </c>
      <c r="N6" s="63"/>
      <c r="O6" s="63"/>
      <c r="P6" s="63"/>
      <c r="Q6" s="63"/>
      <c r="R6" s="63"/>
      <c r="S6" s="63"/>
      <c r="T6" s="324"/>
    </row>
    <row r="7" spans="1:20" s="325" customFormat="1" ht="15">
      <c r="A7" s="110" t="s">
        <v>69</v>
      </c>
      <c r="B7" s="14"/>
      <c r="C7" s="15"/>
      <c r="D7" s="15"/>
      <c r="E7" s="15"/>
      <c r="F7" s="15"/>
      <c r="G7" s="15"/>
      <c r="H7" s="14"/>
      <c r="I7" s="17">
        <v>192821</v>
      </c>
      <c r="J7" s="17"/>
      <c r="K7" s="15"/>
      <c r="L7" s="210">
        <f t="shared" si="0"/>
        <v>192821</v>
      </c>
      <c r="M7" s="132">
        <v>192821</v>
      </c>
      <c r="N7" s="63"/>
      <c r="O7" s="63"/>
      <c r="P7" s="63"/>
      <c r="Q7" s="63"/>
      <c r="R7" s="63"/>
      <c r="S7" s="63"/>
      <c r="T7" s="324"/>
    </row>
    <row r="8" spans="1:13" s="6" customFormat="1" ht="15">
      <c r="A8" s="105" t="s">
        <v>510</v>
      </c>
      <c r="B8" s="17">
        <v>1880</v>
      </c>
      <c r="C8" s="18"/>
      <c r="D8" s="18"/>
      <c r="E8" s="18"/>
      <c r="F8" s="18"/>
      <c r="G8" s="18"/>
      <c r="H8" s="17"/>
      <c r="I8" s="17">
        <v>428821</v>
      </c>
      <c r="J8" s="390">
        <v>141</v>
      </c>
      <c r="K8" s="18"/>
      <c r="L8" s="210">
        <f t="shared" si="0"/>
        <v>430842</v>
      </c>
      <c r="M8" s="102">
        <v>370810</v>
      </c>
    </row>
    <row r="9" spans="1:13" s="6" customFormat="1" ht="15">
      <c r="A9" s="110" t="s">
        <v>369</v>
      </c>
      <c r="B9" s="14">
        <v>292</v>
      </c>
      <c r="C9" s="19"/>
      <c r="D9" s="19"/>
      <c r="E9" s="19"/>
      <c r="F9" s="19"/>
      <c r="G9" s="19"/>
      <c r="H9" s="14"/>
      <c r="I9" s="17">
        <v>311</v>
      </c>
      <c r="J9" s="15"/>
      <c r="K9" s="19"/>
      <c r="L9" s="210">
        <f t="shared" si="0"/>
        <v>603</v>
      </c>
      <c r="M9" s="111">
        <v>36</v>
      </c>
    </row>
    <row r="10" spans="1:13" s="6" customFormat="1" ht="15">
      <c r="A10" s="110" t="s">
        <v>370</v>
      </c>
      <c r="B10" s="14">
        <f>SUM(B8:B9)</f>
        <v>2172</v>
      </c>
      <c r="C10" s="14">
        <f aca="true" t="shared" si="2" ref="C10:M10">SUM(C8:C9)</f>
        <v>0</v>
      </c>
      <c r="D10" s="14">
        <f t="shared" si="2"/>
        <v>0</v>
      </c>
      <c r="E10" s="14">
        <f t="shared" si="2"/>
        <v>0</v>
      </c>
      <c r="F10" s="14">
        <f t="shared" si="2"/>
        <v>0</v>
      </c>
      <c r="G10" s="14">
        <f t="shared" si="2"/>
        <v>0</v>
      </c>
      <c r="H10" s="14">
        <f t="shared" si="2"/>
        <v>0</v>
      </c>
      <c r="I10" s="14">
        <f t="shared" si="2"/>
        <v>429132</v>
      </c>
      <c r="J10" s="14">
        <f t="shared" si="2"/>
        <v>141</v>
      </c>
      <c r="K10" s="14">
        <f t="shared" si="2"/>
        <v>0</v>
      </c>
      <c r="L10" s="210">
        <f t="shared" si="2"/>
        <v>431445</v>
      </c>
      <c r="M10" s="400">
        <f t="shared" si="2"/>
        <v>370846</v>
      </c>
    </row>
    <row r="11" spans="1:13" s="6" customFormat="1" ht="15">
      <c r="A11" s="12" t="s">
        <v>69</v>
      </c>
      <c r="B11" s="14"/>
      <c r="C11" s="19"/>
      <c r="D11" s="19"/>
      <c r="E11" s="19"/>
      <c r="F11" s="19"/>
      <c r="G11" s="19"/>
      <c r="H11" s="14"/>
      <c r="I11" s="17">
        <v>370846</v>
      </c>
      <c r="J11" s="15"/>
      <c r="K11" s="19"/>
      <c r="L11" s="210">
        <f t="shared" si="0"/>
        <v>370846</v>
      </c>
      <c r="M11" s="102">
        <v>370846</v>
      </c>
    </row>
    <row r="12" spans="1:13" s="6" customFormat="1" ht="28.5">
      <c r="A12" s="105" t="s">
        <v>503</v>
      </c>
      <c r="B12" s="14">
        <v>59510</v>
      </c>
      <c r="C12" s="19">
        <v>15796</v>
      </c>
      <c r="D12" s="19"/>
      <c r="E12" s="19"/>
      <c r="F12" s="19"/>
      <c r="G12" s="19"/>
      <c r="H12" s="14"/>
      <c r="I12" s="17">
        <v>109988</v>
      </c>
      <c r="J12" s="15">
        <v>1271</v>
      </c>
      <c r="K12" s="19"/>
      <c r="L12" s="210">
        <f t="shared" si="0"/>
        <v>186565</v>
      </c>
      <c r="M12" s="102">
        <v>14962</v>
      </c>
    </row>
    <row r="13" spans="1:13" s="6" customFormat="1" ht="15">
      <c r="A13" s="110" t="s">
        <v>369</v>
      </c>
      <c r="B13" s="109">
        <v>5954</v>
      </c>
      <c r="C13" s="114">
        <v>1069</v>
      </c>
      <c r="D13" s="114"/>
      <c r="E13" s="114"/>
      <c r="F13" s="114"/>
      <c r="G13" s="114"/>
      <c r="H13" s="109"/>
      <c r="I13" s="20">
        <v>940</v>
      </c>
      <c r="J13" s="462"/>
      <c r="K13" s="114"/>
      <c r="L13" s="386">
        <f t="shared" si="0"/>
        <v>7963</v>
      </c>
      <c r="M13" s="102">
        <v>940</v>
      </c>
    </row>
    <row r="14" spans="1:13" s="6" customFormat="1" ht="15">
      <c r="A14" s="110" t="s">
        <v>370</v>
      </c>
      <c r="B14" s="17">
        <f>SUM(B12:B13)</f>
        <v>65464</v>
      </c>
      <c r="C14" s="17">
        <f aca="true" t="shared" si="3" ref="C14:M14">SUM(C12:C13)</f>
        <v>16865</v>
      </c>
      <c r="D14" s="17">
        <f t="shared" si="3"/>
        <v>0</v>
      </c>
      <c r="E14" s="17">
        <f t="shared" si="3"/>
        <v>0</v>
      </c>
      <c r="F14" s="17">
        <f t="shared" si="3"/>
        <v>0</v>
      </c>
      <c r="G14" s="17">
        <f t="shared" si="3"/>
        <v>0</v>
      </c>
      <c r="H14" s="17">
        <f t="shared" si="3"/>
        <v>0</v>
      </c>
      <c r="I14" s="17">
        <f t="shared" si="3"/>
        <v>110928</v>
      </c>
      <c r="J14" s="17">
        <f t="shared" si="3"/>
        <v>1271</v>
      </c>
      <c r="K14" s="17">
        <f t="shared" si="3"/>
        <v>0</v>
      </c>
      <c r="L14" s="16">
        <f t="shared" si="3"/>
        <v>194528</v>
      </c>
      <c r="M14" s="111">
        <f t="shared" si="3"/>
        <v>15902</v>
      </c>
    </row>
    <row r="15" spans="1:13" s="6" customFormat="1" ht="15">
      <c r="A15" s="110" t="s">
        <v>69</v>
      </c>
      <c r="B15" s="109">
        <v>19900</v>
      </c>
      <c r="C15" s="114">
        <v>2090</v>
      </c>
      <c r="D15" s="114"/>
      <c r="E15" s="114"/>
      <c r="F15" s="114"/>
      <c r="G15" s="114"/>
      <c r="H15" s="109"/>
      <c r="I15" s="14">
        <v>32294</v>
      </c>
      <c r="J15" s="462"/>
      <c r="K15" s="114"/>
      <c r="L15" s="210">
        <f t="shared" si="0"/>
        <v>54284</v>
      </c>
      <c r="M15" s="132">
        <v>15902</v>
      </c>
    </row>
    <row r="16" spans="1:13" s="6" customFormat="1" ht="15">
      <c r="A16" s="105" t="s">
        <v>504</v>
      </c>
      <c r="B16" s="20">
        <v>4200</v>
      </c>
      <c r="C16" s="21">
        <v>1990</v>
      </c>
      <c r="D16" s="21"/>
      <c r="E16" s="21"/>
      <c r="F16" s="21"/>
      <c r="G16" s="21"/>
      <c r="H16" s="20"/>
      <c r="I16" s="17">
        <v>50137</v>
      </c>
      <c r="J16" s="463">
        <v>840</v>
      </c>
      <c r="K16" s="21"/>
      <c r="L16" s="210">
        <f t="shared" si="0"/>
        <v>57167</v>
      </c>
      <c r="M16" s="102">
        <v>12572</v>
      </c>
    </row>
    <row r="17" spans="1:13" s="6" customFormat="1" ht="15">
      <c r="A17" s="110" t="s">
        <v>369</v>
      </c>
      <c r="B17" s="20"/>
      <c r="C17" s="21">
        <v>680</v>
      </c>
      <c r="D17" s="21"/>
      <c r="E17" s="21"/>
      <c r="F17" s="21"/>
      <c r="G17" s="21"/>
      <c r="H17" s="20"/>
      <c r="I17" s="17">
        <v>2109</v>
      </c>
      <c r="J17" s="463"/>
      <c r="K17" s="21"/>
      <c r="L17" s="210">
        <f t="shared" si="0"/>
        <v>2789</v>
      </c>
      <c r="M17" s="102">
        <v>2059</v>
      </c>
    </row>
    <row r="18" spans="1:13" s="6" customFormat="1" ht="15">
      <c r="A18" s="110" t="s">
        <v>370</v>
      </c>
      <c r="B18" s="20">
        <f>SUM(B16:B17)</f>
        <v>4200</v>
      </c>
      <c r="C18" s="20">
        <f aca="true" t="shared" si="4" ref="C18:M18">SUM(C16:C17)</f>
        <v>2670</v>
      </c>
      <c r="D18" s="20">
        <f t="shared" si="4"/>
        <v>0</v>
      </c>
      <c r="E18" s="20">
        <f t="shared" si="4"/>
        <v>0</v>
      </c>
      <c r="F18" s="20">
        <f t="shared" si="4"/>
        <v>0</v>
      </c>
      <c r="G18" s="20">
        <f t="shared" si="4"/>
        <v>0</v>
      </c>
      <c r="H18" s="20">
        <f t="shared" si="4"/>
        <v>0</v>
      </c>
      <c r="I18" s="20">
        <f t="shared" si="4"/>
        <v>52246</v>
      </c>
      <c r="J18" s="20">
        <f t="shared" si="4"/>
        <v>840</v>
      </c>
      <c r="K18" s="20">
        <f t="shared" si="4"/>
        <v>0</v>
      </c>
      <c r="L18" s="16">
        <f t="shared" si="4"/>
        <v>59956</v>
      </c>
      <c r="M18" s="102">
        <f t="shared" si="4"/>
        <v>14631</v>
      </c>
    </row>
    <row r="19" spans="1:13" s="6" customFormat="1" ht="15">
      <c r="A19" s="12" t="s">
        <v>69</v>
      </c>
      <c r="B19" s="20"/>
      <c r="C19" s="21"/>
      <c r="D19" s="21"/>
      <c r="E19" s="21"/>
      <c r="F19" s="21"/>
      <c r="G19" s="21"/>
      <c r="H19" s="20">
        <v>0</v>
      </c>
      <c r="I19" s="17">
        <v>14631</v>
      </c>
      <c r="J19" s="463"/>
      <c r="K19" s="21"/>
      <c r="L19" s="210">
        <f t="shared" si="0"/>
        <v>14631</v>
      </c>
      <c r="M19" s="102">
        <v>14631</v>
      </c>
    </row>
    <row r="20" spans="1:13" s="6" customFormat="1" ht="28.5">
      <c r="A20" s="105" t="s">
        <v>505</v>
      </c>
      <c r="B20" s="17">
        <v>12972</v>
      </c>
      <c r="C20" s="18">
        <v>90262</v>
      </c>
      <c r="D20" s="18"/>
      <c r="E20" s="22"/>
      <c r="F20" s="22"/>
      <c r="G20" s="22"/>
      <c r="H20" s="17"/>
      <c r="I20" s="17">
        <v>61122</v>
      </c>
      <c r="J20" s="390">
        <v>8674</v>
      </c>
      <c r="K20" s="18"/>
      <c r="L20" s="210">
        <f t="shared" si="0"/>
        <v>173030</v>
      </c>
      <c r="M20" s="102">
        <v>900</v>
      </c>
    </row>
    <row r="21" spans="1:13" s="6" customFormat="1" ht="15">
      <c r="A21" s="110" t="s">
        <v>369</v>
      </c>
      <c r="B21" s="17"/>
      <c r="C21" s="18"/>
      <c r="D21" s="18"/>
      <c r="E21" s="22"/>
      <c r="F21" s="22"/>
      <c r="G21" s="22"/>
      <c r="H21" s="17"/>
      <c r="I21" s="17">
        <v>340</v>
      </c>
      <c r="J21" s="390"/>
      <c r="K21" s="18"/>
      <c r="L21" s="210">
        <f t="shared" si="0"/>
        <v>340</v>
      </c>
      <c r="M21" s="102">
        <v>340</v>
      </c>
    </row>
    <row r="22" spans="1:13" s="6" customFormat="1" ht="15">
      <c r="A22" s="110" t="s">
        <v>370</v>
      </c>
      <c r="B22" s="17">
        <f>SUM(B20:B21)</f>
        <v>12972</v>
      </c>
      <c r="C22" s="17">
        <f aca="true" t="shared" si="5" ref="C22:M22">SUM(C20:C21)</f>
        <v>90262</v>
      </c>
      <c r="D22" s="17">
        <f t="shared" si="5"/>
        <v>0</v>
      </c>
      <c r="E22" s="17">
        <f t="shared" si="5"/>
        <v>0</v>
      </c>
      <c r="F22" s="17">
        <f t="shared" si="5"/>
        <v>0</v>
      </c>
      <c r="G22" s="17">
        <f t="shared" si="5"/>
        <v>0</v>
      </c>
      <c r="H22" s="17">
        <f t="shared" si="5"/>
        <v>0</v>
      </c>
      <c r="I22" s="17">
        <f t="shared" si="5"/>
        <v>61462</v>
      </c>
      <c r="J22" s="17">
        <f t="shared" si="5"/>
        <v>8674</v>
      </c>
      <c r="K22" s="17">
        <f t="shared" si="5"/>
        <v>0</v>
      </c>
      <c r="L22" s="16">
        <f t="shared" si="5"/>
        <v>173370</v>
      </c>
      <c r="M22" s="111">
        <f t="shared" si="5"/>
        <v>1240</v>
      </c>
    </row>
    <row r="23" spans="1:13" s="6" customFormat="1" ht="15">
      <c r="A23" s="12" t="s">
        <v>69</v>
      </c>
      <c r="B23" s="17">
        <v>7492</v>
      </c>
      <c r="C23" s="18">
        <v>82850</v>
      </c>
      <c r="D23" s="18"/>
      <c r="E23" s="22"/>
      <c r="F23" s="22"/>
      <c r="G23" s="22"/>
      <c r="H23" s="17"/>
      <c r="I23" s="17">
        <v>37201</v>
      </c>
      <c r="J23" s="390"/>
      <c r="K23" s="18"/>
      <c r="L23" s="210">
        <f t="shared" si="0"/>
        <v>127543</v>
      </c>
      <c r="M23" s="102">
        <v>1240</v>
      </c>
    </row>
    <row r="24" spans="1:13" s="6" customFormat="1" ht="28.5">
      <c r="A24" s="105" t="s">
        <v>506</v>
      </c>
      <c r="B24" s="17">
        <v>67051</v>
      </c>
      <c r="C24" s="18">
        <v>7183</v>
      </c>
      <c r="D24" s="18">
        <v>4590</v>
      </c>
      <c r="E24" s="18"/>
      <c r="F24" s="18"/>
      <c r="G24" s="18"/>
      <c r="H24" s="17">
        <v>3145</v>
      </c>
      <c r="I24" s="17">
        <v>191892</v>
      </c>
      <c r="J24" s="390">
        <v>994</v>
      </c>
      <c r="K24" s="18"/>
      <c r="L24" s="210">
        <f t="shared" si="0"/>
        <v>274855</v>
      </c>
      <c r="M24" s="102">
        <v>154306</v>
      </c>
    </row>
    <row r="25" spans="1:13" s="6" customFormat="1" ht="15">
      <c r="A25" s="110" t="s">
        <v>369</v>
      </c>
      <c r="B25" s="20">
        <v>1000</v>
      </c>
      <c r="C25" s="21">
        <v>-2300</v>
      </c>
      <c r="D25" s="21"/>
      <c r="E25" s="21"/>
      <c r="F25" s="21"/>
      <c r="G25" s="21"/>
      <c r="H25" s="20"/>
      <c r="I25" s="17">
        <v>5987</v>
      </c>
      <c r="J25" s="463"/>
      <c r="K25" s="21"/>
      <c r="L25" s="210">
        <f t="shared" si="0"/>
        <v>4687</v>
      </c>
      <c r="M25" s="102">
        <v>5837</v>
      </c>
    </row>
    <row r="26" spans="1:13" s="6" customFormat="1" ht="15">
      <c r="A26" s="110" t="s">
        <v>370</v>
      </c>
      <c r="B26" s="20">
        <f>SUM(B24:B25)</f>
        <v>68051</v>
      </c>
      <c r="C26" s="20">
        <f aca="true" t="shared" si="6" ref="C26:M26">SUM(C24:C25)</f>
        <v>4883</v>
      </c>
      <c r="D26" s="20">
        <f t="shared" si="6"/>
        <v>4590</v>
      </c>
      <c r="E26" s="20">
        <f t="shared" si="6"/>
        <v>0</v>
      </c>
      <c r="F26" s="20">
        <f t="shared" si="6"/>
        <v>0</v>
      </c>
      <c r="G26" s="20">
        <f t="shared" si="6"/>
        <v>0</v>
      </c>
      <c r="H26" s="20">
        <f t="shared" si="6"/>
        <v>3145</v>
      </c>
      <c r="I26" s="20">
        <f t="shared" si="6"/>
        <v>197879</v>
      </c>
      <c r="J26" s="20">
        <f t="shared" si="6"/>
        <v>994</v>
      </c>
      <c r="K26" s="20">
        <f t="shared" si="6"/>
        <v>0</v>
      </c>
      <c r="L26" s="16">
        <f t="shared" si="6"/>
        <v>279542</v>
      </c>
      <c r="M26" s="102">
        <f t="shared" si="6"/>
        <v>160143</v>
      </c>
    </row>
    <row r="27" spans="1:13" s="6" customFormat="1" ht="15.75" thickBot="1">
      <c r="A27" s="401" t="s">
        <v>69</v>
      </c>
      <c r="B27" s="329">
        <v>2920</v>
      </c>
      <c r="C27" s="328"/>
      <c r="D27" s="328"/>
      <c r="E27" s="328"/>
      <c r="F27" s="328"/>
      <c r="G27" s="328"/>
      <c r="H27" s="329"/>
      <c r="I27" s="329">
        <v>88525</v>
      </c>
      <c r="J27" s="464"/>
      <c r="K27" s="328"/>
      <c r="L27" s="399">
        <f t="shared" si="0"/>
        <v>91445</v>
      </c>
      <c r="M27" s="133">
        <v>54162</v>
      </c>
    </row>
    <row r="28" spans="1:13" s="6" customFormat="1" ht="15">
      <c r="A28" s="402" t="s">
        <v>507</v>
      </c>
      <c r="B28" s="137">
        <v>14737</v>
      </c>
      <c r="C28" s="403">
        <v>4716</v>
      </c>
      <c r="D28" s="403"/>
      <c r="E28" s="403"/>
      <c r="F28" s="403"/>
      <c r="G28" s="403"/>
      <c r="H28" s="137"/>
      <c r="I28" s="86">
        <v>52542</v>
      </c>
      <c r="J28" s="465">
        <v>1495</v>
      </c>
      <c r="K28" s="403"/>
      <c r="L28" s="404">
        <f t="shared" si="0"/>
        <v>73490</v>
      </c>
      <c r="M28" s="389">
        <v>33964</v>
      </c>
    </row>
    <row r="29" spans="1:13" s="6" customFormat="1" ht="15">
      <c r="A29" s="110" t="s">
        <v>369</v>
      </c>
      <c r="B29" s="20">
        <v>508</v>
      </c>
      <c r="C29" s="21">
        <v>979</v>
      </c>
      <c r="D29" s="21">
        <v>65</v>
      </c>
      <c r="E29" s="21"/>
      <c r="F29" s="21"/>
      <c r="G29" s="21"/>
      <c r="H29" s="20"/>
      <c r="I29" s="17">
        <v>2496</v>
      </c>
      <c r="J29" s="463"/>
      <c r="K29" s="21"/>
      <c r="L29" s="210">
        <f t="shared" si="0"/>
        <v>4048</v>
      </c>
      <c r="M29" s="102">
        <v>1226</v>
      </c>
    </row>
    <row r="30" spans="1:13" s="6" customFormat="1" ht="15">
      <c r="A30" s="110" t="s">
        <v>370</v>
      </c>
      <c r="B30" s="20">
        <f>SUM(B28:B29)</f>
        <v>15245</v>
      </c>
      <c r="C30" s="20">
        <f aca="true" t="shared" si="7" ref="C30:I30">SUM(C28:C29)</f>
        <v>5695</v>
      </c>
      <c r="D30" s="20">
        <f t="shared" si="7"/>
        <v>65</v>
      </c>
      <c r="E30" s="20">
        <f t="shared" si="7"/>
        <v>0</v>
      </c>
      <c r="F30" s="20">
        <f t="shared" si="7"/>
        <v>0</v>
      </c>
      <c r="G30" s="20">
        <f t="shared" si="7"/>
        <v>0</v>
      </c>
      <c r="H30" s="20">
        <f t="shared" si="7"/>
        <v>0</v>
      </c>
      <c r="I30" s="20">
        <f t="shared" si="7"/>
        <v>55038</v>
      </c>
      <c r="J30" s="20">
        <f>SUM(J28:J29)</f>
        <v>1495</v>
      </c>
      <c r="K30" s="20">
        <f>SUM(K28:K29)</f>
        <v>0</v>
      </c>
      <c r="L30" s="16">
        <f>SUM(L28:L29)</f>
        <v>77538</v>
      </c>
      <c r="M30" s="102">
        <f>SUM(M28:M29)</f>
        <v>35190</v>
      </c>
    </row>
    <row r="31" spans="1:13" s="6" customFormat="1" ht="28.5">
      <c r="A31" s="211" t="s">
        <v>508</v>
      </c>
      <c r="B31" s="20"/>
      <c r="C31" s="21">
        <v>824</v>
      </c>
      <c r="D31" s="21"/>
      <c r="E31" s="21"/>
      <c r="F31" s="21"/>
      <c r="G31" s="21"/>
      <c r="H31" s="20"/>
      <c r="I31" s="17">
        <v>51516</v>
      </c>
      <c r="J31" s="463">
        <v>165</v>
      </c>
      <c r="K31" s="21"/>
      <c r="L31" s="210">
        <f t="shared" si="0"/>
        <v>52505</v>
      </c>
      <c r="M31" s="102">
        <v>37982</v>
      </c>
    </row>
    <row r="32" spans="1:13" s="6" customFormat="1" ht="15">
      <c r="A32" s="110" t="s">
        <v>369</v>
      </c>
      <c r="B32" s="20"/>
      <c r="C32" s="21">
        <v>473</v>
      </c>
      <c r="D32" s="21"/>
      <c r="E32" s="21"/>
      <c r="F32" s="21"/>
      <c r="G32" s="21"/>
      <c r="H32" s="20"/>
      <c r="I32" s="17">
        <v>2901</v>
      </c>
      <c r="J32" s="463"/>
      <c r="K32" s="21"/>
      <c r="L32" s="210">
        <f t="shared" si="0"/>
        <v>3374</v>
      </c>
      <c r="M32" s="102">
        <v>2901</v>
      </c>
    </row>
    <row r="33" spans="1:13" s="6" customFormat="1" ht="15">
      <c r="A33" s="110" t="s">
        <v>370</v>
      </c>
      <c r="B33" s="20">
        <f>SUM(B31:B32)</f>
        <v>0</v>
      </c>
      <c r="C33" s="20">
        <f aca="true" t="shared" si="8" ref="C33:M33">SUM(C31:C32)</f>
        <v>1297</v>
      </c>
      <c r="D33" s="20">
        <f t="shared" si="8"/>
        <v>0</v>
      </c>
      <c r="E33" s="20">
        <f t="shared" si="8"/>
        <v>0</v>
      </c>
      <c r="F33" s="20">
        <f t="shared" si="8"/>
        <v>0</v>
      </c>
      <c r="G33" s="20">
        <f t="shared" si="8"/>
        <v>0</v>
      </c>
      <c r="H33" s="20">
        <f t="shared" si="8"/>
        <v>0</v>
      </c>
      <c r="I33" s="20">
        <f t="shared" si="8"/>
        <v>54417</v>
      </c>
      <c r="J33" s="20">
        <f t="shared" si="8"/>
        <v>165</v>
      </c>
      <c r="K33" s="20">
        <f t="shared" si="8"/>
        <v>0</v>
      </c>
      <c r="L33" s="16">
        <f t="shared" si="8"/>
        <v>55879</v>
      </c>
      <c r="M33" s="102">
        <f t="shared" si="8"/>
        <v>40883</v>
      </c>
    </row>
    <row r="34" spans="1:13" s="6" customFormat="1" ht="15">
      <c r="A34" s="12" t="s">
        <v>251</v>
      </c>
      <c r="B34" s="20"/>
      <c r="C34" s="21"/>
      <c r="D34" s="21"/>
      <c r="E34" s="21"/>
      <c r="F34" s="21"/>
      <c r="G34" s="21"/>
      <c r="H34" s="20"/>
      <c r="I34" s="17">
        <v>54417</v>
      </c>
      <c r="J34" s="463"/>
      <c r="K34" s="21"/>
      <c r="L34" s="210">
        <f t="shared" si="0"/>
        <v>54417</v>
      </c>
      <c r="M34" s="102">
        <v>40883</v>
      </c>
    </row>
    <row r="35" spans="1:13" s="6" customFormat="1" ht="28.5">
      <c r="A35" s="105" t="s">
        <v>509</v>
      </c>
      <c r="B35" s="17">
        <v>207828</v>
      </c>
      <c r="C35" s="18">
        <v>14124</v>
      </c>
      <c r="D35" s="18">
        <v>0</v>
      </c>
      <c r="E35" s="18"/>
      <c r="F35" s="18"/>
      <c r="G35" s="18"/>
      <c r="H35" s="17"/>
      <c r="I35" s="17">
        <v>637093</v>
      </c>
      <c r="J35" s="390">
        <v>2651</v>
      </c>
      <c r="K35" s="17"/>
      <c r="L35" s="210">
        <f t="shared" si="0"/>
        <v>861696</v>
      </c>
      <c r="M35" s="111">
        <v>153734</v>
      </c>
    </row>
    <row r="36" spans="1:13" s="6" customFormat="1" ht="15">
      <c r="A36" s="110" t="s">
        <v>369</v>
      </c>
      <c r="B36" s="326"/>
      <c r="C36" s="327">
        <v>4015</v>
      </c>
      <c r="D36" s="21"/>
      <c r="E36" s="21"/>
      <c r="F36" s="21"/>
      <c r="G36" s="21"/>
      <c r="H36" s="20"/>
      <c r="I36" s="17">
        <v>9953</v>
      </c>
      <c r="J36" s="463"/>
      <c r="K36" s="463"/>
      <c r="L36" s="210">
        <f t="shared" si="0"/>
        <v>13968</v>
      </c>
      <c r="M36" s="102">
        <v>622</v>
      </c>
    </row>
    <row r="37" spans="1:13" s="6" customFormat="1" ht="15">
      <c r="A37" s="110" t="s">
        <v>370</v>
      </c>
      <c r="B37" s="391">
        <f>SUM(B35:B36)</f>
        <v>207828</v>
      </c>
      <c r="C37" s="391">
        <f aca="true" t="shared" si="9" ref="C37:M37">SUM(C35:C36)</f>
        <v>18139</v>
      </c>
      <c r="D37" s="391">
        <f t="shared" si="9"/>
        <v>0</v>
      </c>
      <c r="E37" s="391">
        <f t="shared" si="9"/>
        <v>0</v>
      </c>
      <c r="F37" s="391">
        <f t="shared" si="9"/>
        <v>0</v>
      </c>
      <c r="G37" s="391">
        <f t="shared" si="9"/>
        <v>0</v>
      </c>
      <c r="H37" s="391">
        <f t="shared" si="9"/>
        <v>0</v>
      </c>
      <c r="I37" s="391">
        <f t="shared" si="9"/>
        <v>647046</v>
      </c>
      <c r="J37" s="391">
        <f t="shared" si="9"/>
        <v>2651</v>
      </c>
      <c r="K37" s="391">
        <f t="shared" si="9"/>
        <v>0</v>
      </c>
      <c r="L37" s="398">
        <f t="shared" si="9"/>
        <v>875664</v>
      </c>
      <c r="M37" s="405">
        <f t="shared" si="9"/>
        <v>154356</v>
      </c>
    </row>
    <row r="38" spans="1:13" s="6" customFormat="1" ht="15.75" thickBot="1">
      <c r="A38" s="395" t="s">
        <v>69</v>
      </c>
      <c r="B38" s="326">
        <v>186000</v>
      </c>
      <c r="C38" s="327"/>
      <c r="D38" s="114"/>
      <c r="E38" s="21"/>
      <c r="F38" s="21"/>
      <c r="G38" s="21"/>
      <c r="H38" s="20"/>
      <c r="I38" s="20">
        <v>154356</v>
      </c>
      <c r="J38" s="463"/>
      <c r="K38" s="21"/>
      <c r="L38" s="386">
        <f t="shared" si="0"/>
        <v>340356</v>
      </c>
      <c r="M38" s="102">
        <v>154356</v>
      </c>
    </row>
    <row r="39" spans="1:13" s="320" customFormat="1" ht="28.5">
      <c r="A39" s="116" t="s">
        <v>520</v>
      </c>
      <c r="B39" s="117">
        <f>B4+B8+B12+B16+B20+B24+B28+B31+B35</f>
        <v>369678</v>
      </c>
      <c r="C39" s="117">
        <f aca="true" t="shared" si="10" ref="C39:M39">C4+C8+C12+C16+C20+C24+C28+C31+C35</f>
        <v>138015</v>
      </c>
      <c r="D39" s="117">
        <f t="shared" si="10"/>
        <v>4590</v>
      </c>
      <c r="E39" s="117">
        <f t="shared" si="10"/>
        <v>0</v>
      </c>
      <c r="F39" s="117">
        <f t="shared" si="10"/>
        <v>0</v>
      </c>
      <c r="G39" s="117">
        <f t="shared" si="10"/>
        <v>1000</v>
      </c>
      <c r="H39" s="117">
        <f t="shared" si="10"/>
        <v>3145</v>
      </c>
      <c r="I39" s="117">
        <f t="shared" si="10"/>
        <v>1898271</v>
      </c>
      <c r="J39" s="117">
        <f t="shared" si="10"/>
        <v>16528</v>
      </c>
      <c r="K39" s="117">
        <f t="shared" si="10"/>
        <v>5038</v>
      </c>
      <c r="L39" s="554">
        <f t="shared" si="0"/>
        <v>2436265</v>
      </c>
      <c r="M39" s="134">
        <f t="shared" si="10"/>
        <v>971809</v>
      </c>
    </row>
    <row r="40" spans="1:13" s="320" customFormat="1" ht="15">
      <c r="A40" s="396" t="s">
        <v>369</v>
      </c>
      <c r="B40" s="392">
        <f>SUM(B36+B32+B29+B25+B21+B17+B13+B9+B5)</f>
        <v>7754</v>
      </c>
      <c r="C40" s="392">
        <f aca="true" t="shared" si="11" ref="C40:M40">SUM(C36+C32+C29+C25+C21+C17+C13+C9+C5)</f>
        <v>4916</v>
      </c>
      <c r="D40" s="392">
        <f t="shared" si="11"/>
        <v>65</v>
      </c>
      <c r="E40" s="392">
        <f t="shared" si="11"/>
        <v>0</v>
      </c>
      <c r="F40" s="392">
        <f t="shared" si="11"/>
        <v>0</v>
      </c>
      <c r="G40" s="392">
        <f t="shared" si="11"/>
        <v>0</v>
      </c>
      <c r="H40" s="392">
        <f t="shared" si="11"/>
        <v>0</v>
      </c>
      <c r="I40" s="392">
        <f t="shared" si="11"/>
        <v>26119</v>
      </c>
      <c r="J40" s="392">
        <f t="shared" si="11"/>
        <v>0</v>
      </c>
      <c r="K40" s="392">
        <f t="shared" si="11"/>
        <v>0</v>
      </c>
      <c r="L40" s="392">
        <f t="shared" si="11"/>
        <v>38854</v>
      </c>
      <c r="M40" s="393">
        <f t="shared" si="11"/>
        <v>14203</v>
      </c>
    </row>
    <row r="41" spans="1:13" s="320" customFormat="1" ht="15">
      <c r="A41" s="394" t="s">
        <v>370</v>
      </c>
      <c r="B41" s="387">
        <f>SUM(B39:B40)</f>
        <v>377432</v>
      </c>
      <c r="C41" s="387">
        <f aca="true" t="shared" si="12" ref="C41:M41">SUM(C39:C40)</f>
        <v>142931</v>
      </c>
      <c r="D41" s="387">
        <f t="shared" si="12"/>
        <v>4655</v>
      </c>
      <c r="E41" s="387">
        <f t="shared" si="12"/>
        <v>0</v>
      </c>
      <c r="F41" s="387">
        <f t="shared" si="12"/>
        <v>0</v>
      </c>
      <c r="G41" s="387">
        <f t="shared" si="12"/>
        <v>1000</v>
      </c>
      <c r="H41" s="387">
        <f t="shared" si="12"/>
        <v>3145</v>
      </c>
      <c r="I41" s="387">
        <f t="shared" si="12"/>
        <v>1924390</v>
      </c>
      <c r="J41" s="387">
        <f t="shared" si="12"/>
        <v>16528</v>
      </c>
      <c r="K41" s="387">
        <f t="shared" si="12"/>
        <v>5038</v>
      </c>
      <c r="L41" s="397">
        <f t="shared" si="12"/>
        <v>2475119</v>
      </c>
      <c r="M41" s="388">
        <f t="shared" si="12"/>
        <v>986012</v>
      </c>
    </row>
    <row r="42" spans="1:13" s="6" customFormat="1" ht="15">
      <c r="A42" s="118" t="s">
        <v>69</v>
      </c>
      <c r="B42" s="120">
        <f>SUM(B7+B11+B15+B19+B23+B27+B38+B34)</f>
        <v>216312</v>
      </c>
      <c r="C42" s="120">
        <f>SUM(C7+C11+C15+C19+C23+C27+C38+C34)</f>
        <v>84940</v>
      </c>
      <c r="D42" s="120">
        <f aca="true" t="shared" si="13" ref="D42:M42">SUM(D7+D11+D15+D19+D23+D27+D38+D34)</f>
        <v>0</v>
      </c>
      <c r="E42" s="120">
        <f t="shared" si="13"/>
        <v>0</v>
      </c>
      <c r="F42" s="120">
        <f t="shared" si="13"/>
        <v>0</v>
      </c>
      <c r="G42" s="120">
        <f t="shared" si="13"/>
        <v>0</v>
      </c>
      <c r="H42" s="120">
        <f t="shared" si="13"/>
        <v>0</v>
      </c>
      <c r="I42" s="120">
        <f t="shared" si="13"/>
        <v>945091</v>
      </c>
      <c r="J42" s="120">
        <f t="shared" si="13"/>
        <v>0</v>
      </c>
      <c r="K42" s="120">
        <f t="shared" si="13"/>
        <v>0</v>
      </c>
      <c r="L42" s="210">
        <f t="shared" si="0"/>
        <v>1246343</v>
      </c>
      <c r="M42" s="121">
        <f t="shared" si="13"/>
        <v>844841</v>
      </c>
    </row>
    <row r="43" spans="1:13" s="6" customFormat="1" ht="15.75" thickBot="1">
      <c r="A43" s="119" t="s">
        <v>70</v>
      </c>
      <c r="B43" s="122">
        <f>B41-B42</f>
        <v>161120</v>
      </c>
      <c r="C43" s="122">
        <f aca="true" t="shared" si="14" ref="C43:M43">C41-C42</f>
        <v>57991</v>
      </c>
      <c r="D43" s="122">
        <f t="shared" si="14"/>
        <v>4655</v>
      </c>
      <c r="E43" s="122">
        <f t="shared" si="14"/>
        <v>0</v>
      </c>
      <c r="F43" s="122">
        <f t="shared" si="14"/>
        <v>0</v>
      </c>
      <c r="G43" s="122">
        <f t="shared" si="14"/>
        <v>1000</v>
      </c>
      <c r="H43" s="122">
        <f t="shared" si="14"/>
        <v>3145</v>
      </c>
      <c r="I43" s="122">
        <f t="shared" si="14"/>
        <v>979299</v>
      </c>
      <c r="J43" s="122">
        <f t="shared" si="14"/>
        <v>16528</v>
      </c>
      <c r="K43" s="122">
        <f t="shared" si="14"/>
        <v>5038</v>
      </c>
      <c r="L43" s="122">
        <f t="shared" si="14"/>
        <v>1228776</v>
      </c>
      <c r="M43" s="517">
        <f t="shared" si="14"/>
        <v>141171</v>
      </c>
    </row>
    <row r="44" spans="2:12" ht="15">
      <c r="B44" s="7"/>
      <c r="C44" s="7"/>
      <c r="D44" s="7"/>
      <c r="E44" s="7"/>
      <c r="F44" s="7"/>
      <c r="G44" s="7"/>
      <c r="H44" s="7"/>
      <c r="I44" s="213"/>
      <c r="J44" s="7"/>
      <c r="K44" s="7"/>
      <c r="L44" s="213"/>
    </row>
    <row r="45" ht="15">
      <c r="L45" s="213"/>
    </row>
  </sheetData>
  <sheetProtection/>
  <mergeCells count="7">
    <mergeCell ref="M1:M2"/>
    <mergeCell ref="J1:K1"/>
    <mergeCell ref="E1:H1"/>
    <mergeCell ref="B1:D1"/>
    <mergeCell ref="I1:I2"/>
    <mergeCell ref="A1:A2"/>
    <mergeCell ref="L1:L2"/>
  </mergeCells>
  <printOptions/>
  <pageMargins left="0.1968503937007874" right="0.1968503937007874" top="0.7874015748031497" bottom="0.2362204724409449" header="0.1968503937007874" footer="0.3937007874015748"/>
  <pageSetup horizontalDpi="600" verticalDpi="600" orientation="landscape" paperSize="9" scale="90" r:id="rId1"/>
  <headerFooter>
    <oddHeader>&amp;C&amp;"Book Antiqua,Félkövér"&amp;11Önkormányzati költségvetési szervek 
2017. évi főbb bevételei jogcím-csoportonként&amp;R&amp;"Book Antiqua,Félkövér"&amp;11 6. melléklet
ezer Ft</oddHeader>
    <oddFooter>&amp;C&amp;P</oddFooter>
  </headerFooter>
  <rowBreaks count="1" manualBreakCount="1">
    <brk id="2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A6" sqref="A6:IV18"/>
    </sheetView>
  </sheetViews>
  <sheetFormatPr defaultColWidth="9.140625" defaultRowHeight="12.75"/>
  <cols>
    <col min="1" max="1" width="15.57421875" style="53" customWidth="1"/>
    <col min="2" max="2" width="8.28125" style="1" bestFit="1" customWidth="1"/>
    <col min="3" max="3" width="9.28125" style="1" customWidth="1"/>
    <col min="4" max="4" width="8.00390625" style="1" bestFit="1" customWidth="1"/>
    <col min="5" max="5" width="7.8515625" style="1" customWidth="1"/>
    <col min="6" max="6" width="8.140625" style="1" customWidth="1"/>
    <col min="7" max="7" width="8.421875" style="1" customWidth="1"/>
    <col min="8" max="8" width="6.57421875" style="1" bestFit="1" customWidth="1"/>
    <col min="9" max="9" width="6.8515625" style="1" customWidth="1"/>
    <col min="10" max="10" width="7.8515625" style="1" customWidth="1"/>
    <col min="11" max="11" width="7.00390625" style="1" bestFit="1" customWidth="1"/>
    <col min="12" max="12" width="8.28125" style="1" customWidth="1"/>
    <col min="13" max="13" width="7.8515625" style="1" customWidth="1"/>
    <col min="14" max="14" width="7.00390625" style="1" customWidth="1"/>
    <col min="15" max="15" width="6.57421875" style="1" customWidth="1"/>
    <col min="16" max="16" width="7.57421875" style="1" customWidth="1"/>
    <col min="17" max="17" width="6.00390625" style="2" bestFit="1" customWidth="1"/>
    <col min="18" max="18" width="9.00390625" style="2" customWidth="1"/>
    <col min="19" max="16384" width="9.140625" style="1" customWidth="1"/>
  </cols>
  <sheetData>
    <row r="1" spans="1:18" ht="29.25" customHeight="1">
      <c r="A1" s="672" t="s">
        <v>15</v>
      </c>
      <c r="B1" s="678" t="s">
        <v>51</v>
      </c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80"/>
      <c r="P1" s="649" t="s">
        <v>23</v>
      </c>
      <c r="Q1" s="651"/>
      <c r="R1" s="681" t="s">
        <v>9</v>
      </c>
    </row>
    <row r="2" spans="1:18" ht="15" customHeight="1">
      <c r="A2" s="673"/>
      <c r="B2" s="675" t="s">
        <v>8</v>
      </c>
      <c r="C2" s="676"/>
      <c r="D2" s="676"/>
      <c r="E2" s="676"/>
      <c r="F2" s="676"/>
      <c r="G2" s="676"/>
      <c r="H2" s="676"/>
      <c r="I2" s="676"/>
      <c r="J2" s="675" t="s">
        <v>68</v>
      </c>
      <c r="K2" s="676"/>
      <c r="L2" s="676"/>
      <c r="M2" s="676"/>
      <c r="N2" s="676"/>
      <c r="O2" s="677"/>
      <c r="P2" s="638" t="s">
        <v>259</v>
      </c>
      <c r="Q2" s="633" t="s">
        <v>254</v>
      </c>
      <c r="R2" s="682"/>
    </row>
    <row r="3" spans="1:18" ht="16.5" customHeight="1">
      <c r="A3" s="673"/>
      <c r="B3" s="627" t="s">
        <v>0</v>
      </c>
      <c r="C3" s="632" t="s">
        <v>141</v>
      </c>
      <c r="D3" s="632" t="s">
        <v>10</v>
      </c>
      <c r="E3" s="632" t="s">
        <v>49</v>
      </c>
      <c r="F3" s="684" t="s">
        <v>48</v>
      </c>
      <c r="G3" s="684"/>
      <c r="H3" s="684"/>
      <c r="I3" s="684"/>
      <c r="J3" s="637" t="s">
        <v>284</v>
      </c>
      <c r="K3" s="638" t="s">
        <v>11</v>
      </c>
      <c r="L3" s="631" t="s">
        <v>64</v>
      </c>
      <c r="M3" s="631"/>
      <c r="N3" s="631"/>
      <c r="O3" s="631"/>
      <c r="P3" s="638"/>
      <c r="Q3" s="631"/>
      <c r="R3" s="682"/>
    </row>
    <row r="4" spans="1:18" ht="38.25">
      <c r="A4" s="674"/>
      <c r="B4" s="629"/>
      <c r="C4" s="633"/>
      <c r="D4" s="633"/>
      <c r="E4" s="633"/>
      <c r="F4" s="189" t="s">
        <v>283</v>
      </c>
      <c r="G4" s="44" t="s">
        <v>143</v>
      </c>
      <c r="H4" s="44" t="s">
        <v>183</v>
      </c>
      <c r="I4" s="191" t="s">
        <v>146</v>
      </c>
      <c r="J4" s="633"/>
      <c r="K4" s="629"/>
      <c r="L4" s="44" t="s">
        <v>142</v>
      </c>
      <c r="M4" s="44" t="s">
        <v>143</v>
      </c>
      <c r="N4" s="191" t="s">
        <v>146</v>
      </c>
      <c r="O4" s="191" t="s">
        <v>183</v>
      </c>
      <c r="P4" s="629"/>
      <c r="Q4" s="631"/>
      <c r="R4" s="683"/>
    </row>
    <row r="5" spans="1:18" ht="14.25" thickBot="1">
      <c r="A5" s="55">
        <v>1</v>
      </c>
      <c r="B5" s="56">
        <v>2</v>
      </c>
      <c r="C5" s="56">
        <v>3</v>
      </c>
      <c r="D5" s="57">
        <v>4</v>
      </c>
      <c r="E5" s="56">
        <v>5</v>
      </c>
      <c r="F5" s="56">
        <v>6</v>
      </c>
      <c r="G5" s="56">
        <v>7</v>
      </c>
      <c r="H5" s="56">
        <v>8</v>
      </c>
      <c r="I5" s="56">
        <v>9</v>
      </c>
      <c r="J5" s="56">
        <v>10</v>
      </c>
      <c r="K5" s="56">
        <v>11</v>
      </c>
      <c r="L5" s="56">
        <v>12</v>
      </c>
      <c r="M5" s="56">
        <v>13</v>
      </c>
      <c r="N5" s="56">
        <v>14</v>
      </c>
      <c r="O5" s="56">
        <v>15</v>
      </c>
      <c r="P5" s="56">
        <v>16</v>
      </c>
      <c r="Q5" s="56">
        <v>17</v>
      </c>
      <c r="R5" s="58">
        <v>18</v>
      </c>
    </row>
    <row r="6" spans="1:18" s="6" customFormat="1" ht="42.75">
      <c r="A6" s="330" t="s">
        <v>500</v>
      </c>
      <c r="B6" s="87">
        <v>79834</v>
      </c>
      <c r="C6" s="87">
        <v>24914</v>
      </c>
      <c r="D6" s="87">
        <v>477604</v>
      </c>
      <c r="E6" s="87">
        <v>23440</v>
      </c>
      <c r="F6" s="87">
        <v>97746</v>
      </c>
      <c r="G6" s="87">
        <v>231407</v>
      </c>
      <c r="H6" s="87">
        <v>16500</v>
      </c>
      <c r="I6" s="87">
        <v>29130</v>
      </c>
      <c r="J6" s="87">
        <v>1926021</v>
      </c>
      <c r="K6" s="87">
        <v>456095</v>
      </c>
      <c r="L6" s="87"/>
      <c r="M6" s="87">
        <v>13975</v>
      </c>
      <c r="N6" s="87">
        <v>224266</v>
      </c>
      <c r="O6" s="87">
        <v>0</v>
      </c>
      <c r="P6" s="87">
        <v>35368</v>
      </c>
      <c r="Q6" s="87">
        <v>0</v>
      </c>
      <c r="R6" s="338">
        <f>SUM(B6:Q6)</f>
        <v>3636300</v>
      </c>
    </row>
    <row r="7" spans="1:18" s="6" customFormat="1" ht="15">
      <c r="A7" s="408" t="s">
        <v>369</v>
      </c>
      <c r="B7" s="147">
        <v>2290</v>
      </c>
      <c r="C7" s="147">
        <v>400</v>
      </c>
      <c r="D7" s="147">
        <v>20399</v>
      </c>
      <c r="E7" s="147">
        <v>1675</v>
      </c>
      <c r="F7" s="147">
        <v>4180</v>
      </c>
      <c r="G7" s="147">
        <v>1839</v>
      </c>
      <c r="H7" s="147"/>
      <c r="I7" s="147">
        <v>-12858</v>
      </c>
      <c r="J7" s="147">
        <v>1187818</v>
      </c>
      <c r="K7" s="147">
        <v>45483</v>
      </c>
      <c r="L7" s="147"/>
      <c r="M7" s="147">
        <v>13725</v>
      </c>
      <c r="N7" s="147">
        <v>-30000</v>
      </c>
      <c r="O7" s="147"/>
      <c r="P7" s="147">
        <v>7520</v>
      </c>
      <c r="Q7" s="486"/>
      <c r="R7" s="334">
        <f aca="true" t="shared" si="0" ref="R7:R12">SUM(B7:Q7)</f>
        <v>1242471</v>
      </c>
    </row>
    <row r="8" spans="1:18" s="6" customFormat="1" ht="28.5">
      <c r="A8" s="339" t="s">
        <v>370</v>
      </c>
      <c r="B8" s="148">
        <f>SUM(B6:B7)</f>
        <v>82124</v>
      </c>
      <c r="C8" s="148">
        <f aca="true" t="shared" si="1" ref="C8:Q8">SUM(C6:C7)</f>
        <v>25314</v>
      </c>
      <c r="D8" s="148">
        <f t="shared" si="1"/>
        <v>498003</v>
      </c>
      <c r="E8" s="148">
        <f t="shared" si="1"/>
        <v>25115</v>
      </c>
      <c r="F8" s="148">
        <f t="shared" si="1"/>
        <v>101926</v>
      </c>
      <c r="G8" s="148">
        <f t="shared" si="1"/>
        <v>233246</v>
      </c>
      <c r="H8" s="148">
        <f t="shared" si="1"/>
        <v>16500</v>
      </c>
      <c r="I8" s="148">
        <f t="shared" si="1"/>
        <v>16272</v>
      </c>
      <c r="J8" s="148">
        <f t="shared" si="1"/>
        <v>3113839</v>
      </c>
      <c r="K8" s="148">
        <f t="shared" si="1"/>
        <v>501578</v>
      </c>
      <c r="L8" s="148">
        <f t="shared" si="1"/>
        <v>0</v>
      </c>
      <c r="M8" s="148">
        <f t="shared" si="1"/>
        <v>27700</v>
      </c>
      <c r="N8" s="148">
        <f t="shared" si="1"/>
        <v>194266</v>
      </c>
      <c r="O8" s="148">
        <f t="shared" si="1"/>
        <v>0</v>
      </c>
      <c r="P8" s="148">
        <f t="shared" si="1"/>
        <v>42888</v>
      </c>
      <c r="Q8" s="148">
        <f t="shared" si="1"/>
        <v>0</v>
      </c>
      <c r="R8" s="406">
        <f t="shared" si="0"/>
        <v>4878771</v>
      </c>
    </row>
    <row r="9" spans="1:18" s="6" customFormat="1" ht="15">
      <c r="A9" s="331" t="s">
        <v>130</v>
      </c>
      <c r="B9" s="147">
        <v>24025</v>
      </c>
      <c r="C9" s="147">
        <v>5285</v>
      </c>
      <c r="D9" s="147">
        <v>195358</v>
      </c>
      <c r="E9" s="147"/>
      <c r="F9" s="147">
        <v>47175</v>
      </c>
      <c r="G9" s="147">
        <v>106073</v>
      </c>
      <c r="H9" s="147"/>
      <c r="I9" s="147"/>
      <c r="J9" s="147">
        <v>21662</v>
      </c>
      <c r="K9" s="147">
        <v>55000</v>
      </c>
      <c r="L9" s="147">
        <v>0</v>
      </c>
      <c r="M9" s="147">
        <v>0</v>
      </c>
      <c r="N9" s="147">
        <v>0</v>
      </c>
      <c r="O9" s="147">
        <v>0</v>
      </c>
      <c r="P9" s="147">
        <v>42888</v>
      </c>
      <c r="Q9" s="147">
        <v>0</v>
      </c>
      <c r="R9" s="334">
        <f t="shared" si="0"/>
        <v>497466</v>
      </c>
    </row>
    <row r="10" spans="1:18" s="6" customFormat="1" ht="57">
      <c r="A10" s="333" t="s">
        <v>501</v>
      </c>
      <c r="B10" s="148">
        <v>1203487</v>
      </c>
      <c r="C10" s="148">
        <v>282360</v>
      </c>
      <c r="D10" s="148">
        <v>878280</v>
      </c>
      <c r="E10" s="148">
        <v>0</v>
      </c>
      <c r="F10" s="148">
        <v>169</v>
      </c>
      <c r="G10" s="148"/>
      <c r="H10" s="148"/>
      <c r="I10" s="148"/>
      <c r="J10" s="148">
        <v>35526</v>
      </c>
      <c r="K10" s="148">
        <v>32673</v>
      </c>
      <c r="L10" s="148"/>
      <c r="M10" s="148"/>
      <c r="N10" s="148"/>
      <c r="O10" s="148">
        <v>3770</v>
      </c>
      <c r="P10" s="148"/>
      <c r="Q10" s="148"/>
      <c r="R10" s="406">
        <f t="shared" si="0"/>
        <v>2436265</v>
      </c>
    </row>
    <row r="11" spans="1:18" s="6" customFormat="1" ht="15">
      <c r="A11" s="408" t="s">
        <v>369</v>
      </c>
      <c r="B11" s="147">
        <v>2519</v>
      </c>
      <c r="C11" s="147">
        <v>-1109</v>
      </c>
      <c r="D11" s="147">
        <v>-7853</v>
      </c>
      <c r="E11" s="147"/>
      <c r="F11" s="147"/>
      <c r="G11" s="147"/>
      <c r="H11" s="147"/>
      <c r="I11" s="147"/>
      <c r="J11" s="147">
        <v>43782</v>
      </c>
      <c r="K11" s="147">
        <v>1515</v>
      </c>
      <c r="L11" s="147"/>
      <c r="M11" s="147"/>
      <c r="N11" s="147"/>
      <c r="O11" s="147"/>
      <c r="P11" s="147"/>
      <c r="Q11" s="147"/>
      <c r="R11" s="334">
        <f t="shared" si="0"/>
        <v>38854</v>
      </c>
    </row>
    <row r="12" spans="1:18" s="6" customFormat="1" ht="28.5">
      <c r="A12" s="339" t="s">
        <v>370</v>
      </c>
      <c r="B12" s="148">
        <f>SUM(B10:B11)</f>
        <v>1206006</v>
      </c>
      <c r="C12" s="148">
        <f aca="true" t="shared" si="2" ref="C12:Q12">SUM(C10:C11)</f>
        <v>281251</v>
      </c>
      <c r="D12" s="148">
        <f t="shared" si="2"/>
        <v>870427</v>
      </c>
      <c r="E12" s="148">
        <f t="shared" si="2"/>
        <v>0</v>
      </c>
      <c r="F12" s="148">
        <f t="shared" si="2"/>
        <v>169</v>
      </c>
      <c r="G12" s="148">
        <f t="shared" si="2"/>
        <v>0</v>
      </c>
      <c r="H12" s="148">
        <f t="shared" si="2"/>
        <v>0</v>
      </c>
      <c r="I12" s="148">
        <f t="shared" si="2"/>
        <v>0</v>
      </c>
      <c r="J12" s="148">
        <f t="shared" si="2"/>
        <v>79308</v>
      </c>
      <c r="K12" s="148">
        <f t="shared" si="2"/>
        <v>34188</v>
      </c>
      <c r="L12" s="148">
        <f t="shared" si="2"/>
        <v>0</v>
      </c>
      <c r="M12" s="148">
        <f t="shared" si="2"/>
        <v>0</v>
      </c>
      <c r="N12" s="148">
        <f t="shared" si="2"/>
        <v>0</v>
      </c>
      <c r="O12" s="148">
        <f t="shared" si="2"/>
        <v>3770</v>
      </c>
      <c r="P12" s="148">
        <f t="shared" si="2"/>
        <v>0</v>
      </c>
      <c r="Q12" s="148">
        <f t="shared" si="2"/>
        <v>0</v>
      </c>
      <c r="R12" s="332">
        <f t="shared" si="0"/>
        <v>2475119</v>
      </c>
    </row>
    <row r="13" spans="1:18" s="6" customFormat="1" ht="15.75" thickBot="1">
      <c r="A13" s="335" t="s">
        <v>130</v>
      </c>
      <c r="B13" s="149">
        <v>711808</v>
      </c>
      <c r="C13" s="149">
        <v>167149</v>
      </c>
      <c r="D13" s="149">
        <v>356070</v>
      </c>
      <c r="E13" s="149"/>
      <c r="F13" s="149"/>
      <c r="G13" s="149"/>
      <c r="H13" s="149"/>
      <c r="I13" s="149"/>
      <c r="J13" s="149">
        <v>6545</v>
      </c>
      <c r="K13" s="149">
        <v>4771</v>
      </c>
      <c r="L13" s="149"/>
      <c r="M13" s="149"/>
      <c r="N13" s="149"/>
      <c r="O13" s="149"/>
      <c r="P13" s="149"/>
      <c r="Q13" s="149"/>
      <c r="R13" s="336">
        <f>SUM(B13:Q13)</f>
        <v>1246343</v>
      </c>
    </row>
    <row r="14" spans="1:18" s="6" customFormat="1" ht="16.5" customHeight="1">
      <c r="A14" s="116" t="s">
        <v>52</v>
      </c>
      <c r="B14" s="337">
        <f aca="true" t="shared" si="3" ref="B14:R14">SUM(B6+B10)</f>
        <v>1283321</v>
      </c>
      <c r="C14" s="337">
        <f t="shared" si="3"/>
        <v>307274</v>
      </c>
      <c r="D14" s="337">
        <f t="shared" si="3"/>
        <v>1355884</v>
      </c>
      <c r="E14" s="337">
        <f t="shared" si="3"/>
        <v>23440</v>
      </c>
      <c r="F14" s="337">
        <f t="shared" si="3"/>
        <v>97915</v>
      </c>
      <c r="G14" s="337">
        <f t="shared" si="3"/>
        <v>231407</v>
      </c>
      <c r="H14" s="337">
        <f t="shared" si="3"/>
        <v>16500</v>
      </c>
      <c r="I14" s="337">
        <f t="shared" si="3"/>
        <v>29130</v>
      </c>
      <c r="J14" s="337">
        <f t="shared" si="3"/>
        <v>1961547</v>
      </c>
      <c r="K14" s="337">
        <f t="shared" si="3"/>
        <v>488768</v>
      </c>
      <c r="L14" s="337">
        <f t="shared" si="3"/>
        <v>0</v>
      </c>
      <c r="M14" s="337">
        <f t="shared" si="3"/>
        <v>13975</v>
      </c>
      <c r="N14" s="337">
        <f t="shared" si="3"/>
        <v>224266</v>
      </c>
      <c r="O14" s="337">
        <f t="shared" si="3"/>
        <v>3770</v>
      </c>
      <c r="P14" s="337">
        <f t="shared" si="3"/>
        <v>35368</v>
      </c>
      <c r="Q14" s="337">
        <f t="shared" si="3"/>
        <v>0</v>
      </c>
      <c r="R14" s="338">
        <f t="shared" si="3"/>
        <v>6072565</v>
      </c>
    </row>
    <row r="15" spans="1:18" s="6" customFormat="1" ht="16.5" customHeight="1">
      <c r="A15" s="339" t="s">
        <v>369</v>
      </c>
      <c r="B15" s="340">
        <f>SUM(B7+B11)</f>
        <v>4809</v>
      </c>
      <c r="C15" s="340">
        <f aca="true" t="shared" si="4" ref="C15:R15">SUM(C7+C11)</f>
        <v>-709</v>
      </c>
      <c r="D15" s="340">
        <f t="shared" si="4"/>
        <v>12546</v>
      </c>
      <c r="E15" s="340">
        <f t="shared" si="4"/>
        <v>1675</v>
      </c>
      <c r="F15" s="340">
        <f t="shared" si="4"/>
        <v>4180</v>
      </c>
      <c r="G15" s="340">
        <f t="shared" si="4"/>
        <v>1839</v>
      </c>
      <c r="H15" s="340">
        <f t="shared" si="4"/>
        <v>0</v>
      </c>
      <c r="I15" s="340">
        <f t="shared" si="4"/>
        <v>-12858</v>
      </c>
      <c r="J15" s="340">
        <f t="shared" si="4"/>
        <v>1231600</v>
      </c>
      <c r="K15" s="340">
        <f t="shared" si="4"/>
        <v>46998</v>
      </c>
      <c r="L15" s="340">
        <f t="shared" si="4"/>
        <v>0</v>
      </c>
      <c r="M15" s="340">
        <f t="shared" si="4"/>
        <v>13725</v>
      </c>
      <c r="N15" s="340">
        <f t="shared" si="4"/>
        <v>-30000</v>
      </c>
      <c r="O15" s="340">
        <f t="shared" si="4"/>
        <v>0</v>
      </c>
      <c r="P15" s="340">
        <f t="shared" si="4"/>
        <v>7520</v>
      </c>
      <c r="Q15" s="340">
        <f t="shared" si="4"/>
        <v>0</v>
      </c>
      <c r="R15" s="334">
        <f t="shared" si="4"/>
        <v>1281325</v>
      </c>
    </row>
    <row r="16" spans="1:18" s="6" customFormat="1" ht="16.5" customHeight="1">
      <c r="A16" s="408" t="s">
        <v>370</v>
      </c>
      <c r="B16" s="407">
        <f>SUM(B14:B15)</f>
        <v>1288130</v>
      </c>
      <c r="C16" s="407">
        <f aca="true" t="shared" si="5" ref="C16:R16">SUM(C14:C15)</f>
        <v>306565</v>
      </c>
      <c r="D16" s="407">
        <f t="shared" si="5"/>
        <v>1368430</v>
      </c>
      <c r="E16" s="407">
        <f t="shared" si="5"/>
        <v>25115</v>
      </c>
      <c r="F16" s="407">
        <f t="shared" si="5"/>
        <v>102095</v>
      </c>
      <c r="G16" s="407">
        <f t="shared" si="5"/>
        <v>233246</v>
      </c>
      <c r="H16" s="407">
        <f t="shared" si="5"/>
        <v>16500</v>
      </c>
      <c r="I16" s="407">
        <f t="shared" si="5"/>
        <v>16272</v>
      </c>
      <c r="J16" s="407">
        <f t="shared" si="5"/>
        <v>3193147</v>
      </c>
      <c r="K16" s="407">
        <f t="shared" si="5"/>
        <v>535766</v>
      </c>
      <c r="L16" s="407">
        <f t="shared" si="5"/>
        <v>0</v>
      </c>
      <c r="M16" s="407">
        <f t="shared" si="5"/>
        <v>27700</v>
      </c>
      <c r="N16" s="407">
        <f t="shared" si="5"/>
        <v>194266</v>
      </c>
      <c r="O16" s="407">
        <f t="shared" si="5"/>
        <v>3770</v>
      </c>
      <c r="P16" s="407">
        <f t="shared" si="5"/>
        <v>42888</v>
      </c>
      <c r="Q16" s="407">
        <f t="shared" si="5"/>
        <v>0</v>
      </c>
      <c r="R16" s="406">
        <f t="shared" si="5"/>
        <v>7353890</v>
      </c>
    </row>
    <row r="17" spans="1:18" s="320" customFormat="1" ht="15">
      <c r="A17" s="333" t="s">
        <v>130</v>
      </c>
      <c r="B17" s="340">
        <f>B9+B13</f>
        <v>735833</v>
      </c>
      <c r="C17" s="340">
        <f aca="true" t="shared" si="6" ref="C17:R17">C9+C13</f>
        <v>172434</v>
      </c>
      <c r="D17" s="340">
        <f t="shared" si="6"/>
        <v>551428</v>
      </c>
      <c r="E17" s="340">
        <f t="shared" si="6"/>
        <v>0</v>
      </c>
      <c r="F17" s="340">
        <f t="shared" si="6"/>
        <v>47175</v>
      </c>
      <c r="G17" s="340">
        <f t="shared" si="6"/>
        <v>106073</v>
      </c>
      <c r="H17" s="340">
        <f t="shared" si="6"/>
        <v>0</v>
      </c>
      <c r="I17" s="340">
        <f t="shared" si="6"/>
        <v>0</v>
      </c>
      <c r="J17" s="340">
        <f t="shared" si="6"/>
        <v>28207</v>
      </c>
      <c r="K17" s="340">
        <f t="shared" si="6"/>
        <v>59771</v>
      </c>
      <c r="L17" s="340">
        <f t="shared" si="6"/>
        <v>0</v>
      </c>
      <c r="M17" s="340">
        <f t="shared" si="6"/>
        <v>0</v>
      </c>
      <c r="N17" s="340">
        <f t="shared" si="6"/>
        <v>0</v>
      </c>
      <c r="O17" s="340">
        <f t="shared" si="6"/>
        <v>0</v>
      </c>
      <c r="P17" s="340">
        <f t="shared" si="6"/>
        <v>42888</v>
      </c>
      <c r="Q17" s="340">
        <f t="shared" si="6"/>
        <v>0</v>
      </c>
      <c r="R17" s="334">
        <f t="shared" si="6"/>
        <v>1743809</v>
      </c>
    </row>
    <row r="18" spans="1:18" s="320" customFormat="1" ht="29.25" thickBot="1">
      <c r="A18" s="341" t="s">
        <v>70</v>
      </c>
      <c r="B18" s="342">
        <f>B16-B17</f>
        <v>552297</v>
      </c>
      <c r="C18" s="342">
        <f aca="true" t="shared" si="7" ref="C18:R18">C16-C17</f>
        <v>134131</v>
      </c>
      <c r="D18" s="342">
        <f t="shared" si="7"/>
        <v>817002</v>
      </c>
      <c r="E18" s="342">
        <f t="shared" si="7"/>
        <v>25115</v>
      </c>
      <c r="F18" s="342">
        <f t="shared" si="7"/>
        <v>54920</v>
      </c>
      <c r="G18" s="342">
        <f t="shared" si="7"/>
        <v>127173</v>
      </c>
      <c r="H18" s="342">
        <f t="shared" si="7"/>
        <v>16500</v>
      </c>
      <c r="I18" s="342">
        <f t="shared" si="7"/>
        <v>16272</v>
      </c>
      <c r="J18" s="342">
        <f t="shared" si="7"/>
        <v>3164940</v>
      </c>
      <c r="K18" s="342">
        <f t="shared" si="7"/>
        <v>475995</v>
      </c>
      <c r="L18" s="342">
        <f t="shared" si="7"/>
        <v>0</v>
      </c>
      <c r="M18" s="342">
        <f t="shared" si="7"/>
        <v>27700</v>
      </c>
      <c r="N18" s="342">
        <f t="shared" si="7"/>
        <v>194266</v>
      </c>
      <c r="O18" s="342">
        <f t="shared" si="7"/>
        <v>3770</v>
      </c>
      <c r="P18" s="342">
        <f t="shared" si="7"/>
        <v>0</v>
      </c>
      <c r="Q18" s="342">
        <f t="shared" si="7"/>
        <v>0</v>
      </c>
      <c r="R18" s="343">
        <f t="shared" si="7"/>
        <v>5610081</v>
      </c>
    </row>
    <row r="22" ht="14.25" customHeight="1"/>
  </sheetData>
  <sheetProtection/>
  <mergeCells count="16">
    <mergeCell ref="R1:R4"/>
    <mergeCell ref="K3:K4"/>
    <mergeCell ref="J3:J4"/>
    <mergeCell ref="F3:I3"/>
    <mergeCell ref="L3:O3"/>
    <mergeCell ref="P2:P4"/>
    <mergeCell ref="Q2:Q4"/>
    <mergeCell ref="P1:Q1"/>
    <mergeCell ref="A1:A4"/>
    <mergeCell ref="C3:C4"/>
    <mergeCell ref="D3:D4"/>
    <mergeCell ref="B3:B4"/>
    <mergeCell ref="E3:E4"/>
    <mergeCell ref="J2:O2"/>
    <mergeCell ref="B2:I2"/>
    <mergeCell ref="B1:O1"/>
  </mergeCells>
  <printOptions/>
  <pageMargins left="0.15748031496062992" right="0.2362204724409449" top="1.0236220472440944" bottom="0.7480314960629921" header="0.31496062992125984" footer="0.31496062992125984"/>
  <pageSetup horizontalDpi="600" verticalDpi="600" orientation="landscape" paperSize="9" r:id="rId1"/>
  <headerFooter>
    <oddHeader>&amp;C&amp;"Book Antiqua,Félkövér"&amp;11Keszthely Város Önkormányzata
2017. évi kiadásai kiemelt előirányzatok szerinti bontásban&amp;R&amp;"Book Antiqua,Félkövér"7. melléklet
ezer Ft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9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7" sqref="A67:IV70"/>
    </sheetView>
  </sheetViews>
  <sheetFormatPr defaultColWidth="9.140625" defaultRowHeight="12.75"/>
  <cols>
    <col min="1" max="1" width="24.28125" style="352" customWidth="1"/>
    <col min="2" max="2" width="8.28125" style="1" customWidth="1"/>
    <col min="3" max="3" width="7.28125" style="1" customWidth="1"/>
    <col min="4" max="4" width="7.421875" style="1" customWidth="1"/>
    <col min="5" max="5" width="7.140625" style="1" customWidth="1"/>
    <col min="6" max="6" width="9.57421875" style="1" customWidth="1"/>
    <col min="7" max="7" width="10.140625" style="1" customWidth="1"/>
    <col min="8" max="9" width="6.8515625" style="1" customWidth="1"/>
    <col min="10" max="10" width="8.421875" style="1" customWidth="1"/>
    <col min="11" max="12" width="6.8515625" style="1" customWidth="1"/>
    <col min="13" max="14" width="7.140625" style="1" customWidth="1"/>
    <col min="15" max="15" width="6.8515625" style="1" customWidth="1"/>
    <col min="16" max="16" width="7.7109375" style="1" customWidth="1"/>
    <col min="17" max="17" width="7.00390625" style="1" customWidth="1"/>
    <col min="18" max="18" width="6.7109375" style="2" customWidth="1"/>
    <col min="19" max="19" width="8.421875" style="2" customWidth="1"/>
    <col min="20" max="16384" width="9.140625" style="1" customWidth="1"/>
  </cols>
  <sheetData>
    <row r="1" spans="1:19" ht="14.25">
      <c r="A1" s="652" t="s">
        <v>140</v>
      </c>
      <c r="B1" s="691" t="s">
        <v>51</v>
      </c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3"/>
      <c r="P1" s="697" t="s">
        <v>23</v>
      </c>
      <c r="Q1" s="698"/>
      <c r="R1" s="699"/>
      <c r="S1" s="681" t="s">
        <v>9</v>
      </c>
    </row>
    <row r="2" spans="1:19" ht="13.5" customHeight="1">
      <c r="A2" s="635"/>
      <c r="B2" s="694" t="s">
        <v>8</v>
      </c>
      <c r="C2" s="695"/>
      <c r="D2" s="695"/>
      <c r="E2" s="695"/>
      <c r="F2" s="695"/>
      <c r="G2" s="695"/>
      <c r="H2" s="695"/>
      <c r="I2" s="696"/>
      <c r="J2" s="685" t="s">
        <v>68</v>
      </c>
      <c r="K2" s="686"/>
      <c r="L2" s="686"/>
      <c r="M2" s="686"/>
      <c r="N2" s="686"/>
      <c r="O2" s="687"/>
      <c r="P2" s="631" t="s">
        <v>255</v>
      </c>
      <c r="Q2" s="627" t="s">
        <v>256</v>
      </c>
      <c r="R2" s="631" t="s">
        <v>254</v>
      </c>
      <c r="S2" s="682"/>
    </row>
    <row r="3" spans="1:19" ht="20.25" customHeight="1">
      <c r="A3" s="635"/>
      <c r="B3" s="627" t="s">
        <v>47</v>
      </c>
      <c r="C3" s="632" t="s">
        <v>141</v>
      </c>
      <c r="D3" s="632" t="s">
        <v>10</v>
      </c>
      <c r="E3" s="632" t="s">
        <v>49</v>
      </c>
      <c r="F3" s="688" t="s">
        <v>7</v>
      </c>
      <c r="G3" s="689"/>
      <c r="H3" s="689"/>
      <c r="I3" s="690"/>
      <c r="J3" s="631" t="s">
        <v>144</v>
      </c>
      <c r="K3" s="631" t="s">
        <v>145</v>
      </c>
      <c r="L3" s="631" t="s">
        <v>167</v>
      </c>
      <c r="M3" s="631"/>
      <c r="N3" s="631"/>
      <c r="O3" s="631"/>
      <c r="P3" s="631"/>
      <c r="Q3" s="638"/>
      <c r="R3" s="631"/>
      <c r="S3" s="682"/>
    </row>
    <row r="4" spans="1:19" ht="76.5">
      <c r="A4" s="636"/>
      <c r="B4" s="629"/>
      <c r="C4" s="633"/>
      <c r="D4" s="633"/>
      <c r="E4" s="633"/>
      <c r="F4" s="50" t="s">
        <v>184</v>
      </c>
      <c r="G4" s="54" t="s">
        <v>185</v>
      </c>
      <c r="H4" s="190" t="s">
        <v>146</v>
      </c>
      <c r="I4" s="190" t="s">
        <v>183</v>
      </c>
      <c r="J4" s="631"/>
      <c r="K4" s="631"/>
      <c r="L4" s="54" t="s">
        <v>186</v>
      </c>
      <c r="M4" s="54" t="s">
        <v>187</v>
      </c>
      <c r="N4" s="54" t="s">
        <v>50</v>
      </c>
      <c r="O4" s="190" t="s">
        <v>188</v>
      </c>
      <c r="P4" s="631"/>
      <c r="Q4" s="629"/>
      <c r="R4" s="631"/>
      <c r="S4" s="683"/>
    </row>
    <row r="5" spans="1:19" ht="15" thickBot="1">
      <c r="A5" s="55">
        <v>1</v>
      </c>
      <c r="B5" s="56">
        <v>2</v>
      </c>
      <c r="C5" s="56">
        <v>3</v>
      </c>
      <c r="D5" s="57">
        <v>4</v>
      </c>
      <c r="E5" s="56">
        <v>5</v>
      </c>
      <c r="F5" s="56">
        <v>6</v>
      </c>
      <c r="G5" s="56">
        <v>7</v>
      </c>
      <c r="H5" s="56">
        <v>8</v>
      </c>
      <c r="I5" s="56">
        <v>9</v>
      </c>
      <c r="J5" s="56">
        <v>10</v>
      </c>
      <c r="K5" s="56">
        <v>11</v>
      </c>
      <c r="L5" s="56">
        <v>12</v>
      </c>
      <c r="M5" s="56">
        <v>13</v>
      </c>
      <c r="N5" s="56">
        <v>14</v>
      </c>
      <c r="O5" s="56">
        <v>15</v>
      </c>
      <c r="P5" s="56">
        <v>16</v>
      </c>
      <c r="Q5" s="56">
        <v>17</v>
      </c>
      <c r="R5" s="56">
        <v>18</v>
      </c>
      <c r="S5" s="64">
        <v>19</v>
      </c>
    </row>
    <row r="6" spans="1:21" s="59" customFormat="1" ht="14.25">
      <c r="A6" s="559" t="s">
        <v>107</v>
      </c>
      <c r="B6" s="560">
        <v>55651</v>
      </c>
      <c r="C6" s="560">
        <v>19073</v>
      </c>
      <c r="D6" s="560">
        <v>84294</v>
      </c>
      <c r="E6" s="560"/>
      <c r="F6" s="560"/>
      <c r="G6" s="560">
        <v>27000</v>
      </c>
      <c r="H6" s="560"/>
      <c r="I6" s="560">
        <v>16500</v>
      </c>
      <c r="J6" s="560">
        <v>5662</v>
      </c>
      <c r="K6" s="560">
        <v>0</v>
      </c>
      <c r="L6" s="560"/>
      <c r="M6" s="560">
        <v>3275</v>
      </c>
      <c r="N6" s="560"/>
      <c r="O6" s="560"/>
      <c r="P6" s="560"/>
      <c r="Q6" s="560"/>
      <c r="R6" s="560"/>
      <c r="S6" s="561">
        <f>SUM(B6:R6)</f>
        <v>211455</v>
      </c>
      <c r="T6" s="62"/>
      <c r="U6" s="61"/>
    </row>
    <row r="7" spans="1:21" s="59" customFormat="1" ht="14.25">
      <c r="A7" s="143" t="s">
        <v>369</v>
      </c>
      <c r="B7" s="97">
        <v>790</v>
      </c>
      <c r="C7" s="97"/>
      <c r="D7" s="97">
        <v>5809</v>
      </c>
      <c r="E7" s="97"/>
      <c r="F7" s="97"/>
      <c r="G7" s="97"/>
      <c r="H7" s="97"/>
      <c r="I7" s="97"/>
      <c r="J7" s="97"/>
      <c r="K7" s="97"/>
      <c r="L7" s="97"/>
      <c r="M7" s="97">
        <v>-1275</v>
      </c>
      <c r="N7" s="97"/>
      <c r="O7" s="97"/>
      <c r="P7" s="97"/>
      <c r="Q7" s="97"/>
      <c r="R7" s="97"/>
      <c r="S7" s="98">
        <f>SUM(B7:R7)</f>
        <v>5324</v>
      </c>
      <c r="T7" s="62"/>
      <c r="U7" s="61"/>
    </row>
    <row r="8" spans="1:21" s="59" customFormat="1" ht="14.25">
      <c r="A8" s="143" t="s">
        <v>370</v>
      </c>
      <c r="B8" s="97">
        <f>SUM(B6:B7)</f>
        <v>56441</v>
      </c>
      <c r="C8" s="97">
        <f>SUM(C6:C7)</f>
        <v>19073</v>
      </c>
      <c r="D8" s="97">
        <f>SUM(D6:D7)</f>
        <v>90103</v>
      </c>
      <c r="E8" s="97"/>
      <c r="F8" s="97"/>
      <c r="G8" s="97">
        <f>SUM(G6:G7)</f>
        <v>27000</v>
      </c>
      <c r="H8" s="97"/>
      <c r="I8" s="97">
        <f>SUM(I6:I7)</f>
        <v>16500</v>
      </c>
      <c r="J8" s="97">
        <f>SUM(J6:J7)</f>
        <v>5662</v>
      </c>
      <c r="K8" s="97"/>
      <c r="L8" s="97"/>
      <c r="M8" s="97">
        <f>SUM(M6:M7)</f>
        <v>2000</v>
      </c>
      <c r="N8" s="97"/>
      <c r="O8" s="97"/>
      <c r="P8" s="97"/>
      <c r="Q8" s="97"/>
      <c r="R8" s="97"/>
      <c r="S8" s="98">
        <f>SUM(S6:S7)</f>
        <v>216779</v>
      </c>
      <c r="T8" s="62"/>
      <c r="U8" s="61"/>
    </row>
    <row r="9" spans="1:21" s="59" customFormat="1" ht="14.25">
      <c r="A9" s="143" t="s">
        <v>129</v>
      </c>
      <c r="B9" s="97">
        <v>23975</v>
      </c>
      <c r="C9" s="97">
        <v>5275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8">
        <f aca="true" t="shared" si="0" ref="S9:S15">SUM(B9:R9)</f>
        <v>29250</v>
      </c>
      <c r="T9" s="62"/>
      <c r="U9" s="61"/>
    </row>
    <row r="10" spans="1:20" s="59" customFormat="1" ht="14.25">
      <c r="A10" s="60" t="s">
        <v>523</v>
      </c>
      <c r="B10" s="97"/>
      <c r="C10" s="97"/>
      <c r="D10" s="97">
        <v>18500</v>
      </c>
      <c r="E10" s="97"/>
      <c r="F10" s="97"/>
      <c r="G10" s="97"/>
      <c r="H10" s="97"/>
      <c r="I10" s="97"/>
      <c r="J10" s="97"/>
      <c r="K10" s="97">
        <v>4961</v>
      </c>
      <c r="L10" s="97"/>
      <c r="M10" s="97"/>
      <c r="N10" s="97"/>
      <c r="O10" s="97"/>
      <c r="P10" s="97"/>
      <c r="Q10" s="97"/>
      <c r="R10" s="97"/>
      <c r="S10" s="98">
        <f t="shared" si="0"/>
        <v>23461</v>
      </c>
      <c r="T10" s="62"/>
    </row>
    <row r="11" spans="1:20" s="59" customFormat="1" ht="14.25">
      <c r="A11" s="143" t="s">
        <v>369</v>
      </c>
      <c r="B11" s="97"/>
      <c r="C11" s="97"/>
      <c r="D11" s="97">
        <v>1061</v>
      </c>
      <c r="E11" s="97"/>
      <c r="F11" s="97"/>
      <c r="G11" s="97"/>
      <c r="H11" s="97"/>
      <c r="I11" s="97"/>
      <c r="J11" s="97"/>
      <c r="K11" s="97">
        <v>-1061</v>
      </c>
      <c r="L11" s="97"/>
      <c r="M11" s="97"/>
      <c r="N11" s="97"/>
      <c r="O11" s="97"/>
      <c r="P11" s="97"/>
      <c r="Q11" s="97"/>
      <c r="R11" s="97"/>
      <c r="S11" s="98">
        <f t="shared" si="0"/>
        <v>0</v>
      </c>
      <c r="T11" s="62"/>
    </row>
    <row r="12" spans="1:20" s="59" customFormat="1" ht="14.25">
      <c r="A12" s="143" t="s">
        <v>370</v>
      </c>
      <c r="B12" s="97"/>
      <c r="C12" s="97"/>
      <c r="D12" s="97">
        <f>SUM(D10:D11)</f>
        <v>19561</v>
      </c>
      <c r="E12" s="97"/>
      <c r="F12" s="97"/>
      <c r="G12" s="97"/>
      <c r="H12" s="97"/>
      <c r="I12" s="97"/>
      <c r="J12" s="97"/>
      <c r="K12" s="97">
        <f>SUM(K10:K11)</f>
        <v>3900</v>
      </c>
      <c r="L12" s="97"/>
      <c r="M12" s="97"/>
      <c r="N12" s="97"/>
      <c r="O12" s="97"/>
      <c r="P12" s="97"/>
      <c r="Q12" s="97"/>
      <c r="R12" s="97"/>
      <c r="S12" s="98">
        <f t="shared" si="0"/>
        <v>23461</v>
      </c>
      <c r="T12" s="62"/>
    </row>
    <row r="13" spans="1:20" s="59" customFormat="1" ht="14.25">
      <c r="A13" s="143" t="s">
        <v>129</v>
      </c>
      <c r="B13" s="97"/>
      <c r="C13" s="97"/>
      <c r="D13" s="97">
        <v>18500</v>
      </c>
      <c r="E13" s="97"/>
      <c r="F13" s="97"/>
      <c r="G13" s="97"/>
      <c r="H13" s="97"/>
      <c r="I13" s="97"/>
      <c r="J13" s="97"/>
      <c r="K13" s="97">
        <v>3900</v>
      </c>
      <c r="L13" s="97"/>
      <c r="M13" s="97"/>
      <c r="N13" s="97"/>
      <c r="O13" s="97"/>
      <c r="P13" s="97"/>
      <c r="Q13" s="97"/>
      <c r="R13" s="97"/>
      <c r="S13" s="98">
        <f t="shared" si="0"/>
        <v>22400</v>
      </c>
      <c r="T13" s="62"/>
    </row>
    <row r="14" spans="1:21" s="59" customFormat="1" ht="14.25">
      <c r="A14" s="516" t="s">
        <v>106</v>
      </c>
      <c r="B14" s="145"/>
      <c r="C14" s="145"/>
      <c r="D14" s="145">
        <v>108733</v>
      </c>
      <c r="E14" s="145"/>
      <c r="F14" s="145"/>
      <c r="G14" s="145"/>
      <c r="H14" s="145"/>
      <c r="I14" s="145"/>
      <c r="J14" s="145">
        <v>33052</v>
      </c>
      <c r="K14" s="145">
        <v>83317</v>
      </c>
      <c r="L14" s="145"/>
      <c r="M14" s="145"/>
      <c r="N14" s="145"/>
      <c r="O14" s="145"/>
      <c r="P14" s="145"/>
      <c r="Q14" s="145"/>
      <c r="R14" s="145"/>
      <c r="S14" s="471">
        <f t="shared" si="0"/>
        <v>225102</v>
      </c>
      <c r="T14" s="62"/>
      <c r="U14" s="61"/>
    </row>
    <row r="15" spans="1:21" s="59" customFormat="1" ht="14.25">
      <c r="A15" s="143" t="s">
        <v>369</v>
      </c>
      <c r="B15" s="97"/>
      <c r="C15" s="97"/>
      <c r="D15" s="97">
        <v>14896</v>
      </c>
      <c r="E15" s="97"/>
      <c r="F15" s="97"/>
      <c r="G15" s="97"/>
      <c r="H15" s="97"/>
      <c r="I15" s="97"/>
      <c r="J15" s="97">
        <v>23500</v>
      </c>
      <c r="K15" s="97">
        <v>-15315</v>
      </c>
      <c r="L15" s="97"/>
      <c r="M15" s="97"/>
      <c r="N15" s="97"/>
      <c r="O15" s="97"/>
      <c r="P15" s="97"/>
      <c r="Q15" s="97"/>
      <c r="R15" s="97"/>
      <c r="S15" s="98">
        <f t="shared" si="0"/>
        <v>23081</v>
      </c>
      <c r="T15" s="62"/>
      <c r="U15" s="61"/>
    </row>
    <row r="16" spans="1:21" s="59" customFormat="1" ht="14.25">
      <c r="A16" s="143" t="s">
        <v>370</v>
      </c>
      <c r="B16" s="97"/>
      <c r="C16" s="97"/>
      <c r="D16" s="97">
        <f>SUM(D14:D15)</f>
        <v>123629</v>
      </c>
      <c r="E16" s="97"/>
      <c r="F16" s="97"/>
      <c r="G16" s="97"/>
      <c r="H16" s="97"/>
      <c r="I16" s="97"/>
      <c r="J16" s="97">
        <f>SUM(J14:J15)</f>
        <v>56552</v>
      </c>
      <c r="K16" s="97">
        <f>SUM(K14:K15)</f>
        <v>68002</v>
      </c>
      <c r="L16" s="97"/>
      <c r="M16" s="97"/>
      <c r="N16" s="97"/>
      <c r="O16" s="97"/>
      <c r="P16" s="97"/>
      <c r="Q16" s="97"/>
      <c r="R16" s="97"/>
      <c r="S16" s="98">
        <f>SUM(S14:S15)</f>
        <v>248183</v>
      </c>
      <c r="T16" s="62"/>
      <c r="U16" s="61"/>
    </row>
    <row r="17" spans="1:21" s="59" customFormat="1" ht="14.25">
      <c r="A17" s="60" t="s">
        <v>498</v>
      </c>
      <c r="B17" s="97"/>
      <c r="C17" s="97"/>
      <c r="D17" s="97"/>
      <c r="E17" s="97"/>
      <c r="F17" s="97">
        <v>7885</v>
      </c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>
        <v>35368</v>
      </c>
      <c r="R17" s="97"/>
      <c r="S17" s="98">
        <f aca="true" t="shared" si="1" ref="S17:S54">SUM(B17:R17)</f>
        <v>43253</v>
      </c>
      <c r="T17" s="62"/>
      <c r="U17" s="61"/>
    </row>
    <row r="18" spans="1:21" s="59" customFormat="1" ht="14.25">
      <c r="A18" s="143" t="s">
        <v>369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>
        <v>7520</v>
      </c>
      <c r="R18" s="97"/>
      <c r="S18" s="98">
        <f t="shared" si="1"/>
        <v>7520</v>
      </c>
      <c r="T18" s="62"/>
      <c r="U18" s="61"/>
    </row>
    <row r="19" spans="1:21" s="59" customFormat="1" ht="14.25">
      <c r="A19" s="143" t="s">
        <v>370</v>
      </c>
      <c r="B19" s="97"/>
      <c r="C19" s="97"/>
      <c r="D19" s="97"/>
      <c r="E19" s="97"/>
      <c r="F19" s="97">
        <f>SUM(F17:F18)</f>
        <v>7885</v>
      </c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>
        <f>SUM(Q17:Q18)</f>
        <v>42888</v>
      </c>
      <c r="R19" s="97"/>
      <c r="S19" s="98">
        <f t="shared" si="1"/>
        <v>50773</v>
      </c>
      <c r="T19" s="62"/>
      <c r="U19" s="61"/>
    </row>
    <row r="20" spans="1:21" s="59" customFormat="1" ht="14.25">
      <c r="A20" s="143" t="s">
        <v>281</v>
      </c>
      <c r="B20" s="97"/>
      <c r="C20" s="97"/>
      <c r="D20" s="97"/>
      <c r="E20" s="97"/>
      <c r="F20" s="97">
        <v>7885</v>
      </c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>
        <v>42888</v>
      </c>
      <c r="R20" s="97"/>
      <c r="S20" s="98">
        <f t="shared" si="1"/>
        <v>50773</v>
      </c>
      <c r="T20" s="62"/>
      <c r="U20" s="61"/>
    </row>
    <row r="21" spans="1:21" s="59" customFormat="1" ht="14.25">
      <c r="A21" s="60" t="s">
        <v>524</v>
      </c>
      <c r="B21" s="97"/>
      <c r="C21" s="97"/>
      <c r="D21" s="97"/>
      <c r="E21" s="97"/>
      <c r="F21" s="97">
        <v>89861</v>
      </c>
      <c r="G21" s="97"/>
      <c r="H21" s="97"/>
      <c r="I21" s="97"/>
      <c r="J21" s="97"/>
      <c r="K21" s="97"/>
      <c r="L21" s="97"/>
      <c r="M21" s="97"/>
      <c r="N21" s="97"/>
      <c r="O21" s="97"/>
      <c r="P21" s="97">
        <v>1898271</v>
      </c>
      <c r="Q21" s="97"/>
      <c r="R21" s="97"/>
      <c r="S21" s="98">
        <f t="shared" si="1"/>
        <v>1988132</v>
      </c>
      <c r="T21" s="62"/>
      <c r="U21" s="61"/>
    </row>
    <row r="22" spans="1:21" s="59" customFormat="1" ht="14.25">
      <c r="A22" s="143" t="s">
        <v>369</v>
      </c>
      <c r="B22" s="97"/>
      <c r="C22" s="97"/>
      <c r="D22" s="97"/>
      <c r="E22" s="97"/>
      <c r="F22" s="97">
        <v>4180</v>
      </c>
      <c r="G22" s="97"/>
      <c r="H22" s="97"/>
      <c r="I22" s="97"/>
      <c r="J22" s="97"/>
      <c r="K22" s="97"/>
      <c r="L22" s="97"/>
      <c r="M22" s="97"/>
      <c r="N22" s="97"/>
      <c r="O22" s="97"/>
      <c r="P22" s="97">
        <v>26119</v>
      </c>
      <c r="Q22" s="97"/>
      <c r="R22" s="97"/>
      <c r="S22" s="98">
        <f t="shared" si="1"/>
        <v>30299</v>
      </c>
      <c r="T22" s="62"/>
      <c r="U22" s="61"/>
    </row>
    <row r="23" spans="1:21" s="59" customFormat="1" ht="14.25">
      <c r="A23" s="143" t="s">
        <v>370</v>
      </c>
      <c r="B23" s="97"/>
      <c r="C23" s="97"/>
      <c r="D23" s="97"/>
      <c r="E23" s="97"/>
      <c r="F23" s="97">
        <f>SUM(F21:F22)</f>
        <v>94041</v>
      </c>
      <c r="G23" s="97"/>
      <c r="H23" s="97"/>
      <c r="I23" s="97"/>
      <c r="J23" s="97"/>
      <c r="K23" s="97"/>
      <c r="L23" s="97"/>
      <c r="M23" s="97"/>
      <c r="N23" s="97"/>
      <c r="O23" s="97"/>
      <c r="P23" s="97">
        <f>SUM(P21:P22)</f>
        <v>1924390</v>
      </c>
      <c r="Q23" s="97"/>
      <c r="R23" s="97"/>
      <c r="S23" s="98">
        <f t="shared" si="1"/>
        <v>2018431</v>
      </c>
      <c r="T23" s="62"/>
      <c r="U23" s="61"/>
    </row>
    <row r="24" spans="1:21" s="59" customFormat="1" ht="14.25">
      <c r="A24" s="143" t="s">
        <v>129</v>
      </c>
      <c r="B24" s="97"/>
      <c r="C24" s="97"/>
      <c r="D24" s="97"/>
      <c r="E24" s="97"/>
      <c r="F24" s="97">
        <v>39290</v>
      </c>
      <c r="G24" s="97"/>
      <c r="H24" s="97"/>
      <c r="I24" s="97"/>
      <c r="J24" s="97"/>
      <c r="K24" s="97"/>
      <c r="L24" s="97"/>
      <c r="M24" s="97"/>
      <c r="N24" s="97"/>
      <c r="O24" s="97"/>
      <c r="P24" s="97">
        <v>890935</v>
      </c>
      <c r="Q24" s="97"/>
      <c r="R24" s="97"/>
      <c r="S24" s="98">
        <f t="shared" si="1"/>
        <v>930225</v>
      </c>
      <c r="T24" s="62"/>
      <c r="U24" s="61"/>
    </row>
    <row r="25" spans="1:21" s="59" customFormat="1" ht="14.25">
      <c r="A25" s="60" t="s">
        <v>496</v>
      </c>
      <c r="B25" s="97">
        <v>549</v>
      </c>
      <c r="C25" s="97">
        <v>247</v>
      </c>
      <c r="D25" s="97">
        <v>904</v>
      </c>
      <c r="E25" s="97"/>
      <c r="F25" s="97">
        <v>0</v>
      </c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8">
        <f t="shared" si="1"/>
        <v>1700</v>
      </c>
      <c r="T25" s="62"/>
      <c r="U25" s="61"/>
    </row>
    <row r="26" spans="1:21" s="59" customFormat="1" ht="14.25">
      <c r="A26" s="60" t="s">
        <v>110</v>
      </c>
      <c r="B26" s="97">
        <v>3424</v>
      </c>
      <c r="C26" s="97">
        <v>141</v>
      </c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8">
        <f t="shared" si="1"/>
        <v>3565</v>
      </c>
      <c r="T26" s="62"/>
      <c r="U26" s="61"/>
    </row>
    <row r="27" spans="1:21" s="59" customFormat="1" ht="14.25">
      <c r="A27" s="143" t="s">
        <v>369</v>
      </c>
      <c r="B27" s="97">
        <v>1500</v>
      </c>
      <c r="C27" s="97">
        <v>400</v>
      </c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8">
        <f t="shared" si="1"/>
        <v>1900</v>
      </c>
      <c r="T27" s="62"/>
      <c r="U27" s="61"/>
    </row>
    <row r="28" spans="1:21" s="59" customFormat="1" ht="14.25">
      <c r="A28" s="143" t="s">
        <v>370</v>
      </c>
      <c r="B28" s="97">
        <f>SUM(B26:B27)</f>
        <v>4924</v>
      </c>
      <c r="C28" s="97">
        <f>SUM(C26:C27)</f>
        <v>541</v>
      </c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8">
        <f t="shared" si="1"/>
        <v>5465</v>
      </c>
      <c r="T28" s="62"/>
      <c r="U28" s="61"/>
    </row>
    <row r="29" spans="1:21" s="59" customFormat="1" ht="14.25">
      <c r="A29" s="516" t="s">
        <v>111</v>
      </c>
      <c r="B29" s="145"/>
      <c r="C29" s="145"/>
      <c r="D29" s="145">
        <v>1500</v>
      </c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344">
        <f t="shared" si="1"/>
        <v>1500</v>
      </c>
      <c r="T29" s="62"/>
      <c r="U29" s="63"/>
    </row>
    <row r="30" spans="1:21" s="59" customFormat="1" ht="14.25">
      <c r="A30" s="60" t="s">
        <v>253</v>
      </c>
      <c r="B30" s="97"/>
      <c r="C30" s="97"/>
      <c r="D30" s="97"/>
      <c r="E30" s="97"/>
      <c r="F30" s="97"/>
      <c r="G30" s="97"/>
      <c r="H30" s="97"/>
      <c r="I30" s="97"/>
      <c r="J30" s="97">
        <v>155688</v>
      </c>
      <c r="K30" s="97">
        <v>53740</v>
      </c>
      <c r="L30" s="97"/>
      <c r="M30" s="97">
        <v>1000</v>
      </c>
      <c r="N30" s="97"/>
      <c r="O30" s="97"/>
      <c r="P30" s="97"/>
      <c r="Q30" s="97"/>
      <c r="R30" s="97"/>
      <c r="S30" s="98">
        <f t="shared" si="1"/>
        <v>210428</v>
      </c>
      <c r="T30" s="62"/>
      <c r="U30" s="61"/>
    </row>
    <row r="31" spans="1:21" s="59" customFormat="1" ht="14.25">
      <c r="A31" s="143" t="s">
        <v>369</v>
      </c>
      <c r="B31" s="97"/>
      <c r="C31" s="97"/>
      <c r="D31" s="97"/>
      <c r="E31" s="97"/>
      <c r="F31" s="97"/>
      <c r="G31" s="97"/>
      <c r="H31" s="97"/>
      <c r="I31" s="97"/>
      <c r="J31" s="97">
        <v>48235</v>
      </c>
      <c r="K31" s="97">
        <v>2858</v>
      </c>
      <c r="L31" s="97"/>
      <c r="M31" s="97"/>
      <c r="N31" s="97"/>
      <c r="O31" s="97"/>
      <c r="P31" s="97"/>
      <c r="Q31" s="97"/>
      <c r="R31" s="97"/>
      <c r="S31" s="98">
        <f t="shared" si="1"/>
        <v>51093</v>
      </c>
      <c r="T31" s="62"/>
      <c r="U31" s="61"/>
    </row>
    <row r="32" spans="1:21" s="59" customFormat="1" ht="14.25">
      <c r="A32" s="143" t="s">
        <v>370</v>
      </c>
      <c r="B32" s="97"/>
      <c r="C32" s="97"/>
      <c r="D32" s="97"/>
      <c r="E32" s="97"/>
      <c r="F32" s="97"/>
      <c r="G32" s="97"/>
      <c r="H32" s="97"/>
      <c r="I32" s="97"/>
      <c r="J32" s="97">
        <f>SUM(J30:J31)</f>
        <v>203923</v>
      </c>
      <c r="K32" s="97">
        <f>SUM(K30:K31)</f>
        <v>56598</v>
      </c>
      <c r="L32" s="97"/>
      <c r="M32" s="97">
        <f>SUM(M30:M31)</f>
        <v>1000</v>
      </c>
      <c r="N32" s="97"/>
      <c r="O32" s="97"/>
      <c r="P32" s="97"/>
      <c r="Q32" s="97"/>
      <c r="R32" s="97"/>
      <c r="S32" s="98">
        <f t="shared" si="1"/>
        <v>261521</v>
      </c>
      <c r="T32" s="62"/>
      <c r="U32" s="61"/>
    </row>
    <row r="33" spans="1:21" s="59" customFormat="1" ht="14.25">
      <c r="A33" s="143" t="s">
        <v>129</v>
      </c>
      <c r="B33" s="97"/>
      <c r="C33" s="97"/>
      <c r="D33" s="97"/>
      <c r="E33" s="97"/>
      <c r="F33" s="97"/>
      <c r="G33" s="97"/>
      <c r="H33" s="97"/>
      <c r="I33" s="97"/>
      <c r="J33" s="97">
        <v>0</v>
      </c>
      <c r="K33" s="97">
        <v>51100</v>
      </c>
      <c r="L33" s="97"/>
      <c r="M33" s="97"/>
      <c r="N33" s="97"/>
      <c r="O33" s="97"/>
      <c r="P33" s="97"/>
      <c r="Q33" s="97"/>
      <c r="R33" s="97"/>
      <c r="S33" s="98">
        <f t="shared" si="1"/>
        <v>51100</v>
      </c>
      <c r="T33" s="62"/>
      <c r="U33" s="61"/>
    </row>
    <row r="34" spans="1:21" s="59" customFormat="1" ht="14.25">
      <c r="A34" s="60" t="s">
        <v>113</v>
      </c>
      <c r="B34" s="97"/>
      <c r="C34" s="97"/>
      <c r="D34" s="97">
        <v>76000</v>
      </c>
      <c r="E34" s="97"/>
      <c r="F34" s="97"/>
      <c r="G34" s="97">
        <v>10440</v>
      </c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8">
        <f t="shared" si="1"/>
        <v>86440</v>
      </c>
      <c r="T34" s="62"/>
      <c r="U34" s="61"/>
    </row>
    <row r="35" spans="1:21" s="59" customFormat="1" ht="14.25">
      <c r="A35" s="143" t="s">
        <v>369</v>
      </c>
      <c r="B35" s="97"/>
      <c r="C35" s="97"/>
      <c r="D35" s="97">
        <v>425</v>
      </c>
      <c r="E35" s="97"/>
      <c r="F35" s="97"/>
      <c r="G35" s="97">
        <v>438</v>
      </c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8">
        <f t="shared" si="1"/>
        <v>863</v>
      </c>
      <c r="T35" s="62"/>
      <c r="U35" s="61"/>
    </row>
    <row r="36" spans="1:21" s="59" customFormat="1" ht="14.25">
      <c r="A36" s="143" t="s">
        <v>370</v>
      </c>
      <c r="B36" s="97"/>
      <c r="C36" s="97"/>
      <c r="D36" s="97">
        <f>SUM(D34:D35)</f>
        <v>76425</v>
      </c>
      <c r="E36" s="97"/>
      <c r="F36" s="97"/>
      <c r="G36" s="97">
        <f>SUM(G34:G35)</f>
        <v>10878</v>
      </c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8">
        <f t="shared" si="1"/>
        <v>87303</v>
      </c>
      <c r="T36" s="62"/>
      <c r="U36" s="61"/>
    </row>
    <row r="37" spans="1:21" s="59" customFormat="1" ht="15" thickBot="1">
      <c r="A37" s="146" t="s">
        <v>129</v>
      </c>
      <c r="B37" s="125"/>
      <c r="C37" s="125"/>
      <c r="D37" s="125">
        <v>76000</v>
      </c>
      <c r="E37" s="125"/>
      <c r="F37" s="125"/>
      <c r="G37" s="125">
        <v>10378</v>
      </c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6">
        <f t="shared" si="1"/>
        <v>86378</v>
      </c>
      <c r="T37" s="62"/>
      <c r="U37" s="61"/>
    </row>
    <row r="38" spans="1:21" s="59" customFormat="1" ht="14.25">
      <c r="A38" s="559" t="s">
        <v>282</v>
      </c>
      <c r="B38" s="560"/>
      <c r="C38" s="560"/>
      <c r="D38" s="560"/>
      <c r="E38" s="560"/>
      <c r="F38" s="560"/>
      <c r="G38" s="560"/>
      <c r="H38" s="560"/>
      <c r="I38" s="560"/>
      <c r="J38" s="560"/>
      <c r="K38" s="560"/>
      <c r="L38" s="560"/>
      <c r="M38" s="560">
        <v>0</v>
      </c>
      <c r="N38" s="560"/>
      <c r="O38" s="560"/>
      <c r="P38" s="560"/>
      <c r="Q38" s="560"/>
      <c r="R38" s="560"/>
      <c r="S38" s="561">
        <f t="shared" si="1"/>
        <v>0</v>
      </c>
      <c r="T38" s="62"/>
      <c r="U38" s="63"/>
    </row>
    <row r="39" spans="1:21" s="59" customFormat="1" ht="14.25">
      <c r="A39" s="220" t="s">
        <v>116</v>
      </c>
      <c r="B39" s="144"/>
      <c r="C39" s="144"/>
      <c r="D39" s="144">
        <v>22182</v>
      </c>
      <c r="E39" s="144"/>
      <c r="F39" s="144"/>
      <c r="G39" s="144">
        <v>95695</v>
      </c>
      <c r="H39" s="144"/>
      <c r="I39" s="144"/>
      <c r="J39" s="144">
        <v>21988</v>
      </c>
      <c r="K39" s="144"/>
      <c r="L39" s="144"/>
      <c r="M39" s="144"/>
      <c r="N39" s="144"/>
      <c r="O39" s="144"/>
      <c r="P39" s="144"/>
      <c r="Q39" s="144"/>
      <c r="R39" s="144"/>
      <c r="S39" s="344">
        <f t="shared" si="1"/>
        <v>139865</v>
      </c>
      <c r="T39" s="62"/>
      <c r="U39" s="61"/>
    </row>
    <row r="40" spans="1:21" s="59" customFormat="1" ht="14.25">
      <c r="A40" s="143" t="s">
        <v>369</v>
      </c>
      <c r="B40" s="97"/>
      <c r="C40" s="97"/>
      <c r="D40" s="97">
        <v>362</v>
      </c>
      <c r="E40" s="97"/>
      <c r="F40" s="97"/>
      <c r="G40" s="97"/>
      <c r="H40" s="97"/>
      <c r="I40" s="97"/>
      <c r="J40" s="97">
        <v>119338</v>
      </c>
      <c r="K40" s="97"/>
      <c r="L40" s="97"/>
      <c r="M40" s="97"/>
      <c r="N40" s="97"/>
      <c r="O40" s="97"/>
      <c r="P40" s="97"/>
      <c r="Q40" s="97"/>
      <c r="R40" s="97"/>
      <c r="S40" s="98">
        <f t="shared" si="1"/>
        <v>119700</v>
      </c>
      <c r="T40" s="62"/>
      <c r="U40" s="61"/>
    </row>
    <row r="41" spans="1:21" s="59" customFormat="1" ht="14.25">
      <c r="A41" s="143" t="s">
        <v>370</v>
      </c>
      <c r="B41" s="144"/>
      <c r="C41" s="144"/>
      <c r="D41" s="144">
        <f>SUM(D39:D40)</f>
        <v>22544</v>
      </c>
      <c r="E41" s="144"/>
      <c r="F41" s="144"/>
      <c r="G41" s="144">
        <f>SUM(G39:G40)</f>
        <v>95695</v>
      </c>
      <c r="H41" s="144"/>
      <c r="I41" s="144"/>
      <c r="J41" s="144">
        <f>SUM(J39:J40)</f>
        <v>141326</v>
      </c>
      <c r="K41" s="144"/>
      <c r="L41" s="144"/>
      <c r="M41" s="144"/>
      <c r="N41" s="144"/>
      <c r="O41" s="144"/>
      <c r="P41" s="144"/>
      <c r="Q41" s="144"/>
      <c r="R41" s="144"/>
      <c r="S41" s="471">
        <f t="shared" si="1"/>
        <v>259565</v>
      </c>
      <c r="T41" s="62"/>
      <c r="U41" s="61"/>
    </row>
    <row r="42" spans="1:21" s="59" customFormat="1" ht="14.25">
      <c r="A42" s="143" t="s">
        <v>129</v>
      </c>
      <c r="B42" s="107"/>
      <c r="C42" s="107"/>
      <c r="D42" s="107">
        <v>19176</v>
      </c>
      <c r="E42" s="107"/>
      <c r="F42" s="107"/>
      <c r="G42" s="107">
        <v>95695</v>
      </c>
      <c r="H42" s="107"/>
      <c r="I42" s="107"/>
      <c r="J42" s="107">
        <v>17462</v>
      </c>
      <c r="K42" s="107"/>
      <c r="L42" s="107"/>
      <c r="M42" s="107"/>
      <c r="N42" s="107"/>
      <c r="O42" s="107"/>
      <c r="P42" s="107"/>
      <c r="Q42" s="107"/>
      <c r="R42" s="107"/>
      <c r="S42" s="98">
        <f t="shared" si="1"/>
        <v>132333</v>
      </c>
      <c r="T42" s="62"/>
      <c r="U42" s="61"/>
    </row>
    <row r="43" spans="1:21" s="59" customFormat="1" ht="14.25">
      <c r="A43" s="60" t="s">
        <v>112</v>
      </c>
      <c r="B43" s="97"/>
      <c r="C43" s="97"/>
      <c r="D43" s="97">
        <v>500</v>
      </c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8">
        <f t="shared" si="1"/>
        <v>500</v>
      </c>
      <c r="T43" s="62"/>
      <c r="U43" s="61"/>
    </row>
    <row r="44" spans="1:21" s="59" customFormat="1" ht="14.25">
      <c r="A44" s="143" t="s">
        <v>129</v>
      </c>
      <c r="B44" s="97"/>
      <c r="C44" s="97"/>
      <c r="D44" s="97">
        <v>500</v>
      </c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8">
        <f t="shared" si="1"/>
        <v>500</v>
      </c>
      <c r="T44" s="62"/>
      <c r="U44" s="61"/>
    </row>
    <row r="45" spans="1:21" s="59" customFormat="1" ht="14.25">
      <c r="A45" s="60" t="s">
        <v>361</v>
      </c>
      <c r="B45" s="97">
        <v>20160</v>
      </c>
      <c r="C45" s="97">
        <v>5443</v>
      </c>
      <c r="D45" s="97">
        <v>65847</v>
      </c>
      <c r="E45" s="97"/>
      <c r="F45" s="97"/>
      <c r="G45" s="97"/>
      <c r="H45" s="97"/>
      <c r="I45" s="97"/>
      <c r="J45" s="97">
        <v>1639331</v>
      </c>
      <c r="K45" s="97">
        <v>53346</v>
      </c>
      <c r="L45" s="97"/>
      <c r="M45" s="97"/>
      <c r="N45" s="97"/>
      <c r="O45" s="97"/>
      <c r="P45" s="97"/>
      <c r="Q45" s="97"/>
      <c r="R45" s="97"/>
      <c r="S45" s="98">
        <f t="shared" si="1"/>
        <v>1784127</v>
      </c>
      <c r="T45" s="62"/>
      <c r="U45" s="61"/>
    </row>
    <row r="46" spans="1:21" s="59" customFormat="1" ht="14.25">
      <c r="A46" s="143" t="s">
        <v>369</v>
      </c>
      <c r="B46" s="97"/>
      <c r="C46" s="97"/>
      <c r="D46" s="97">
        <v>-1590</v>
      </c>
      <c r="E46" s="97"/>
      <c r="F46" s="97"/>
      <c r="G46" s="97"/>
      <c r="H46" s="97"/>
      <c r="I46" s="97"/>
      <c r="J46" s="97">
        <v>1055745</v>
      </c>
      <c r="K46" s="97">
        <v>-9250</v>
      </c>
      <c r="L46" s="97"/>
      <c r="M46" s="97"/>
      <c r="N46" s="97"/>
      <c r="O46" s="97"/>
      <c r="P46" s="97"/>
      <c r="Q46" s="97"/>
      <c r="R46" s="97"/>
      <c r="S46" s="98">
        <f t="shared" si="1"/>
        <v>1044905</v>
      </c>
      <c r="T46" s="62"/>
      <c r="U46" s="61"/>
    </row>
    <row r="47" spans="1:21" s="59" customFormat="1" ht="14.25">
      <c r="A47" s="143" t="s">
        <v>370</v>
      </c>
      <c r="B47" s="97">
        <f>SUM(B45:B46)</f>
        <v>20160</v>
      </c>
      <c r="C47" s="97">
        <f>SUM(C45:C46)</f>
        <v>5443</v>
      </c>
      <c r="D47" s="97">
        <f>SUM(D45:D46)</f>
        <v>64257</v>
      </c>
      <c r="E47" s="97"/>
      <c r="F47" s="97"/>
      <c r="G47" s="97"/>
      <c r="H47" s="97"/>
      <c r="I47" s="97"/>
      <c r="J47" s="97">
        <f>SUM(J45:J46)</f>
        <v>2695076</v>
      </c>
      <c r="K47" s="97">
        <f>SUM(K45:K46)</f>
        <v>44096</v>
      </c>
      <c r="L47" s="97"/>
      <c r="M47" s="97"/>
      <c r="N47" s="97"/>
      <c r="O47" s="97"/>
      <c r="P47" s="97"/>
      <c r="Q47" s="97"/>
      <c r="R47" s="97"/>
      <c r="S47" s="98">
        <f t="shared" si="1"/>
        <v>2829032</v>
      </c>
      <c r="T47" s="62"/>
      <c r="U47" s="61"/>
    </row>
    <row r="48" spans="1:20" s="59" customFormat="1" ht="14.25">
      <c r="A48" s="516" t="s">
        <v>108</v>
      </c>
      <c r="B48" s="145"/>
      <c r="C48" s="145"/>
      <c r="D48" s="145">
        <v>57628</v>
      </c>
      <c r="E48" s="145"/>
      <c r="F48" s="145"/>
      <c r="G48" s="145"/>
      <c r="H48" s="145"/>
      <c r="I48" s="145"/>
      <c r="J48" s="145">
        <v>4200</v>
      </c>
      <c r="K48" s="145"/>
      <c r="L48" s="145"/>
      <c r="M48" s="145"/>
      <c r="N48" s="145"/>
      <c r="O48" s="145"/>
      <c r="P48" s="145"/>
      <c r="Q48" s="145"/>
      <c r="R48" s="145"/>
      <c r="S48" s="471">
        <f t="shared" si="1"/>
        <v>61828</v>
      </c>
      <c r="T48" s="62"/>
    </row>
    <row r="49" spans="1:20" s="59" customFormat="1" ht="14.25">
      <c r="A49" s="143" t="s">
        <v>369</v>
      </c>
      <c r="B49" s="145"/>
      <c r="C49" s="145"/>
      <c r="D49" s="145">
        <v>65</v>
      </c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471">
        <f t="shared" si="1"/>
        <v>65</v>
      </c>
      <c r="T49" s="62"/>
    </row>
    <row r="50" spans="1:20" s="59" customFormat="1" ht="14.25">
      <c r="A50" s="143" t="s">
        <v>370</v>
      </c>
      <c r="B50" s="145"/>
      <c r="C50" s="145"/>
      <c r="D50" s="145">
        <f>SUM(D48:D49)</f>
        <v>57693</v>
      </c>
      <c r="E50" s="145"/>
      <c r="F50" s="145"/>
      <c r="G50" s="145"/>
      <c r="H50" s="145"/>
      <c r="I50" s="145"/>
      <c r="J50" s="145">
        <f>SUM(J48:J49)</f>
        <v>4200</v>
      </c>
      <c r="K50" s="145"/>
      <c r="L50" s="145"/>
      <c r="M50" s="145"/>
      <c r="N50" s="145"/>
      <c r="O50" s="145"/>
      <c r="P50" s="145"/>
      <c r="Q50" s="145"/>
      <c r="R50" s="145"/>
      <c r="S50" s="471">
        <f t="shared" si="1"/>
        <v>61893</v>
      </c>
      <c r="T50" s="62"/>
    </row>
    <row r="51" spans="1:20" s="59" customFormat="1" ht="14.25">
      <c r="A51" s="143" t="s">
        <v>129</v>
      </c>
      <c r="B51" s="97"/>
      <c r="C51" s="97"/>
      <c r="D51" s="97">
        <v>48500</v>
      </c>
      <c r="E51" s="97"/>
      <c r="F51" s="97"/>
      <c r="G51" s="97"/>
      <c r="H51" s="97"/>
      <c r="I51" s="97"/>
      <c r="J51" s="97">
        <v>4200</v>
      </c>
      <c r="K51" s="97"/>
      <c r="L51" s="97"/>
      <c r="M51" s="97"/>
      <c r="N51" s="97"/>
      <c r="O51" s="97"/>
      <c r="P51" s="97"/>
      <c r="Q51" s="97"/>
      <c r="R51" s="97"/>
      <c r="S51" s="98">
        <f t="shared" si="1"/>
        <v>52700</v>
      </c>
      <c r="T51" s="62"/>
    </row>
    <row r="52" spans="1:21" s="59" customFormat="1" ht="14.25">
      <c r="A52" s="60" t="s">
        <v>114</v>
      </c>
      <c r="B52" s="97"/>
      <c r="C52" s="97"/>
      <c r="D52" s="97">
        <v>7440</v>
      </c>
      <c r="E52" s="97"/>
      <c r="F52" s="97"/>
      <c r="G52" s="97"/>
      <c r="H52" s="97"/>
      <c r="I52" s="97"/>
      <c r="J52" s="97">
        <v>1100</v>
      </c>
      <c r="K52" s="97"/>
      <c r="L52" s="97"/>
      <c r="M52" s="97"/>
      <c r="N52" s="97"/>
      <c r="O52" s="97"/>
      <c r="P52" s="97"/>
      <c r="Q52" s="97"/>
      <c r="R52" s="97"/>
      <c r="S52" s="98">
        <f t="shared" si="1"/>
        <v>8540</v>
      </c>
      <c r="T52" s="62"/>
      <c r="U52" s="61"/>
    </row>
    <row r="53" spans="1:21" s="59" customFormat="1" ht="14.25">
      <c r="A53" s="143" t="s">
        <v>369</v>
      </c>
      <c r="B53" s="97"/>
      <c r="C53" s="97"/>
      <c r="D53" s="97">
        <v>-1000</v>
      </c>
      <c r="E53" s="97"/>
      <c r="F53" s="97"/>
      <c r="G53" s="97"/>
      <c r="H53" s="97"/>
      <c r="I53" s="97"/>
      <c r="J53" s="97">
        <v>1000</v>
      </c>
      <c r="K53" s="97"/>
      <c r="L53" s="97"/>
      <c r="M53" s="97"/>
      <c r="N53" s="97"/>
      <c r="O53" s="97"/>
      <c r="P53" s="97"/>
      <c r="Q53" s="97"/>
      <c r="R53" s="97"/>
      <c r="S53" s="98">
        <f t="shared" si="1"/>
        <v>0</v>
      </c>
      <c r="T53" s="62"/>
      <c r="U53" s="61"/>
    </row>
    <row r="54" spans="1:21" s="59" customFormat="1" ht="14.25">
      <c r="A54" s="143" t="s">
        <v>370</v>
      </c>
      <c r="B54" s="97"/>
      <c r="C54" s="97"/>
      <c r="D54" s="97">
        <f>SUM(D52:D53)</f>
        <v>6440</v>
      </c>
      <c r="E54" s="97"/>
      <c r="F54" s="97"/>
      <c r="G54" s="97"/>
      <c r="H54" s="97"/>
      <c r="I54" s="97"/>
      <c r="J54" s="97">
        <f>SUM(J52:J53)</f>
        <v>2100</v>
      </c>
      <c r="K54" s="97"/>
      <c r="L54" s="97"/>
      <c r="M54" s="97"/>
      <c r="N54" s="97"/>
      <c r="O54" s="97"/>
      <c r="P54" s="97"/>
      <c r="Q54" s="97"/>
      <c r="R54" s="97"/>
      <c r="S54" s="98">
        <f t="shared" si="1"/>
        <v>8540</v>
      </c>
      <c r="T54" s="62"/>
      <c r="U54" s="61"/>
    </row>
    <row r="55" spans="1:21" s="59" customFormat="1" ht="14.25">
      <c r="A55" s="143" t="s">
        <v>129</v>
      </c>
      <c r="B55" s="97"/>
      <c r="C55" s="97"/>
      <c r="D55" s="97">
        <v>3300</v>
      </c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8">
        <f aca="true" t="shared" si="2" ref="S55:S86">SUM(B55:R55)</f>
        <v>3300</v>
      </c>
      <c r="T55" s="62"/>
      <c r="U55" s="61"/>
    </row>
    <row r="56" spans="1:21" s="59" customFormat="1" ht="26.25">
      <c r="A56" s="60" t="s">
        <v>109</v>
      </c>
      <c r="B56" s="97">
        <v>50</v>
      </c>
      <c r="C56" s="97">
        <v>10</v>
      </c>
      <c r="D56" s="97">
        <v>29382</v>
      </c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8">
        <f t="shared" si="2"/>
        <v>29442</v>
      </c>
      <c r="T56" s="62"/>
      <c r="U56" s="61"/>
    </row>
    <row r="57" spans="1:21" s="59" customFormat="1" ht="14.25">
      <c r="A57" s="143" t="s">
        <v>369</v>
      </c>
      <c r="B57" s="97"/>
      <c r="C57" s="97"/>
      <c r="D57" s="97">
        <v>-280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8">
        <f t="shared" si="2"/>
        <v>-280</v>
      </c>
      <c r="T57" s="62"/>
      <c r="U57" s="61"/>
    </row>
    <row r="58" spans="1:21" s="59" customFormat="1" ht="14.25">
      <c r="A58" s="143" t="s">
        <v>370</v>
      </c>
      <c r="B58" s="97">
        <f>SUM(B56:B57)</f>
        <v>50</v>
      </c>
      <c r="C58" s="97">
        <f>SUM(C56:C57)</f>
        <v>10</v>
      </c>
      <c r="D58" s="97">
        <f>SUM(D56:D57)</f>
        <v>29102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8">
        <f t="shared" si="2"/>
        <v>29162</v>
      </c>
      <c r="T58" s="62"/>
      <c r="U58" s="61"/>
    </row>
    <row r="59" spans="1:21" s="59" customFormat="1" ht="14.25">
      <c r="A59" s="143" t="s">
        <v>129</v>
      </c>
      <c r="B59" s="97">
        <v>50</v>
      </c>
      <c r="C59" s="97">
        <v>10</v>
      </c>
      <c r="D59" s="97">
        <v>29382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8">
        <f t="shared" si="2"/>
        <v>29442</v>
      </c>
      <c r="T59" s="62"/>
      <c r="U59" s="61"/>
    </row>
    <row r="60" spans="1:21" s="59" customFormat="1" ht="14.25">
      <c r="A60" s="60" t="s">
        <v>117</v>
      </c>
      <c r="B60" s="97"/>
      <c r="C60" s="97"/>
      <c r="D60" s="97">
        <v>3658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8">
        <f t="shared" si="2"/>
        <v>3658</v>
      </c>
      <c r="T60" s="62"/>
      <c r="U60" s="61"/>
    </row>
    <row r="61" spans="1:21" s="59" customFormat="1" ht="14.25">
      <c r="A61" s="143" t="s">
        <v>369</v>
      </c>
      <c r="B61" s="97"/>
      <c r="C61" s="97"/>
      <c r="D61" s="97">
        <v>651</v>
      </c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8">
        <f t="shared" si="2"/>
        <v>651</v>
      </c>
      <c r="T61" s="62"/>
      <c r="U61" s="61"/>
    </row>
    <row r="62" spans="1:21" s="59" customFormat="1" ht="14.25">
      <c r="A62" s="143" t="s">
        <v>370</v>
      </c>
      <c r="B62" s="97"/>
      <c r="C62" s="97"/>
      <c r="D62" s="97">
        <f>SUM(D60:D61)</f>
        <v>4309</v>
      </c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>
        <f t="shared" si="2"/>
        <v>4309</v>
      </c>
      <c r="T62" s="62"/>
      <c r="U62" s="61"/>
    </row>
    <row r="63" spans="1:21" s="59" customFormat="1" ht="14.25">
      <c r="A63" s="60" t="s">
        <v>561</v>
      </c>
      <c r="B63" s="97"/>
      <c r="C63" s="97"/>
      <c r="D63" s="97"/>
      <c r="E63" s="97"/>
      <c r="F63" s="97"/>
      <c r="G63" s="97">
        <v>19576</v>
      </c>
      <c r="H63" s="97"/>
      <c r="I63" s="97"/>
      <c r="J63" s="97">
        <v>60000</v>
      </c>
      <c r="K63" s="97"/>
      <c r="L63" s="97"/>
      <c r="M63" s="97"/>
      <c r="N63" s="97"/>
      <c r="O63" s="97"/>
      <c r="P63" s="97"/>
      <c r="Q63" s="97"/>
      <c r="R63" s="97"/>
      <c r="S63" s="98">
        <f t="shared" si="2"/>
        <v>79576</v>
      </c>
      <c r="T63" s="62"/>
      <c r="U63" s="61"/>
    </row>
    <row r="64" spans="1:21" s="59" customFormat="1" ht="14.25">
      <c r="A64" s="143" t="s">
        <v>369</v>
      </c>
      <c r="B64" s="97"/>
      <c r="C64" s="97"/>
      <c r="D64" s="97"/>
      <c r="E64" s="97"/>
      <c r="F64" s="97"/>
      <c r="G64" s="97">
        <v>300</v>
      </c>
      <c r="H64" s="97"/>
      <c r="I64" s="97"/>
      <c r="J64" s="97">
        <v>-60000</v>
      </c>
      <c r="K64" s="97">
        <v>58251</v>
      </c>
      <c r="L64" s="97"/>
      <c r="M64" s="97">
        <v>15000</v>
      </c>
      <c r="N64" s="97"/>
      <c r="O64" s="97"/>
      <c r="P64" s="97"/>
      <c r="Q64" s="97"/>
      <c r="R64" s="97"/>
      <c r="S64" s="98">
        <f t="shared" si="2"/>
        <v>13551</v>
      </c>
      <c r="T64" s="62"/>
      <c r="U64" s="61"/>
    </row>
    <row r="65" spans="1:21" s="59" customFormat="1" ht="14.25">
      <c r="A65" s="143" t="s">
        <v>370</v>
      </c>
      <c r="B65" s="97"/>
      <c r="C65" s="97"/>
      <c r="D65" s="97"/>
      <c r="E65" s="97"/>
      <c r="F65" s="97"/>
      <c r="G65" s="97">
        <f>SUM(G63:G64)</f>
        <v>19876</v>
      </c>
      <c r="H65" s="97"/>
      <c r="I65" s="97"/>
      <c r="J65" s="97">
        <f>SUM(J63:J64)</f>
        <v>0</v>
      </c>
      <c r="K65" s="97">
        <f>SUM(K63:K64)</f>
        <v>58251</v>
      </c>
      <c r="L65" s="97"/>
      <c r="M65" s="97">
        <f>SUM(M63:M64)</f>
        <v>15000</v>
      </c>
      <c r="N65" s="97"/>
      <c r="O65" s="97"/>
      <c r="P65" s="97"/>
      <c r="Q65" s="97"/>
      <c r="R65" s="97"/>
      <c r="S65" s="98">
        <f t="shared" si="2"/>
        <v>93127</v>
      </c>
      <c r="T65" s="62"/>
      <c r="U65" s="61"/>
    </row>
    <row r="66" spans="1:21" s="59" customFormat="1" ht="15" thickBot="1">
      <c r="A66" s="562" t="s">
        <v>257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>
        <v>2000</v>
      </c>
      <c r="N66" s="125"/>
      <c r="O66" s="125"/>
      <c r="P66" s="125"/>
      <c r="Q66" s="125"/>
      <c r="R66" s="125"/>
      <c r="S66" s="126">
        <f t="shared" si="2"/>
        <v>2000</v>
      </c>
      <c r="T66" s="62"/>
      <c r="U66" s="61"/>
    </row>
    <row r="67" spans="1:21" s="59" customFormat="1" ht="14.25">
      <c r="A67" s="559" t="s">
        <v>118</v>
      </c>
      <c r="B67" s="560"/>
      <c r="C67" s="560"/>
      <c r="D67" s="560"/>
      <c r="E67" s="560"/>
      <c r="F67" s="560"/>
      <c r="G67" s="560">
        <v>39149</v>
      </c>
      <c r="H67" s="560"/>
      <c r="I67" s="618"/>
      <c r="J67" s="560"/>
      <c r="K67" s="560"/>
      <c r="L67" s="560"/>
      <c r="M67" s="560">
        <v>700</v>
      </c>
      <c r="N67" s="560"/>
      <c r="O67" s="560"/>
      <c r="P67" s="560"/>
      <c r="Q67" s="560"/>
      <c r="R67" s="560"/>
      <c r="S67" s="561">
        <f t="shared" si="2"/>
        <v>39849</v>
      </c>
      <c r="T67" s="62"/>
      <c r="U67" s="61"/>
    </row>
    <row r="68" spans="1:21" s="59" customFormat="1" ht="14.25">
      <c r="A68" s="143" t="s">
        <v>369</v>
      </c>
      <c r="B68" s="97"/>
      <c r="C68" s="97"/>
      <c r="D68" s="97"/>
      <c r="E68" s="97"/>
      <c r="F68" s="97"/>
      <c r="G68" s="97">
        <v>876</v>
      </c>
      <c r="H68" s="97"/>
      <c r="I68" s="148"/>
      <c r="J68" s="97"/>
      <c r="K68" s="97"/>
      <c r="L68" s="97"/>
      <c r="M68" s="97"/>
      <c r="N68" s="97"/>
      <c r="O68" s="97"/>
      <c r="P68" s="97"/>
      <c r="Q68" s="97"/>
      <c r="R68" s="97"/>
      <c r="S68" s="98">
        <f t="shared" si="2"/>
        <v>876</v>
      </c>
      <c r="T68" s="62"/>
      <c r="U68" s="61"/>
    </row>
    <row r="69" spans="1:21" s="59" customFormat="1" ht="14.25">
      <c r="A69" s="143" t="s">
        <v>370</v>
      </c>
      <c r="B69" s="97"/>
      <c r="C69" s="97"/>
      <c r="D69" s="97"/>
      <c r="E69" s="97"/>
      <c r="F69" s="97"/>
      <c r="G69" s="97">
        <f>SUM(G67:G68)</f>
        <v>40025</v>
      </c>
      <c r="H69" s="97"/>
      <c r="J69" s="97"/>
      <c r="K69" s="97"/>
      <c r="L69" s="97"/>
      <c r="M69" s="97">
        <f>SUM(M67:M68)</f>
        <v>700</v>
      </c>
      <c r="N69" s="97"/>
      <c r="O69" s="97"/>
      <c r="P69" s="97"/>
      <c r="Q69" s="97"/>
      <c r="R69" s="97"/>
      <c r="S69" s="98">
        <f t="shared" si="2"/>
        <v>40725</v>
      </c>
      <c r="T69" s="62"/>
      <c r="U69" s="61"/>
    </row>
    <row r="70" spans="1:21" s="59" customFormat="1" ht="26.25">
      <c r="A70" s="60" t="s">
        <v>562</v>
      </c>
      <c r="B70" s="97"/>
      <c r="C70" s="97"/>
      <c r="D70" s="97"/>
      <c r="E70" s="97"/>
      <c r="F70" s="97"/>
      <c r="G70" s="97">
        <v>4547</v>
      </c>
      <c r="H70" s="97"/>
      <c r="I70" s="97"/>
      <c r="J70" s="97"/>
      <c r="K70" s="97"/>
      <c r="L70" s="97"/>
      <c r="M70" s="97">
        <v>7000</v>
      </c>
      <c r="N70" s="97"/>
      <c r="O70" s="97"/>
      <c r="P70" s="97"/>
      <c r="Q70" s="97"/>
      <c r="R70" s="97"/>
      <c r="S70" s="98">
        <f t="shared" si="2"/>
        <v>11547</v>
      </c>
      <c r="T70" s="62"/>
      <c r="U70" s="61"/>
    </row>
    <row r="71" spans="1:21" s="59" customFormat="1" ht="14.25">
      <c r="A71" s="143" t="s">
        <v>369</v>
      </c>
      <c r="B71" s="97"/>
      <c r="C71" s="97"/>
      <c r="D71" s="97"/>
      <c r="E71" s="97"/>
      <c r="F71" s="97"/>
      <c r="G71" s="97">
        <v>225</v>
      </c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8">
        <f t="shared" si="2"/>
        <v>225</v>
      </c>
      <c r="T71" s="62"/>
      <c r="U71" s="61"/>
    </row>
    <row r="72" spans="1:21" s="59" customFormat="1" ht="14.25">
      <c r="A72" s="143" t="s">
        <v>370</v>
      </c>
      <c r="B72" s="97"/>
      <c r="C72" s="97"/>
      <c r="D72" s="97"/>
      <c r="E72" s="97"/>
      <c r="F72" s="97"/>
      <c r="G72" s="97">
        <f>SUM(G70:G71)</f>
        <v>4772</v>
      </c>
      <c r="H72" s="97"/>
      <c r="I72" s="97"/>
      <c r="J72" s="97"/>
      <c r="K72" s="97"/>
      <c r="L72" s="97"/>
      <c r="M72" s="97">
        <f>SUM(M70:M71)</f>
        <v>7000</v>
      </c>
      <c r="N72" s="97"/>
      <c r="O72" s="97"/>
      <c r="P72" s="97"/>
      <c r="Q72" s="97"/>
      <c r="R72" s="97"/>
      <c r="S72" s="98">
        <f t="shared" si="2"/>
        <v>11772</v>
      </c>
      <c r="T72" s="62"/>
      <c r="U72" s="61"/>
    </row>
    <row r="73" spans="1:21" s="59" customFormat="1" ht="14.25">
      <c r="A73" s="516" t="s">
        <v>493</v>
      </c>
      <c r="B73" s="145"/>
      <c r="C73" s="145"/>
      <c r="D73" s="145"/>
      <c r="E73" s="145"/>
      <c r="F73" s="145"/>
      <c r="G73" s="145"/>
      <c r="H73" s="145"/>
      <c r="I73" s="145"/>
      <c r="J73" s="145"/>
      <c r="K73" s="145">
        <v>62942</v>
      </c>
      <c r="L73" s="145"/>
      <c r="M73" s="145"/>
      <c r="N73" s="145"/>
      <c r="O73" s="145"/>
      <c r="P73" s="145"/>
      <c r="Q73" s="145"/>
      <c r="R73" s="145"/>
      <c r="S73" s="471">
        <f t="shared" si="2"/>
        <v>62942</v>
      </c>
      <c r="T73" s="62"/>
      <c r="U73" s="61"/>
    </row>
    <row r="74" spans="1:21" s="59" customFormat="1" ht="14.25">
      <c r="A74" s="143" t="s">
        <v>369</v>
      </c>
      <c r="B74" s="97"/>
      <c r="C74" s="97"/>
      <c r="D74" s="97"/>
      <c r="E74" s="97"/>
      <c r="F74" s="97"/>
      <c r="G74" s="97"/>
      <c r="H74" s="97"/>
      <c r="I74" s="97"/>
      <c r="J74" s="97"/>
      <c r="K74" s="97">
        <v>10000</v>
      </c>
      <c r="L74" s="97"/>
      <c r="M74" s="97"/>
      <c r="N74" s="97"/>
      <c r="O74" s="97"/>
      <c r="P74" s="97"/>
      <c r="Q74" s="97"/>
      <c r="R74" s="97"/>
      <c r="S74" s="98">
        <f t="shared" si="2"/>
        <v>10000</v>
      </c>
      <c r="T74" s="62"/>
      <c r="U74" s="61"/>
    </row>
    <row r="75" spans="1:21" s="59" customFormat="1" ht="14.25">
      <c r="A75" s="143" t="s">
        <v>370</v>
      </c>
      <c r="B75" s="97"/>
      <c r="C75" s="97"/>
      <c r="D75" s="97"/>
      <c r="E75" s="97"/>
      <c r="F75" s="97"/>
      <c r="G75" s="97"/>
      <c r="H75" s="97"/>
      <c r="I75" s="97"/>
      <c r="J75" s="97"/>
      <c r="K75" s="97">
        <f>SUM(K73:K74)</f>
        <v>72942</v>
      </c>
      <c r="L75" s="97"/>
      <c r="M75" s="97"/>
      <c r="N75" s="97"/>
      <c r="O75" s="97"/>
      <c r="P75" s="97"/>
      <c r="Q75" s="97"/>
      <c r="R75" s="97"/>
      <c r="S75" s="98">
        <f t="shared" si="2"/>
        <v>72942</v>
      </c>
      <c r="T75" s="62"/>
      <c r="U75" s="61"/>
    </row>
    <row r="76" spans="1:21" s="59" customFormat="1" ht="14.25">
      <c r="A76" s="60" t="s">
        <v>497</v>
      </c>
      <c r="B76" s="97"/>
      <c r="C76" s="97"/>
      <c r="D76" s="97"/>
      <c r="E76" s="97"/>
      <c r="F76" s="97"/>
      <c r="G76" s="97"/>
      <c r="H76" s="97"/>
      <c r="I76" s="97"/>
      <c r="J76" s="97"/>
      <c r="K76" s="97">
        <v>81847</v>
      </c>
      <c r="L76" s="97"/>
      <c r="M76" s="97"/>
      <c r="N76" s="97"/>
      <c r="O76" s="97"/>
      <c r="P76" s="97"/>
      <c r="Q76" s="97"/>
      <c r="R76" s="97"/>
      <c r="S76" s="98">
        <f t="shared" si="2"/>
        <v>81847</v>
      </c>
      <c r="T76" s="62"/>
      <c r="U76" s="61"/>
    </row>
    <row r="77" spans="1:21" s="59" customFormat="1" ht="14.25">
      <c r="A77" s="60" t="s">
        <v>563</v>
      </c>
      <c r="B77" s="97"/>
      <c r="C77" s="97"/>
      <c r="D77" s="97">
        <v>1036</v>
      </c>
      <c r="E77" s="97"/>
      <c r="F77" s="97"/>
      <c r="G77" s="97">
        <v>35000</v>
      </c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8">
        <f t="shared" si="2"/>
        <v>36036</v>
      </c>
      <c r="T77" s="62"/>
      <c r="U77" s="61"/>
    </row>
    <row r="78" spans="1:21" s="59" customFormat="1" ht="14.25">
      <c r="A78" s="60" t="s">
        <v>564</v>
      </c>
      <c r="B78" s="97"/>
      <c r="C78" s="97"/>
      <c r="D78" s="97"/>
      <c r="E78" s="97"/>
      <c r="F78" s="97"/>
      <c r="G78" s="97"/>
      <c r="H78" s="97"/>
      <c r="I78" s="97"/>
      <c r="J78" s="97"/>
      <c r="K78" s="97">
        <v>115942</v>
      </c>
      <c r="L78" s="97"/>
      <c r="M78" s="97"/>
      <c r="N78" s="97"/>
      <c r="O78" s="97"/>
      <c r="P78" s="97"/>
      <c r="Q78" s="97"/>
      <c r="R78" s="97"/>
      <c r="S78" s="98">
        <f t="shared" si="2"/>
        <v>115942</v>
      </c>
      <c r="T78" s="62"/>
      <c r="U78" s="61"/>
    </row>
    <row r="79" spans="1:21" s="59" customFormat="1" ht="14.25">
      <c r="A79" s="60" t="s">
        <v>625</v>
      </c>
      <c r="B79" s="97"/>
      <c r="C79" s="97"/>
      <c r="D79" s="97"/>
      <c r="E79" s="97"/>
      <c r="F79" s="97"/>
      <c r="G79" s="97"/>
      <c r="H79" s="97"/>
      <c r="I79" s="97"/>
      <c r="J79" s="97">
        <v>5000</v>
      </c>
      <c r="K79" s="97"/>
      <c r="L79" s="97"/>
      <c r="M79" s="97"/>
      <c r="N79" s="97"/>
      <c r="O79" s="97"/>
      <c r="P79" s="97"/>
      <c r="Q79" s="97"/>
      <c r="R79" s="97"/>
      <c r="S79" s="98">
        <f t="shared" si="2"/>
        <v>5000</v>
      </c>
      <c r="T79" s="62"/>
      <c r="U79" s="61"/>
    </row>
    <row r="80" spans="1:21" s="59" customFormat="1" ht="26.25">
      <c r="A80" s="566" t="s">
        <v>567</v>
      </c>
      <c r="B80" s="97"/>
      <c r="C80" s="97"/>
      <c r="D80" s="97"/>
      <c r="E80" s="97">
        <v>1790</v>
      </c>
      <c r="F80" s="97"/>
      <c r="G80" s="97"/>
      <c r="H80" s="97"/>
      <c r="I80" s="521"/>
      <c r="J80" s="97"/>
      <c r="K80" s="97"/>
      <c r="L80" s="97"/>
      <c r="M80" s="97"/>
      <c r="N80" s="97"/>
      <c r="O80" s="97"/>
      <c r="P80" s="97"/>
      <c r="Q80" s="97"/>
      <c r="R80" s="97"/>
      <c r="S80" s="98">
        <f t="shared" si="2"/>
        <v>1790</v>
      </c>
      <c r="T80" s="62"/>
      <c r="U80" s="61"/>
    </row>
    <row r="81" spans="1:21" s="59" customFormat="1" ht="14.25">
      <c r="A81" s="472" t="s">
        <v>369</v>
      </c>
      <c r="B81" s="145"/>
      <c r="C81" s="145"/>
      <c r="D81" s="145"/>
      <c r="E81" s="145">
        <v>1675</v>
      </c>
      <c r="F81" s="145"/>
      <c r="G81" s="145"/>
      <c r="H81" s="145"/>
      <c r="I81" s="520"/>
      <c r="J81" s="145"/>
      <c r="K81" s="145"/>
      <c r="L81" s="145"/>
      <c r="M81" s="145"/>
      <c r="N81" s="145"/>
      <c r="O81" s="145"/>
      <c r="P81" s="145"/>
      <c r="Q81" s="145"/>
      <c r="R81" s="145"/>
      <c r="S81" s="98">
        <f t="shared" si="2"/>
        <v>1675</v>
      </c>
      <c r="T81" s="62"/>
      <c r="U81" s="61"/>
    </row>
    <row r="82" spans="1:21" s="59" customFormat="1" ht="14.25">
      <c r="A82" s="472" t="s">
        <v>370</v>
      </c>
      <c r="B82" s="145"/>
      <c r="C82" s="145"/>
      <c r="D82" s="145"/>
      <c r="E82" s="145">
        <f>SUM(E80:E81)</f>
        <v>3465</v>
      </c>
      <c r="F82" s="145"/>
      <c r="G82" s="145"/>
      <c r="H82" s="145"/>
      <c r="I82" s="520"/>
      <c r="J82" s="145"/>
      <c r="K82" s="145"/>
      <c r="L82" s="145"/>
      <c r="M82" s="145"/>
      <c r="N82" s="145"/>
      <c r="O82" s="145"/>
      <c r="P82" s="145"/>
      <c r="Q82" s="145"/>
      <c r="R82" s="145"/>
      <c r="S82" s="98">
        <f t="shared" si="2"/>
        <v>3465</v>
      </c>
      <c r="T82" s="62"/>
      <c r="U82" s="61"/>
    </row>
    <row r="83" spans="1:21" s="59" customFormat="1" ht="26.25">
      <c r="A83" s="60" t="s">
        <v>191</v>
      </c>
      <c r="B83" s="97"/>
      <c r="C83" s="97"/>
      <c r="D83" s="97"/>
      <c r="E83" s="97">
        <v>21650</v>
      </c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8">
        <f t="shared" si="2"/>
        <v>21650</v>
      </c>
      <c r="T83" s="62"/>
      <c r="U83" s="61"/>
    </row>
    <row r="84" spans="1:21" s="59" customFormat="1" ht="14.25">
      <c r="A84" s="220" t="s">
        <v>115</v>
      </c>
      <c r="B84" s="144"/>
      <c r="C84" s="144"/>
      <c r="D84" s="144"/>
      <c r="E84" s="144"/>
      <c r="F84" s="144"/>
      <c r="G84" s="144"/>
      <c r="H84" s="144">
        <v>29130</v>
      </c>
      <c r="I84" s="144"/>
      <c r="J84" s="144"/>
      <c r="K84" s="144"/>
      <c r="L84" s="144"/>
      <c r="M84" s="144"/>
      <c r="N84" s="144">
        <v>224266</v>
      </c>
      <c r="O84" s="144"/>
      <c r="P84" s="144"/>
      <c r="Q84" s="144"/>
      <c r="R84" s="144"/>
      <c r="S84" s="344">
        <f t="shared" si="2"/>
        <v>253396</v>
      </c>
      <c r="T84" s="62"/>
      <c r="U84" s="61"/>
    </row>
    <row r="85" spans="1:21" s="59" customFormat="1" ht="14.25">
      <c r="A85" s="143" t="s">
        <v>369</v>
      </c>
      <c r="B85" s="97"/>
      <c r="C85" s="97"/>
      <c r="D85" s="97"/>
      <c r="E85" s="97"/>
      <c r="F85" s="97"/>
      <c r="G85" s="97"/>
      <c r="H85" s="97">
        <v>-12858</v>
      </c>
      <c r="I85" s="97"/>
      <c r="J85" s="97"/>
      <c r="K85" s="97"/>
      <c r="L85" s="97"/>
      <c r="M85" s="97"/>
      <c r="N85" s="97">
        <v>-30000</v>
      </c>
      <c r="O85" s="97"/>
      <c r="P85" s="97"/>
      <c r="Q85" s="97"/>
      <c r="R85" s="97"/>
      <c r="S85" s="98">
        <f t="shared" si="2"/>
        <v>-42858</v>
      </c>
      <c r="T85" s="62"/>
      <c r="U85" s="61"/>
    </row>
    <row r="86" spans="1:21" s="59" customFormat="1" ht="14.25">
      <c r="A86" s="143" t="s">
        <v>370</v>
      </c>
      <c r="B86" s="144"/>
      <c r="C86" s="144"/>
      <c r="D86" s="144"/>
      <c r="E86" s="144"/>
      <c r="F86" s="144"/>
      <c r="G86" s="144"/>
      <c r="H86" s="144">
        <f>SUM(H84:H85)</f>
        <v>16272</v>
      </c>
      <c r="I86" s="144"/>
      <c r="J86" s="144"/>
      <c r="K86" s="144"/>
      <c r="L86" s="144"/>
      <c r="M86" s="144"/>
      <c r="N86" s="144">
        <f>SUM(N84:N85)</f>
        <v>194266</v>
      </c>
      <c r="O86" s="144"/>
      <c r="P86" s="144"/>
      <c r="Q86" s="144"/>
      <c r="R86" s="144"/>
      <c r="S86" s="344">
        <f t="shared" si="2"/>
        <v>210538</v>
      </c>
      <c r="T86" s="62"/>
      <c r="U86" s="61"/>
    </row>
    <row r="87" spans="1:21" s="59" customFormat="1" ht="15" thickBot="1">
      <c r="A87" s="146" t="s">
        <v>129</v>
      </c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6">
        <f>SUM(B87:R87)</f>
        <v>0</v>
      </c>
      <c r="T87" s="62"/>
      <c r="U87" s="61"/>
    </row>
    <row r="88" spans="1:22" s="320" customFormat="1" ht="15">
      <c r="A88" s="318" t="s">
        <v>52</v>
      </c>
      <c r="B88" s="345">
        <f aca="true" t="shared" si="3" ref="B88:S88">SUM(B6+B10+B14+B17+B21+B25+B26+B29+B30+B34+B38+B39+B43+B45+B48+B52+B56+B60+B63+B66+B67+B70+B73+B76+B77+B78+B79+B80+B83+B84)</f>
        <v>79834</v>
      </c>
      <c r="C88" s="345">
        <f t="shared" si="3"/>
        <v>24914</v>
      </c>
      <c r="D88" s="345">
        <f t="shared" si="3"/>
        <v>477604</v>
      </c>
      <c r="E88" s="345">
        <f t="shared" si="3"/>
        <v>23440</v>
      </c>
      <c r="F88" s="345">
        <f t="shared" si="3"/>
        <v>97746</v>
      </c>
      <c r="G88" s="345">
        <f t="shared" si="3"/>
        <v>231407</v>
      </c>
      <c r="H88" s="345">
        <f t="shared" si="3"/>
        <v>29130</v>
      </c>
      <c r="I88" s="345">
        <f t="shared" si="3"/>
        <v>16500</v>
      </c>
      <c r="J88" s="345">
        <f t="shared" si="3"/>
        <v>1926021</v>
      </c>
      <c r="K88" s="345">
        <f t="shared" si="3"/>
        <v>456095</v>
      </c>
      <c r="L88" s="345">
        <f t="shared" si="3"/>
        <v>0</v>
      </c>
      <c r="M88" s="345">
        <f t="shared" si="3"/>
        <v>13975</v>
      </c>
      <c r="N88" s="345">
        <f t="shared" si="3"/>
        <v>224266</v>
      </c>
      <c r="O88" s="345">
        <f t="shared" si="3"/>
        <v>0</v>
      </c>
      <c r="P88" s="345">
        <f t="shared" si="3"/>
        <v>1898271</v>
      </c>
      <c r="Q88" s="345">
        <f t="shared" si="3"/>
        <v>35368</v>
      </c>
      <c r="R88" s="345">
        <f t="shared" si="3"/>
        <v>0</v>
      </c>
      <c r="S88" s="563">
        <f t="shared" si="3"/>
        <v>5534571</v>
      </c>
      <c r="T88" s="346"/>
      <c r="U88" s="346"/>
      <c r="V88" s="346"/>
    </row>
    <row r="89" spans="1:22" s="320" customFormat="1" ht="15">
      <c r="A89" s="524" t="s">
        <v>369</v>
      </c>
      <c r="B89" s="469">
        <f>SUM(B85+B81+B74+B68+B64+B61+B57+B53+B49+B46+B40+B35+B31+B27+B22+B15+B11+B7+B71+B18)</f>
        <v>2290</v>
      </c>
      <c r="C89" s="469">
        <f aca="true" t="shared" si="4" ref="C89:S89">SUM(C85+C81+C74+C68+C64+C61+C57+C53+C49+C46+C40+C35+C31+C27+C22+C15+C11+C7+C71+C18)</f>
        <v>400</v>
      </c>
      <c r="D89" s="469">
        <f t="shared" si="4"/>
        <v>20399</v>
      </c>
      <c r="E89" s="469">
        <f t="shared" si="4"/>
        <v>1675</v>
      </c>
      <c r="F89" s="469">
        <f t="shared" si="4"/>
        <v>4180</v>
      </c>
      <c r="G89" s="469">
        <f t="shared" si="4"/>
        <v>1839</v>
      </c>
      <c r="H89" s="469">
        <f t="shared" si="4"/>
        <v>-12858</v>
      </c>
      <c r="I89" s="469">
        <f t="shared" si="4"/>
        <v>0</v>
      </c>
      <c r="J89" s="469">
        <f t="shared" si="4"/>
        <v>1187818</v>
      </c>
      <c r="K89" s="469">
        <f t="shared" si="4"/>
        <v>45483</v>
      </c>
      <c r="L89" s="469">
        <f t="shared" si="4"/>
        <v>0</v>
      </c>
      <c r="M89" s="469">
        <f t="shared" si="4"/>
        <v>13725</v>
      </c>
      <c r="N89" s="469">
        <f t="shared" si="4"/>
        <v>-30000</v>
      </c>
      <c r="O89" s="469">
        <f t="shared" si="4"/>
        <v>0</v>
      </c>
      <c r="P89" s="469">
        <f t="shared" si="4"/>
        <v>26119</v>
      </c>
      <c r="Q89" s="469">
        <f t="shared" si="4"/>
        <v>7520</v>
      </c>
      <c r="R89" s="469">
        <f t="shared" si="4"/>
        <v>0</v>
      </c>
      <c r="S89" s="470">
        <f t="shared" si="4"/>
        <v>1268590</v>
      </c>
      <c r="T89" s="346"/>
      <c r="U89" s="346"/>
      <c r="V89" s="346"/>
    </row>
    <row r="90" spans="1:22" s="320" customFormat="1" ht="15">
      <c r="A90" s="525" t="s">
        <v>370</v>
      </c>
      <c r="B90" s="467">
        <f>SUM(B88:B89)</f>
        <v>82124</v>
      </c>
      <c r="C90" s="467">
        <f aca="true" t="shared" si="5" ref="C90:S90">SUM(C88:C89)</f>
        <v>25314</v>
      </c>
      <c r="D90" s="467">
        <f t="shared" si="5"/>
        <v>498003</v>
      </c>
      <c r="E90" s="467">
        <f t="shared" si="5"/>
        <v>25115</v>
      </c>
      <c r="F90" s="467">
        <f t="shared" si="5"/>
        <v>101926</v>
      </c>
      <c r="G90" s="467">
        <f t="shared" si="5"/>
        <v>233246</v>
      </c>
      <c r="H90" s="467">
        <f t="shared" si="5"/>
        <v>16272</v>
      </c>
      <c r="I90" s="467">
        <f t="shared" si="5"/>
        <v>16500</v>
      </c>
      <c r="J90" s="467">
        <f t="shared" si="5"/>
        <v>3113839</v>
      </c>
      <c r="K90" s="467">
        <f t="shared" si="5"/>
        <v>501578</v>
      </c>
      <c r="L90" s="467">
        <f t="shared" si="5"/>
        <v>0</v>
      </c>
      <c r="M90" s="467">
        <f t="shared" si="5"/>
        <v>27700</v>
      </c>
      <c r="N90" s="467">
        <f t="shared" si="5"/>
        <v>194266</v>
      </c>
      <c r="O90" s="467">
        <f t="shared" si="5"/>
        <v>0</v>
      </c>
      <c r="P90" s="467">
        <f t="shared" si="5"/>
        <v>1924390</v>
      </c>
      <c r="Q90" s="467">
        <f t="shared" si="5"/>
        <v>42888</v>
      </c>
      <c r="R90" s="467">
        <f t="shared" si="5"/>
        <v>0</v>
      </c>
      <c r="S90" s="468">
        <f t="shared" si="5"/>
        <v>6803161</v>
      </c>
      <c r="T90" s="346"/>
      <c r="U90" s="346"/>
      <c r="V90" s="346"/>
    </row>
    <row r="91" spans="1:19" s="320" customFormat="1" ht="15">
      <c r="A91" s="347" t="s">
        <v>128</v>
      </c>
      <c r="B91" s="348">
        <f aca="true" t="shared" si="6" ref="B91:S91">SUM(B13+B42+B87+B24+B20+B59+B51+B9+B55+B37+B33+B44)</f>
        <v>24025</v>
      </c>
      <c r="C91" s="348">
        <f t="shared" si="6"/>
        <v>5285</v>
      </c>
      <c r="D91" s="348">
        <f t="shared" si="6"/>
        <v>195358</v>
      </c>
      <c r="E91" s="348">
        <f t="shared" si="6"/>
        <v>0</v>
      </c>
      <c r="F91" s="348">
        <f t="shared" si="6"/>
        <v>47175</v>
      </c>
      <c r="G91" s="348">
        <f t="shared" si="6"/>
        <v>106073</v>
      </c>
      <c r="H91" s="348">
        <f t="shared" si="6"/>
        <v>0</v>
      </c>
      <c r="I91" s="348">
        <f t="shared" si="6"/>
        <v>0</v>
      </c>
      <c r="J91" s="348">
        <f t="shared" si="6"/>
        <v>21662</v>
      </c>
      <c r="K91" s="348">
        <f t="shared" si="6"/>
        <v>55000</v>
      </c>
      <c r="L91" s="348">
        <f t="shared" si="6"/>
        <v>0</v>
      </c>
      <c r="M91" s="348">
        <f t="shared" si="6"/>
        <v>0</v>
      </c>
      <c r="N91" s="348">
        <f t="shared" si="6"/>
        <v>0</v>
      </c>
      <c r="O91" s="348">
        <f t="shared" si="6"/>
        <v>0</v>
      </c>
      <c r="P91" s="348">
        <f t="shared" si="6"/>
        <v>890935</v>
      </c>
      <c r="Q91" s="348">
        <f t="shared" si="6"/>
        <v>42888</v>
      </c>
      <c r="R91" s="348">
        <f t="shared" si="6"/>
        <v>0</v>
      </c>
      <c r="S91" s="349">
        <f t="shared" si="6"/>
        <v>1388401</v>
      </c>
    </row>
    <row r="92" spans="1:22" s="320" customFormat="1" ht="15.75" thickBot="1">
      <c r="A92" s="321" t="s">
        <v>70</v>
      </c>
      <c r="B92" s="350">
        <f>B90-B91</f>
        <v>58099</v>
      </c>
      <c r="C92" s="350">
        <f aca="true" t="shared" si="7" ref="C92:S92">C90-C91</f>
        <v>20029</v>
      </c>
      <c r="D92" s="350">
        <f t="shared" si="7"/>
        <v>302645</v>
      </c>
      <c r="E92" s="350">
        <f t="shared" si="7"/>
        <v>25115</v>
      </c>
      <c r="F92" s="350">
        <f t="shared" si="7"/>
        <v>54751</v>
      </c>
      <c r="G92" s="350">
        <f t="shared" si="7"/>
        <v>127173</v>
      </c>
      <c r="H92" s="350">
        <f t="shared" si="7"/>
        <v>16272</v>
      </c>
      <c r="I92" s="350">
        <f t="shared" si="7"/>
        <v>16500</v>
      </c>
      <c r="J92" s="350">
        <f t="shared" si="7"/>
        <v>3092177</v>
      </c>
      <c r="K92" s="350">
        <f t="shared" si="7"/>
        <v>446578</v>
      </c>
      <c r="L92" s="350">
        <f t="shared" si="7"/>
        <v>0</v>
      </c>
      <c r="M92" s="350">
        <f t="shared" si="7"/>
        <v>27700</v>
      </c>
      <c r="N92" s="350">
        <f t="shared" si="7"/>
        <v>194266</v>
      </c>
      <c r="O92" s="350">
        <f t="shared" si="7"/>
        <v>0</v>
      </c>
      <c r="P92" s="350">
        <f t="shared" si="7"/>
        <v>1033455</v>
      </c>
      <c r="Q92" s="350">
        <f t="shared" si="7"/>
        <v>0</v>
      </c>
      <c r="R92" s="350">
        <f t="shared" si="7"/>
        <v>0</v>
      </c>
      <c r="S92" s="351">
        <f t="shared" si="7"/>
        <v>5414760</v>
      </c>
      <c r="V92" s="6"/>
    </row>
    <row r="93" spans="1:19" s="6" customFormat="1" ht="15">
      <c r="A93" s="352"/>
      <c r="R93" s="320"/>
      <c r="S93" s="320"/>
    </row>
  </sheetData>
  <sheetProtection/>
  <mergeCells count="17">
    <mergeCell ref="R2:R4"/>
    <mergeCell ref="Q2:Q4"/>
    <mergeCell ref="A1:A4"/>
    <mergeCell ref="B1:O1"/>
    <mergeCell ref="S1:S4"/>
    <mergeCell ref="B3:B4"/>
    <mergeCell ref="C3:C4"/>
    <mergeCell ref="B2:I2"/>
    <mergeCell ref="P2:P4"/>
    <mergeCell ref="P1:R1"/>
    <mergeCell ref="J2:O2"/>
    <mergeCell ref="D3:D4"/>
    <mergeCell ref="E3:E4"/>
    <mergeCell ref="J3:J4"/>
    <mergeCell ref="K3:K4"/>
    <mergeCell ref="F3:I3"/>
    <mergeCell ref="L3:O3"/>
  </mergeCells>
  <printOptions/>
  <pageMargins left="0.31496062992125984" right="0.1968503937007874" top="0.61" bottom="0.35433070866141736" header="0.1968503937007874" footer="0.1968503937007874"/>
  <pageSetup horizontalDpi="600" verticalDpi="600" orientation="landscape" paperSize="9" scale="90" r:id="rId1"/>
  <headerFooter>
    <oddHeader>&amp;C&amp;"Book Antiqua,Félkövér"&amp;11Keszthely Város Önkormányzata
2017. évi főbb kiadásai jogcím-csoportonként és feladatonként&amp;R&amp;"Book Antiqua,Félkövér"8. melléklet
ezer Ft</oddHeader>
    <oddFooter>&amp;C&amp;P</oddFooter>
  </headerFooter>
  <rowBreaks count="2" manualBreakCount="2">
    <brk id="37" max="255" man="1"/>
    <brk id="6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29">
      <selection activeCell="E48" sqref="E48"/>
    </sheetView>
  </sheetViews>
  <sheetFormatPr defaultColWidth="9.140625" defaultRowHeight="12.75"/>
  <cols>
    <col min="1" max="1" width="34.8515625" style="3" customWidth="1"/>
    <col min="2" max="2" width="9.28125" style="1" customWidth="1"/>
    <col min="3" max="3" width="10.140625" style="1" customWidth="1"/>
    <col min="4" max="4" width="9.140625" style="1" customWidth="1"/>
    <col min="5" max="5" width="9.421875" style="1" customWidth="1"/>
    <col min="6" max="6" width="10.140625" style="1" customWidth="1"/>
    <col min="7" max="7" width="8.7109375" style="10" customWidth="1"/>
    <col min="8" max="8" width="11.8515625" style="1" customWidth="1"/>
    <col min="9" max="9" width="8.7109375" style="1" customWidth="1"/>
    <col min="10" max="10" width="10.140625" style="1" customWidth="1"/>
    <col min="11" max="11" width="10.00390625" style="2" customWidth="1"/>
    <col min="12" max="13" width="7.140625" style="1" customWidth="1"/>
    <col min="14" max="16384" width="9.140625" style="1" customWidth="1"/>
  </cols>
  <sheetData>
    <row r="1" spans="1:13" ht="16.5" customHeight="1">
      <c r="A1" s="703" t="s">
        <v>4</v>
      </c>
      <c r="B1" s="712" t="s">
        <v>8</v>
      </c>
      <c r="C1" s="712"/>
      <c r="D1" s="712"/>
      <c r="E1" s="712"/>
      <c r="F1" s="712"/>
      <c r="G1" s="712"/>
      <c r="H1" s="712" t="s">
        <v>13</v>
      </c>
      <c r="I1" s="712"/>
      <c r="J1" s="712"/>
      <c r="K1" s="702" t="s">
        <v>9</v>
      </c>
      <c r="L1" s="702" t="s">
        <v>5</v>
      </c>
      <c r="M1" s="706" t="s">
        <v>229</v>
      </c>
    </row>
    <row r="2" spans="1:13" ht="31.5" customHeight="1">
      <c r="A2" s="704"/>
      <c r="B2" s="700" t="s">
        <v>0</v>
      </c>
      <c r="C2" s="700" t="s">
        <v>204</v>
      </c>
      <c r="D2" s="700" t="s">
        <v>10</v>
      </c>
      <c r="E2" s="700" t="s">
        <v>138</v>
      </c>
      <c r="F2" s="710" t="s">
        <v>7</v>
      </c>
      <c r="G2" s="711"/>
      <c r="H2" s="700" t="s">
        <v>80</v>
      </c>
      <c r="I2" s="700" t="s">
        <v>11</v>
      </c>
      <c r="J2" s="700" t="s">
        <v>196</v>
      </c>
      <c r="K2" s="700"/>
      <c r="L2" s="700"/>
      <c r="M2" s="707"/>
    </row>
    <row r="3" spans="1:13" ht="51.75" customHeight="1" thickBot="1">
      <c r="A3" s="705"/>
      <c r="B3" s="701"/>
      <c r="C3" s="701"/>
      <c r="D3" s="701"/>
      <c r="E3" s="701"/>
      <c r="F3" s="31" t="s">
        <v>205</v>
      </c>
      <c r="G3" s="31" t="s">
        <v>206</v>
      </c>
      <c r="H3" s="701"/>
      <c r="I3" s="701"/>
      <c r="J3" s="701"/>
      <c r="K3" s="701"/>
      <c r="L3" s="709"/>
      <c r="M3" s="708"/>
    </row>
    <row r="4" spans="1:13" ht="17.25" thickBot="1">
      <c r="A4" s="27">
        <v>1</v>
      </c>
      <c r="B4" s="29">
        <v>2</v>
      </c>
      <c r="C4" s="29">
        <v>3</v>
      </c>
      <c r="D4" s="29">
        <v>4</v>
      </c>
      <c r="E4" s="29">
        <v>5</v>
      </c>
      <c r="F4" s="29">
        <v>6</v>
      </c>
      <c r="G4" s="29">
        <v>7</v>
      </c>
      <c r="H4" s="29">
        <v>8</v>
      </c>
      <c r="I4" s="29">
        <v>9</v>
      </c>
      <c r="J4" s="28">
        <v>10</v>
      </c>
      <c r="K4" s="200">
        <v>11</v>
      </c>
      <c r="L4" s="218">
        <v>12</v>
      </c>
      <c r="M4" s="219">
        <v>13</v>
      </c>
    </row>
    <row r="5" spans="1:13" s="6" customFormat="1" ht="28.5">
      <c r="A5" s="8" t="s">
        <v>511</v>
      </c>
      <c r="B5" s="417">
        <v>212222</v>
      </c>
      <c r="C5" s="417">
        <v>48785</v>
      </c>
      <c r="D5" s="417">
        <v>56133</v>
      </c>
      <c r="E5" s="417"/>
      <c r="F5" s="417"/>
      <c r="G5" s="417"/>
      <c r="H5" s="417">
        <v>3805</v>
      </c>
      <c r="I5" s="417">
        <v>1400</v>
      </c>
      <c r="J5" s="417">
        <v>3770</v>
      </c>
      <c r="K5" s="418">
        <f aca="true" t="shared" si="0" ref="K5:K26">SUM(B5:J5)</f>
        <v>326115</v>
      </c>
      <c r="L5" s="417">
        <v>51</v>
      </c>
      <c r="M5" s="419">
        <v>0</v>
      </c>
    </row>
    <row r="6" spans="1:13" s="6" customFormat="1" ht="15">
      <c r="A6" s="9" t="s">
        <v>369</v>
      </c>
      <c r="B6" s="23">
        <v>418</v>
      </c>
      <c r="C6" s="23">
        <v>44</v>
      </c>
      <c r="D6" s="23">
        <v>620</v>
      </c>
      <c r="E6" s="23"/>
      <c r="F6" s="23"/>
      <c r="G6" s="23"/>
      <c r="H6" s="23"/>
      <c r="I6" s="23"/>
      <c r="J6" s="25"/>
      <c r="K6" s="24">
        <f t="shared" si="0"/>
        <v>1082</v>
      </c>
      <c r="L6" s="23"/>
      <c r="M6" s="353"/>
    </row>
    <row r="7" spans="1:13" s="6" customFormat="1" ht="15">
      <c r="A7" s="9" t="s">
        <v>370</v>
      </c>
      <c r="B7" s="23">
        <f>SUM(B5:B6)</f>
        <v>212640</v>
      </c>
      <c r="C7" s="23">
        <f aca="true" t="shared" si="1" ref="C7:J7">SUM(C5:C6)</f>
        <v>48829</v>
      </c>
      <c r="D7" s="23">
        <f t="shared" si="1"/>
        <v>56753</v>
      </c>
      <c r="E7" s="23"/>
      <c r="F7" s="23"/>
      <c r="G7" s="23"/>
      <c r="H7" s="23">
        <f t="shared" si="1"/>
        <v>3805</v>
      </c>
      <c r="I7" s="23">
        <f t="shared" si="1"/>
        <v>1400</v>
      </c>
      <c r="J7" s="23">
        <f t="shared" si="1"/>
        <v>3770</v>
      </c>
      <c r="K7" s="24">
        <f t="shared" si="0"/>
        <v>327197</v>
      </c>
      <c r="L7" s="25">
        <f>SUM(L5:L6)</f>
        <v>51</v>
      </c>
      <c r="M7" s="353"/>
    </row>
    <row r="8" spans="1:13" s="6" customFormat="1" ht="15">
      <c r="A8" s="9" t="s">
        <v>69</v>
      </c>
      <c r="B8" s="23">
        <v>127575</v>
      </c>
      <c r="C8" s="23">
        <v>29366</v>
      </c>
      <c r="D8" s="23">
        <v>33480</v>
      </c>
      <c r="E8" s="23"/>
      <c r="F8" s="23"/>
      <c r="G8" s="23"/>
      <c r="H8" s="23">
        <v>1400</v>
      </c>
      <c r="I8" s="23">
        <v>1000</v>
      </c>
      <c r="J8" s="25">
        <v>0</v>
      </c>
      <c r="K8" s="24">
        <f t="shared" si="0"/>
        <v>192821</v>
      </c>
      <c r="L8" s="25">
        <v>42.09</v>
      </c>
      <c r="M8" s="198">
        <v>0</v>
      </c>
    </row>
    <row r="9" spans="1:13" s="6" customFormat="1" ht="15">
      <c r="A9" s="103" t="s">
        <v>512</v>
      </c>
      <c r="B9" s="25">
        <v>310408</v>
      </c>
      <c r="C9" s="25">
        <v>73308</v>
      </c>
      <c r="D9" s="25">
        <v>39024</v>
      </c>
      <c r="E9" s="25"/>
      <c r="F9" s="25"/>
      <c r="G9" s="25"/>
      <c r="H9" s="25">
        <v>3232</v>
      </c>
      <c r="I9" s="25">
        <v>4870</v>
      </c>
      <c r="J9" s="25"/>
      <c r="K9" s="24">
        <f t="shared" si="0"/>
        <v>430842</v>
      </c>
      <c r="L9" s="25">
        <v>94</v>
      </c>
      <c r="M9" s="198">
        <v>0</v>
      </c>
    </row>
    <row r="10" spans="1:13" s="6" customFormat="1" ht="15">
      <c r="A10" s="9" t="s">
        <v>369</v>
      </c>
      <c r="B10" s="25">
        <v>-913</v>
      </c>
      <c r="C10" s="25">
        <v>949</v>
      </c>
      <c r="D10" s="25">
        <v>337</v>
      </c>
      <c r="E10" s="25"/>
      <c r="F10" s="25"/>
      <c r="G10" s="25"/>
      <c r="H10" s="25">
        <v>230</v>
      </c>
      <c r="I10" s="25"/>
      <c r="J10" s="25"/>
      <c r="K10" s="24">
        <f t="shared" si="0"/>
        <v>603</v>
      </c>
      <c r="L10" s="25"/>
      <c r="M10" s="198"/>
    </row>
    <row r="11" spans="1:13" s="6" customFormat="1" ht="15">
      <c r="A11" s="9" t="s">
        <v>370</v>
      </c>
      <c r="B11" s="25">
        <f>SUM(B9:B10)</f>
        <v>309495</v>
      </c>
      <c r="C11" s="25">
        <f aca="true" t="shared" si="2" ref="C11:J11">SUM(C9:C10)</f>
        <v>74257</v>
      </c>
      <c r="D11" s="25">
        <f t="shared" si="2"/>
        <v>39361</v>
      </c>
      <c r="E11" s="25"/>
      <c r="F11" s="25"/>
      <c r="G11" s="25"/>
      <c r="H11" s="25">
        <f t="shared" si="2"/>
        <v>3462</v>
      </c>
      <c r="I11" s="25">
        <f t="shared" si="2"/>
        <v>4870</v>
      </c>
      <c r="J11" s="25">
        <f t="shared" si="2"/>
        <v>0</v>
      </c>
      <c r="K11" s="24">
        <f t="shared" si="0"/>
        <v>431445</v>
      </c>
      <c r="L11" s="25">
        <f>SUM(L9:L10)</f>
        <v>94</v>
      </c>
      <c r="M11" s="198"/>
    </row>
    <row r="12" spans="1:13" s="6" customFormat="1" ht="15">
      <c r="A12" s="9" t="s">
        <v>69</v>
      </c>
      <c r="B12" s="25">
        <v>271150</v>
      </c>
      <c r="C12" s="25">
        <v>64018</v>
      </c>
      <c r="D12" s="25">
        <v>35678</v>
      </c>
      <c r="E12" s="25"/>
      <c r="F12" s="25"/>
      <c r="G12" s="25"/>
      <c r="H12" s="25">
        <v>0</v>
      </c>
      <c r="I12" s="25">
        <v>0</v>
      </c>
      <c r="J12" s="25"/>
      <c r="K12" s="24">
        <f t="shared" si="0"/>
        <v>370846</v>
      </c>
      <c r="L12" s="25">
        <v>93</v>
      </c>
      <c r="M12" s="198">
        <v>0</v>
      </c>
    </row>
    <row r="13" spans="1:13" s="6" customFormat="1" ht="30">
      <c r="A13" s="104" t="s">
        <v>513</v>
      </c>
      <c r="B13" s="25">
        <v>42853</v>
      </c>
      <c r="C13" s="25">
        <v>10251</v>
      </c>
      <c r="D13" s="25">
        <v>130439</v>
      </c>
      <c r="E13" s="25"/>
      <c r="F13" s="25"/>
      <c r="G13" s="25"/>
      <c r="H13" s="25">
        <v>2204</v>
      </c>
      <c r="I13" s="25">
        <v>818</v>
      </c>
      <c r="J13" s="25"/>
      <c r="K13" s="24">
        <f t="shared" si="0"/>
        <v>186565</v>
      </c>
      <c r="L13" s="25">
        <v>13</v>
      </c>
      <c r="M13" s="198">
        <v>4</v>
      </c>
    </row>
    <row r="14" spans="1:13" s="6" customFormat="1" ht="15">
      <c r="A14" s="9" t="s">
        <v>369</v>
      </c>
      <c r="B14" s="26">
        <v>3275</v>
      </c>
      <c r="C14" s="26">
        <v>-312</v>
      </c>
      <c r="D14" s="26">
        <v>5190</v>
      </c>
      <c r="E14" s="26"/>
      <c r="F14" s="26"/>
      <c r="G14" s="26"/>
      <c r="H14" s="26">
        <v>-1459</v>
      </c>
      <c r="I14" s="26">
        <v>1269</v>
      </c>
      <c r="J14" s="26"/>
      <c r="K14" s="24">
        <f t="shared" si="0"/>
        <v>7963</v>
      </c>
      <c r="L14" s="25"/>
      <c r="M14" s="198"/>
    </row>
    <row r="15" spans="1:13" s="6" customFormat="1" ht="15">
      <c r="A15" s="9" t="s">
        <v>370</v>
      </c>
      <c r="B15" s="26">
        <f>SUM(B13:B14)</f>
        <v>46128</v>
      </c>
      <c r="C15" s="26">
        <f aca="true" t="shared" si="3" ref="C15:I15">SUM(C13:C14)</f>
        <v>9939</v>
      </c>
      <c r="D15" s="26">
        <f t="shared" si="3"/>
        <v>135629</v>
      </c>
      <c r="E15" s="26"/>
      <c r="F15" s="26"/>
      <c r="G15" s="26"/>
      <c r="H15" s="26">
        <f t="shared" si="3"/>
        <v>745</v>
      </c>
      <c r="I15" s="26">
        <f t="shared" si="3"/>
        <v>2087</v>
      </c>
      <c r="J15" s="26"/>
      <c r="K15" s="24">
        <f t="shared" si="0"/>
        <v>194528</v>
      </c>
      <c r="L15" s="25">
        <f>SUM(L13:L14)</f>
        <v>13</v>
      </c>
      <c r="M15" s="198"/>
    </row>
    <row r="16" spans="1:13" s="6" customFormat="1" ht="15">
      <c r="A16" s="9" t="s">
        <v>69</v>
      </c>
      <c r="B16" s="26">
        <v>23342</v>
      </c>
      <c r="C16" s="26">
        <v>5669</v>
      </c>
      <c r="D16" s="26">
        <v>25273</v>
      </c>
      <c r="E16" s="26"/>
      <c r="F16" s="26"/>
      <c r="G16" s="26"/>
      <c r="H16" s="26">
        <v>0</v>
      </c>
      <c r="I16" s="26">
        <v>0</v>
      </c>
      <c r="J16" s="26"/>
      <c r="K16" s="24">
        <f t="shared" si="0"/>
        <v>54284</v>
      </c>
      <c r="L16" s="25">
        <v>7</v>
      </c>
      <c r="M16" s="198">
        <v>0</v>
      </c>
    </row>
    <row r="17" spans="1:13" s="6" customFormat="1" ht="15">
      <c r="A17" s="103" t="s">
        <v>514</v>
      </c>
      <c r="B17" s="26">
        <v>31232</v>
      </c>
      <c r="C17" s="26">
        <v>6820</v>
      </c>
      <c r="D17" s="26">
        <v>11224</v>
      </c>
      <c r="E17" s="26"/>
      <c r="F17" s="26"/>
      <c r="G17" s="26"/>
      <c r="H17" s="26">
        <v>3891</v>
      </c>
      <c r="I17" s="26">
        <v>4000</v>
      </c>
      <c r="J17" s="26"/>
      <c r="K17" s="24">
        <f t="shared" si="0"/>
        <v>57167</v>
      </c>
      <c r="L17" s="25">
        <v>11</v>
      </c>
      <c r="M17" s="198">
        <v>1</v>
      </c>
    </row>
    <row r="18" spans="1:13" s="6" customFormat="1" ht="15">
      <c r="A18" s="9" t="s">
        <v>369</v>
      </c>
      <c r="B18" s="26">
        <v>1482</v>
      </c>
      <c r="C18" s="26">
        <v>258</v>
      </c>
      <c r="D18" s="26">
        <v>326</v>
      </c>
      <c r="E18" s="26"/>
      <c r="F18" s="26"/>
      <c r="G18" s="26"/>
      <c r="H18" s="26">
        <v>494</v>
      </c>
      <c r="I18" s="26">
        <v>229</v>
      </c>
      <c r="J18" s="26"/>
      <c r="K18" s="24">
        <f t="shared" si="0"/>
        <v>2789</v>
      </c>
      <c r="L18" s="25"/>
      <c r="M18" s="198"/>
    </row>
    <row r="19" spans="1:13" s="6" customFormat="1" ht="15">
      <c r="A19" s="9" t="s">
        <v>370</v>
      </c>
      <c r="B19" s="26">
        <f>SUM(B17:B18)</f>
        <v>32714</v>
      </c>
      <c r="C19" s="26">
        <f aca="true" t="shared" si="4" ref="C19:I19">SUM(C17:C18)</f>
        <v>7078</v>
      </c>
      <c r="D19" s="26">
        <f t="shared" si="4"/>
        <v>11550</v>
      </c>
      <c r="E19" s="26"/>
      <c r="F19" s="26"/>
      <c r="G19" s="26"/>
      <c r="H19" s="26">
        <f t="shared" si="4"/>
        <v>4385</v>
      </c>
      <c r="I19" s="26">
        <f t="shared" si="4"/>
        <v>4229</v>
      </c>
      <c r="J19" s="26"/>
      <c r="K19" s="24">
        <f t="shared" si="0"/>
        <v>59956</v>
      </c>
      <c r="L19" s="25">
        <f>SUM(L17:L18)</f>
        <v>11</v>
      </c>
      <c r="M19" s="198"/>
    </row>
    <row r="20" spans="1:13" s="6" customFormat="1" ht="15">
      <c r="A20" s="9" t="s">
        <v>69</v>
      </c>
      <c r="B20" s="26">
        <v>8437</v>
      </c>
      <c r="C20" s="26">
        <v>1861</v>
      </c>
      <c r="D20" s="26">
        <v>657</v>
      </c>
      <c r="E20" s="26"/>
      <c r="F20" s="26"/>
      <c r="G20" s="26"/>
      <c r="H20" s="26">
        <v>3676</v>
      </c>
      <c r="I20" s="26">
        <v>0</v>
      </c>
      <c r="J20" s="26"/>
      <c r="K20" s="24">
        <f t="shared" si="0"/>
        <v>14631</v>
      </c>
      <c r="L20" s="25">
        <v>11</v>
      </c>
      <c r="M20" s="198">
        <v>0</v>
      </c>
    </row>
    <row r="21" spans="1:13" s="6" customFormat="1" ht="30">
      <c r="A21" s="103" t="s">
        <v>515</v>
      </c>
      <c r="B21" s="25">
        <v>61373</v>
      </c>
      <c r="C21" s="25">
        <v>13353</v>
      </c>
      <c r="D21" s="25">
        <v>96762</v>
      </c>
      <c r="E21" s="25"/>
      <c r="F21" s="25">
        <v>169</v>
      </c>
      <c r="G21" s="25"/>
      <c r="H21" s="25">
        <v>1373</v>
      </c>
      <c r="I21" s="25"/>
      <c r="J21" s="25"/>
      <c r="K21" s="24">
        <f t="shared" si="0"/>
        <v>173030</v>
      </c>
      <c r="L21" s="25">
        <v>20</v>
      </c>
      <c r="M21" s="198">
        <v>0</v>
      </c>
    </row>
    <row r="22" spans="1:13" s="6" customFormat="1" ht="15">
      <c r="A22" s="9" t="s">
        <v>369</v>
      </c>
      <c r="B22" s="25">
        <v>279</v>
      </c>
      <c r="C22" s="25">
        <v>61</v>
      </c>
      <c r="D22" s="25">
        <v>-1509</v>
      </c>
      <c r="E22" s="25"/>
      <c r="F22" s="25"/>
      <c r="G22" s="25"/>
      <c r="H22" s="25">
        <v>1509</v>
      </c>
      <c r="I22" s="25"/>
      <c r="J22" s="25"/>
      <c r="K22" s="24">
        <f t="shared" si="0"/>
        <v>340</v>
      </c>
      <c r="L22" s="25"/>
      <c r="M22" s="198"/>
    </row>
    <row r="23" spans="1:13" s="6" customFormat="1" ht="15">
      <c r="A23" s="9" t="s">
        <v>370</v>
      </c>
      <c r="B23" s="25">
        <f>SUM(B21:B22)</f>
        <v>61652</v>
      </c>
      <c r="C23" s="25">
        <f>SUM(C21:C22)</f>
        <v>13414</v>
      </c>
      <c r="D23" s="25">
        <f>SUM(D21:D22)</f>
        <v>95253</v>
      </c>
      <c r="E23" s="25"/>
      <c r="F23" s="25">
        <f>SUM(F21:F22)</f>
        <v>169</v>
      </c>
      <c r="G23" s="25"/>
      <c r="H23" s="25">
        <f>SUM(H21:H22)</f>
        <v>2882</v>
      </c>
      <c r="I23" s="25"/>
      <c r="J23" s="25"/>
      <c r="K23" s="24">
        <f t="shared" si="0"/>
        <v>173370</v>
      </c>
      <c r="L23" s="25">
        <f>SUM(L21:L22)</f>
        <v>20</v>
      </c>
      <c r="M23" s="198"/>
    </row>
    <row r="24" spans="1:13" s="6" customFormat="1" ht="15">
      <c r="A24" s="9" t="s">
        <v>69</v>
      </c>
      <c r="B24" s="25">
        <v>48332</v>
      </c>
      <c r="C24" s="25">
        <v>10519</v>
      </c>
      <c r="D24" s="25">
        <v>68692</v>
      </c>
      <c r="E24" s="25"/>
      <c r="F24" s="25"/>
      <c r="G24" s="25"/>
      <c r="H24" s="25"/>
      <c r="I24" s="25"/>
      <c r="J24" s="25"/>
      <c r="K24" s="24">
        <f t="shared" si="0"/>
        <v>127543</v>
      </c>
      <c r="L24" s="25">
        <v>14</v>
      </c>
      <c r="M24" s="198">
        <v>0</v>
      </c>
    </row>
    <row r="25" spans="1:13" s="6" customFormat="1" ht="30">
      <c r="A25" s="103" t="s">
        <v>516</v>
      </c>
      <c r="B25" s="25">
        <v>147242</v>
      </c>
      <c r="C25" s="25">
        <v>35890</v>
      </c>
      <c r="D25" s="25">
        <v>87608</v>
      </c>
      <c r="E25" s="25">
        <v>0</v>
      </c>
      <c r="F25" s="25"/>
      <c r="G25" s="25"/>
      <c r="H25" s="25">
        <v>3873</v>
      </c>
      <c r="I25" s="25">
        <v>242</v>
      </c>
      <c r="J25" s="25"/>
      <c r="K25" s="24">
        <f t="shared" si="0"/>
        <v>274855</v>
      </c>
      <c r="L25" s="25">
        <v>56</v>
      </c>
      <c r="M25" s="198">
        <v>6</v>
      </c>
    </row>
    <row r="26" spans="1:13" s="6" customFormat="1" ht="15">
      <c r="A26" s="9" t="s">
        <v>369</v>
      </c>
      <c r="B26" s="25">
        <v>4664</v>
      </c>
      <c r="C26" s="25">
        <v>-1127</v>
      </c>
      <c r="D26" s="25">
        <v>-629</v>
      </c>
      <c r="E26" s="25"/>
      <c r="F26" s="25"/>
      <c r="G26" s="25"/>
      <c r="H26" s="25">
        <v>1379</v>
      </c>
      <c r="I26" s="25">
        <v>400</v>
      </c>
      <c r="J26" s="26"/>
      <c r="K26" s="24">
        <f t="shared" si="0"/>
        <v>4687</v>
      </c>
      <c r="L26" s="25"/>
      <c r="M26" s="198"/>
    </row>
    <row r="27" spans="1:13" s="6" customFormat="1" ht="15">
      <c r="A27" s="9" t="s">
        <v>370</v>
      </c>
      <c r="B27" s="25">
        <f>SUM(B25:B26)</f>
        <v>151906</v>
      </c>
      <c r="C27" s="25">
        <f aca="true" t="shared" si="5" ref="C27:L27">SUM(C25:C26)</f>
        <v>34763</v>
      </c>
      <c r="D27" s="25">
        <f t="shared" si="5"/>
        <v>86979</v>
      </c>
      <c r="E27" s="25">
        <f t="shared" si="5"/>
        <v>0</v>
      </c>
      <c r="F27" s="25">
        <f t="shared" si="5"/>
        <v>0</v>
      </c>
      <c r="G27" s="25">
        <f t="shared" si="5"/>
        <v>0</v>
      </c>
      <c r="H27" s="25">
        <f t="shared" si="5"/>
        <v>5252</v>
      </c>
      <c r="I27" s="25">
        <f t="shared" si="5"/>
        <v>642</v>
      </c>
      <c r="J27" s="25">
        <f t="shared" si="5"/>
        <v>0</v>
      </c>
      <c r="K27" s="24">
        <f t="shared" si="5"/>
        <v>279542</v>
      </c>
      <c r="L27" s="25">
        <f t="shared" si="5"/>
        <v>56</v>
      </c>
      <c r="M27" s="198"/>
    </row>
    <row r="28" spans="1:13" s="6" customFormat="1" ht="15.75" thickBot="1">
      <c r="A28" s="194" t="s">
        <v>69</v>
      </c>
      <c r="B28" s="354">
        <v>64576</v>
      </c>
      <c r="C28" s="354">
        <v>15330</v>
      </c>
      <c r="D28" s="354">
        <v>10919</v>
      </c>
      <c r="E28" s="354">
        <v>0</v>
      </c>
      <c r="F28" s="354"/>
      <c r="G28" s="354"/>
      <c r="H28" s="354">
        <v>620</v>
      </c>
      <c r="I28" s="354"/>
      <c r="J28" s="354"/>
      <c r="K28" s="108">
        <f aca="true" t="shared" si="6" ref="K28:K38">SUM(B28:J28)</f>
        <v>91445</v>
      </c>
      <c r="L28" s="354">
        <v>21</v>
      </c>
      <c r="M28" s="355">
        <v>0</v>
      </c>
    </row>
    <row r="29" spans="1:13" s="6" customFormat="1" ht="15">
      <c r="A29" s="420" t="s">
        <v>517</v>
      </c>
      <c r="B29" s="417">
        <v>38520</v>
      </c>
      <c r="C29" s="417">
        <v>7978</v>
      </c>
      <c r="D29" s="417">
        <v>24081</v>
      </c>
      <c r="E29" s="417"/>
      <c r="F29" s="417"/>
      <c r="G29" s="417"/>
      <c r="H29" s="417">
        <v>2341</v>
      </c>
      <c r="I29" s="417">
        <v>570</v>
      </c>
      <c r="J29" s="421"/>
      <c r="K29" s="418">
        <f t="shared" si="6"/>
        <v>73490</v>
      </c>
      <c r="L29" s="417">
        <v>14</v>
      </c>
      <c r="M29" s="419">
        <v>2</v>
      </c>
    </row>
    <row r="30" spans="1:13" s="6" customFormat="1" ht="15">
      <c r="A30" s="9" t="s">
        <v>369</v>
      </c>
      <c r="B30" s="25">
        <v>1393</v>
      </c>
      <c r="C30" s="25">
        <v>712</v>
      </c>
      <c r="D30" s="25">
        <v>1284</v>
      </c>
      <c r="E30" s="25"/>
      <c r="F30" s="25"/>
      <c r="G30" s="25"/>
      <c r="H30" s="25">
        <v>255</v>
      </c>
      <c r="I30" s="25">
        <v>404</v>
      </c>
      <c r="J30" s="26"/>
      <c r="K30" s="24">
        <f t="shared" si="6"/>
        <v>4048</v>
      </c>
      <c r="L30" s="25"/>
      <c r="M30" s="198"/>
    </row>
    <row r="31" spans="1:13" s="6" customFormat="1" ht="15">
      <c r="A31" s="9" t="s">
        <v>370</v>
      </c>
      <c r="B31" s="25">
        <f>SUM(B29:B30)</f>
        <v>39913</v>
      </c>
      <c r="C31" s="25">
        <f aca="true" t="shared" si="7" ref="C31:J31">SUM(C29:C30)</f>
        <v>8690</v>
      </c>
      <c r="D31" s="25">
        <f t="shared" si="7"/>
        <v>25365</v>
      </c>
      <c r="E31" s="25">
        <f t="shared" si="7"/>
        <v>0</v>
      </c>
      <c r="F31" s="25">
        <f t="shared" si="7"/>
        <v>0</v>
      </c>
      <c r="G31" s="25">
        <f t="shared" si="7"/>
        <v>0</v>
      </c>
      <c r="H31" s="25">
        <f t="shared" si="7"/>
        <v>2596</v>
      </c>
      <c r="I31" s="25">
        <f t="shared" si="7"/>
        <v>974</v>
      </c>
      <c r="J31" s="25">
        <f t="shared" si="7"/>
        <v>0</v>
      </c>
      <c r="K31" s="24">
        <f t="shared" si="6"/>
        <v>77538</v>
      </c>
      <c r="L31" s="25">
        <f>SUM(L29:L30)</f>
        <v>14</v>
      </c>
      <c r="M31" s="198"/>
    </row>
    <row r="32" spans="1:13" s="6" customFormat="1" ht="30">
      <c r="A32" s="103" t="s">
        <v>518</v>
      </c>
      <c r="B32" s="25">
        <v>36081</v>
      </c>
      <c r="C32" s="25">
        <v>7668</v>
      </c>
      <c r="D32" s="25">
        <v>8620</v>
      </c>
      <c r="E32" s="25"/>
      <c r="F32" s="25"/>
      <c r="G32" s="25"/>
      <c r="H32" s="25">
        <v>136</v>
      </c>
      <c r="I32" s="25"/>
      <c r="J32" s="26"/>
      <c r="K32" s="24">
        <f t="shared" si="6"/>
        <v>52505</v>
      </c>
      <c r="L32" s="25">
        <v>13</v>
      </c>
      <c r="M32" s="198">
        <v>1</v>
      </c>
    </row>
    <row r="33" spans="1:13" s="6" customFormat="1" ht="15">
      <c r="A33" s="9" t="s">
        <v>369</v>
      </c>
      <c r="B33" s="25">
        <v>2494</v>
      </c>
      <c r="C33" s="25">
        <v>880</v>
      </c>
      <c r="D33" s="25">
        <v>-849</v>
      </c>
      <c r="E33" s="25"/>
      <c r="F33" s="25"/>
      <c r="G33" s="25"/>
      <c r="H33" s="25">
        <v>849</v>
      </c>
      <c r="I33" s="25"/>
      <c r="J33" s="26"/>
      <c r="K33" s="24">
        <f t="shared" si="6"/>
        <v>3374</v>
      </c>
      <c r="L33" s="25"/>
      <c r="M33" s="198"/>
    </row>
    <row r="34" spans="1:13" s="6" customFormat="1" ht="15">
      <c r="A34" s="9" t="s">
        <v>370</v>
      </c>
      <c r="B34" s="25">
        <f aca="true" t="shared" si="8" ref="B34:J34">SUM(B32:B33)</f>
        <v>38575</v>
      </c>
      <c r="C34" s="25">
        <f t="shared" si="8"/>
        <v>8548</v>
      </c>
      <c r="D34" s="25">
        <f t="shared" si="8"/>
        <v>7771</v>
      </c>
      <c r="E34" s="25">
        <f t="shared" si="8"/>
        <v>0</v>
      </c>
      <c r="F34" s="25">
        <f t="shared" si="8"/>
        <v>0</v>
      </c>
      <c r="G34" s="25">
        <f t="shared" si="8"/>
        <v>0</v>
      </c>
      <c r="H34" s="25">
        <f t="shared" si="8"/>
        <v>985</v>
      </c>
      <c r="I34" s="25">
        <f t="shared" si="8"/>
        <v>0</v>
      </c>
      <c r="J34" s="25">
        <f t="shared" si="8"/>
        <v>0</v>
      </c>
      <c r="K34" s="24">
        <f t="shared" si="6"/>
        <v>55879</v>
      </c>
      <c r="L34" s="25">
        <f>SUM(L32:L33)</f>
        <v>13</v>
      </c>
      <c r="M34" s="198"/>
    </row>
    <row r="35" spans="1:13" s="6" customFormat="1" ht="15">
      <c r="A35" s="9" t="s">
        <v>69</v>
      </c>
      <c r="B35" s="25">
        <v>37718</v>
      </c>
      <c r="C35" s="25">
        <v>8108</v>
      </c>
      <c r="D35" s="25">
        <v>7742</v>
      </c>
      <c r="E35" s="25"/>
      <c r="F35" s="25"/>
      <c r="G35" s="25"/>
      <c r="H35" s="25">
        <v>849</v>
      </c>
      <c r="I35" s="25"/>
      <c r="J35" s="26"/>
      <c r="K35" s="24">
        <f t="shared" si="6"/>
        <v>54417</v>
      </c>
      <c r="L35" s="25">
        <v>13</v>
      </c>
      <c r="M35" s="198"/>
    </row>
    <row r="36" spans="1:13" s="6" customFormat="1" ht="28.5">
      <c r="A36" s="103" t="s">
        <v>519</v>
      </c>
      <c r="B36" s="25">
        <v>323556</v>
      </c>
      <c r="C36" s="25">
        <v>78307</v>
      </c>
      <c r="D36" s="25">
        <v>424389</v>
      </c>
      <c r="E36" s="25"/>
      <c r="F36" s="25"/>
      <c r="G36" s="25"/>
      <c r="H36" s="25">
        <v>14671</v>
      </c>
      <c r="I36" s="25">
        <v>20773</v>
      </c>
      <c r="J36" s="25">
        <v>0</v>
      </c>
      <c r="K36" s="24">
        <f t="shared" si="6"/>
        <v>861696</v>
      </c>
      <c r="L36" s="25">
        <v>124</v>
      </c>
      <c r="M36" s="198">
        <v>20</v>
      </c>
    </row>
    <row r="37" spans="1:13" s="6" customFormat="1" ht="15">
      <c r="A37" s="9" t="s">
        <v>369</v>
      </c>
      <c r="B37" s="409">
        <v>-10573</v>
      </c>
      <c r="C37" s="409">
        <v>-2574</v>
      </c>
      <c r="D37" s="409">
        <v>-12623</v>
      </c>
      <c r="E37" s="409"/>
      <c r="F37" s="409"/>
      <c r="G37" s="409"/>
      <c r="H37" s="409">
        <v>40525</v>
      </c>
      <c r="I37" s="409">
        <v>-787</v>
      </c>
      <c r="J37" s="409"/>
      <c r="K37" s="416">
        <f t="shared" si="6"/>
        <v>13968</v>
      </c>
      <c r="L37" s="25"/>
      <c r="M37" s="411"/>
    </row>
    <row r="38" spans="1:13" s="6" customFormat="1" ht="15">
      <c r="A38" s="9" t="s">
        <v>370</v>
      </c>
      <c r="B38" s="25">
        <f>SUM(B36:B37)</f>
        <v>312983</v>
      </c>
      <c r="C38" s="25">
        <f aca="true" t="shared" si="9" ref="C38:I38">SUM(C36:C37)</f>
        <v>75733</v>
      </c>
      <c r="D38" s="25">
        <f t="shared" si="9"/>
        <v>411766</v>
      </c>
      <c r="E38" s="25">
        <f t="shared" si="9"/>
        <v>0</v>
      </c>
      <c r="F38" s="25">
        <f t="shared" si="9"/>
        <v>0</v>
      </c>
      <c r="G38" s="25">
        <f t="shared" si="9"/>
        <v>0</v>
      </c>
      <c r="H38" s="25">
        <f t="shared" si="9"/>
        <v>55196</v>
      </c>
      <c r="I38" s="25">
        <f t="shared" si="9"/>
        <v>19986</v>
      </c>
      <c r="J38" s="25"/>
      <c r="K38" s="24">
        <f t="shared" si="6"/>
        <v>875664</v>
      </c>
      <c r="L38" s="25">
        <f>SUM(L36:L37)</f>
        <v>124</v>
      </c>
      <c r="M38" s="411"/>
    </row>
    <row r="39" spans="1:13" s="6" customFormat="1" ht="15.75" thickBot="1">
      <c r="A39" s="194" t="s">
        <v>69</v>
      </c>
      <c r="B39" s="195">
        <v>130678</v>
      </c>
      <c r="C39" s="195">
        <v>32278</v>
      </c>
      <c r="D39" s="195">
        <v>173629</v>
      </c>
      <c r="E39" s="195"/>
      <c r="F39" s="195"/>
      <c r="G39" s="195"/>
      <c r="H39" s="195">
        <v>0</v>
      </c>
      <c r="I39" s="195">
        <v>3771</v>
      </c>
      <c r="J39" s="195"/>
      <c r="K39" s="115">
        <f>SUM(B39:I39)</f>
        <v>340356</v>
      </c>
      <c r="L39" s="195">
        <v>124</v>
      </c>
      <c r="M39" s="355">
        <v>0</v>
      </c>
    </row>
    <row r="40" spans="1:13" s="346" customFormat="1" ht="30">
      <c r="A40" s="112" t="s">
        <v>521</v>
      </c>
      <c r="B40" s="113">
        <f>SUM(B5+B9+B13+B17+B21+B25+B29+B36+B32)</f>
        <v>1203487</v>
      </c>
      <c r="C40" s="113">
        <f aca="true" t="shared" si="10" ref="C40:L40">SUM(C5+C9+C13+C17+C21+C25+C29+C36+C32)</f>
        <v>282360</v>
      </c>
      <c r="D40" s="113">
        <f t="shared" si="10"/>
        <v>878280</v>
      </c>
      <c r="E40" s="113">
        <f t="shared" si="10"/>
        <v>0</v>
      </c>
      <c r="F40" s="113">
        <f t="shared" si="10"/>
        <v>169</v>
      </c>
      <c r="G40" s="113">
        <f t="shared" si="10"/>
        <v>0</v>
      </c>
      <c r="H40" s="113">
        <f t="shared" si="10"/>
        <v>35526</v>
      </c>
      <c r="I40" s="113">
        <f t="shared" si="10"/>
        <v>32673</v>
      </c>
      <c r="J40" s="113">
        <f t="shared" si="10"/>
        <v>3770</v>
      </c>
      <c r="K40" s="113">
        <f t="shared" si="10"/>
        <v>2436265</v>
      </c>
      <c r="L40" s="113">
        <f t="shared" si="10"/>
        <v>396</v>
      </c>
      <c r="M40" s="212">
        <f>SUM(M5+M9+M13+M17+M21+M25+M29+M36+M32)</f>
        <v>34</v>
      </c>
    </row>
    <row r="41" spans="1:13" s="346" customFormat="1" ht="15">
      <c r="A41" s="414" t="s">
        <v>369</v>
      </c>
      <c r="B41" s="24">
        <f>SUM(B37+B33+B30+B26+B22+B18+B14+B10+B6)</f>
        <v>2519</v>
      </c>
      <c r="C41" s="24">
        <f aca="true" t="shared" si="11" ref="C41:M41">SUM(C37+C33+C30+C26+C22+C18+C14+C10+C6)</f>
        <v>-1109</v>
      </c>
      <c r="D41" s="24">
        <f t="shared" si="11"/>
        <v>-7853</v>
      </c>
      <c r="E41" s="24">
        <f t="shared" si="11"/>
        <v>0</v>
      </c>
      <c r="F41" s="24">
        <f t="shared" si="11"/>
        <v>0</v>
      </c>
      <c r="G41" s="24">
        <f t="shared" si="11"/>
        <v>0</v>
      </c>
      <c r="H41" s="24">
        <f t="shared" si="11"/>
        <v>43782</v>
      </c>
      <c r="I41" s="24">
        <f t="shared" si="11"/>
        <v>1515</v>
      </c>
      <c r="J41" s="24">
        <f t="shared" si="11"/>
        <v>0</v>
      </c>
      <c r="K41" s="24">
        <f t="shared" si="11"/>
        <v>38854</v>
      </c>
      <c r="L41" s="24">
        <f>SUM(L6+L10+L14+L18+L22+L26+L30+L33+L37)</f>
        <v>0</v>
      </c>
      <c r="M41" s="415">
        <f t="shared" si="11"/>
        <v>0</v>
      </c>
    </row>
    <row r="42" spans="1:13" s="346" customFormat="1" ht="15">
      <c r="A42" s="413" t="s">
        <v>370</v>
      </c>
      <c r="B42" s="410">
        <f>SUM(B40:B41)</f>
        <v>1206006</v>
      </c>
      <c r="C42" s="410">
        <f aca="true" t="shared" si="12" ref="C42:M42">SUM(C40:C41)</f>
        <v>281251</v>
      </c>
      <c r="D42" s="410">
        <f t="shared" si="12"/>
        <v>870427</v>
      </c>
      <c r="E42" s="410">
        <f t="shared" si="12"/>
        <v>0</v>
      </c>
      <c r="F42" s="410">
        <f t="shared" si="12"/>
        <v>169</v>
      </c>
      <c r="G42" s="410">
        <f t="shared" si="12"/>
        <v>0</v>
      </c>
      <c r="H42" s="410">
        <f t="shared" si="12"/>
        <v>79308</v>
      </c>
      <c r="I42" s="410">
        <f t="shared" si="12"/>
        <v>34188</v>
      </c>
      <c r="J42" s="410">
        <f t="shared" si="12"/>
        <v>3770</v>
      </c>
      <c r="K42" s="410">
        <f t="shared" si="12"/>
        <v>2475119</v>
      </c>
      <c r="L42" s="410">
        <f t="shared" si="12"/>
        <v>396</v>
      </c>
      <c r="M42" s="412">
        <f t="shared" si="12"/>
        <v>34</v>
      </c>
    </row>
    <row r="43" spans="1:13" s="320" customFormat="1" ht="15">
      <c r="A43" s="414" t="s">
        <v>69</v>
      </c>
      <c r="B43" s="24">
        <f>SUM(B8+B12+B16+B20+B24+B28+B39+B35)</f>
        <v>711808</v>
      </c>
      <c r="C43" s="24">
        <f aca="true" t="shared" si="13" ref="C43:K43">SUM(C8+C12+C16+C20+C24+C28+C39+C35)</f>
        <v>167149</v>
      </c>
      <c r="D43" s="24">
        <f t="shared" si="13"/>
        <v>356070</v>
      </c>
      <c r="E43" s="24">
        <f t="shared" si="13"/>
        <v>0</v>
      </c>
      <c r="F43" s="24">
        <f t="shared" si="13"/>
        <v>0</v>
      </c>
      <c r="G43" s="24">
        <f t="shared" si="13"/>
        <v>0</v>
      </c>
      <c r="H43" s="24">
        <f t="shared" si="13"/>
        <v>6545</v>
      </c>
      <c r="I43" s="24">
        <f t="shared" si="13"/>
        <v>4771</v>
      </c>
      <c r="J43" s="24">
        <f t="shared" si="13"/>
        <v>0</v>
      </c>
      <c r="K43" s="24">
        <f t="shared" si="13"/>
        <v>1246343</v>
      </c>
      <c r="L43" s="24">
        <f>SUM(L8+L12+L16+L20+L24+L28+L39)</f>
        <v>312.09000000000003</v>
      </c>
      <c r="M43" s="415">
        <f>SUM(M8+M12+M16+M20+M24+M28+M39)</f>
        <v>0</v>
      </c>
    </row>
    <row r="44" spans="1:13" s="320" customFormat="1" ht="15.75" thickBot="1">
      <c r="A44" s="199" t="s">
        <v>70</v>
      </c>
      <c r="B44" s="115">
        <f>B42-B43</f>
        <v>494198</v>
      </c>
      <c r="C44" s="115">
        <f aca="true" t="shared" si="14" ref="C44:M44">C42-C43</f>
        <v>114102</v>
      </c>
      <c r="D44" s="115">
        <f t="shared" si="14"/>
        <v>514357</v>
      </c>
      <c r="E44" s="115">
        <f t="shared" si="14"/>
        <v>0</v>
      </c>
      <c r="F44" s="115">
        <f t="shared" si="14"/>
        <v>169</v>
      </c>
      <c r="G44" s="115">
        <f t="shared" si="14"/>
        <v>0</v>
      </c>
      <c r="H44" s="115">
        <f t="shared" si="14"/>
        <v>72763</v>
      </c>
      <c r="I44" s="115">
        <f t="shared" si="14"/>
        <v>29417</v>
      </c>
      <c r="J44" s="115">
        <f t="shared" si="14"/>
        <v>3770</v>
      </c>
      <c r="K44" s="115">
        <f t="shared" si="14"/>
        <v>1228776</v>
      </c>
      <c r="L44" s="115">
        <f t="shared" si="14"/>
        <v>83.90999999999997</v>
      </c>
      <c r="M44" s="555">
        <f t="shared" si="14"/>
        <v>34</v>
      </c>
    </row>
  </sheetData>
  <sheetProtection/>
  <mergeCells count="14">
    <mergeCell ref="D2:D3"/>
    <mergeCell ref="E2:E3"/>
    <mergeCell ref="H2:H3"/>
    <mergeCell ref="I2:I3"/>
    <mergeCell ref="J2:J3"/>
    <mergeCell ref="K1:K3"/>
    <mergeCell ref="A1:A3"/>
    <mergeCell ref="M1:M3"/>
    <mergeCell ref="L1:L3"/>
    <mergeCell ref="F2:G2"/>
    <mergeCell ref="B1:G1"/>
    <mergeCell ref="H1:J1"/>
    <mergeCell ref="B2:B3"/>
    <mergeCell ref="C2:C3"/>
  </mergeCells>
  <printOptions/>
  <pageMargins left="0.5118110236220472" right="0.15748031496062992" top="0.6692913385826772" bottom="0.2755905511811024" header="0.1968503937007874" footer="0.1968503937007874"/>
  <pageSetup horizontalDpi="600" verticalDpi="600" orientation="landscape" paperSize="9" scale="95" r:id="rId1"/>
  <headerFooter>
    <oddHeader>&amp;C&amp;"Book Antiqua,Félkövér"&amp;11Önkormányzati költségvetési szervek 
2017. évi főbb kiadásai jogcím-csoportonként&amp;R&amp;"Book Antiqua,Félkövér"&amp;11 9.  melléklet
ezer Ft</oddHeader>
    <oddFooter>&amp;C&amp;P</oddFooter>
  </headerFooter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Eszter</dc:creator>
  <cp:keywords/>
  <dc:description/>
  <cp:lastModifiedBy>Tóth Ibolya</cp:lastModifiedBy>
  <cp:lastPrinted>2017-12-11T08:29:47Z</cp:lastPrinted>
  <dcterms:created xsi:type="dcterms:W3CDTF">2011-12-13T08:40:14Z</dcterms:created>
  <dcterms:modified xsi:type="dcterms:W3CDTF">2017-12-11T14:21:50Z</dcterms:modified>
  <cp:category/>
  <cp:version/>
  <cp:contentType/>
  <cp:contentStatus/>
</cp:coreProperties>
</file>