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KOZGYULESI_OSSZES\Word\2020\KGY RENDELETEK 2020\"/>
    </mc:Choice>
  </mc:AlternateContent>
  <xr:revisionPtr revIDLastSave="0" documentId="8_{073A175C-99DD-49C4-A0C0-AF7B30A900B4}" xr6:coauthVersionLast="45" xr6:coauthVersionMax="45" xr10:uidLastSave="{00000000-0000-0000-0000-000000000000}"/>
  <bookViews>
    <workbookView xWindow="-120" yWindow="-120" windowWidth="29040" windowHeight="15840" tabRatio="767" activeTab="8" xr2:uid="{00000000-000D-0000-FFFF-FFFF00000000}"/>
  </bookViews>
  <sheets>
    <sheet name="Ktvetési mérleg" sheetId="128" r:id="rId1"/>
    <sheet name="Műk-felh.mérleg" sheetId="139" r:id="rId2"/>
    <sheet name="Bevétel össz." sheetId="92" r:id="rId3"/>
    <sheet name="Kiadás ktgvszervenként" sheetId="134" r:id="rId4"/>
    <sheet name="Állami" sheetId="91" r:id="rId5"/>
    <sheet name="Ber.-felú." sheetId="97" r:id="rId6"/>
    <sheet name="Pénze.átadás" sheetId="95" r:id="rId7"/>
    <sheet name="Önkormányzat" sheetId="123" r:id="rId8"/>
    <sheet name="Hivatal" sheetId="132" r:id="rId9"/>
    <sheet name="Ei. felh.terv" sheetId="138" r:id="rId10"/>
    <sheet name="Létszám" sheetId="141" r:id="rId11"/>
    <sheet name="Gördülő" sheetId="142" r:id="rId12"/>
    <sheet name="EU" sheetId="143" r:id="rId13"/>
  </sheets>
  <definedNames>
    <definedName name="_xlnm.Print_Area" localSheetId="4">Állami!$A$1:$G$5</definedName>
    <definedName name="_xlnm.Print_Area" localSheetId="5">'Ber.-felú.'!$A$1:$O$35</definedName>
    <definedName name="_xlnm.Print_Area" localSheetId="9">'Ei. felh.terv'!$A$1:$O$30</definedName>
    <definedName name="_xlnm.Print_Area" localSheetId="7">Önkormányzat!$A$1:$O$51</definedName>
    <definedName name="_xlnm.Print_Area" localSheetId="6">Pénze.átadás!$A$1:$L$15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5" i="95" l="1"/>
  <c r="L4" i="95"/>
  <c r="P5" i="139"/>
  <c r="P4" i="139"/>
  <c r="P14" i="139"/>
  <c r="P19" i="139"/>
  <c r="P15" i="128"/>
  <c r="P5" i="128"/>
  <c r="P4" i="128"/>
  <c r="O49" i="123"/>
  <c r="O38" i="123"/>
  <c r="O27" i="123"/>
  <c r="H15" i="95" l="1"/>
  <c r="B8" i="141"/>
  <c r="I7" i="95"/>
  <c r="I4" i="95"/>
  <c r="L22" i="97"/>
  <c r="H4" i="91"/>
  <c r="N24" i="139"/>
  <c r="J30" i="123"/>
  <c r="L25" i="123"/>
  <c r="L23" i="123"/>
  <c r="K19" i="123"/>
  <c r="L19" i="123"/>
  <c r="K7" i="123"/>
  <c r="F5" i="95" l="1"/>
  <c r="G5" i="95"/>
  <c r="F15" i="95"/>
  <c r="F13" i="95"/>
  <c r="F12" i="95"/>
  <c r="F11" i="95"/>
  <c r="F10" i="95"/>
  <c r="G13" i="95"/>
  <c r="G12" i="95"/>
  <c r="G9" i="95" s="1"/>
  <c r="G11" i="95"/>
  <c r="G10" i="95"/>
  <c r="G8" i="95"/>
  <c r="J6" i="97"/>
  <c r="F4" i="91"/>
  <c r="E21" i="134"/>
  <c r="E24" i="139"/>
  <c r="I44" i="132"/>
  <c r="H43" i="132"/>
  <c r="J43" i="132"/>
  <c r="J28" i="132"/>
  <c r="I27" i="132"/>
  <c r="I17" i="132"/>
  <c r="J17" i="132"/>
  <c r="I14" i="132"/>
  <c r="I10" i="132"/>
  <c r="I7" i="132"/>
  <c r="I6" i="132"/>
  <c r="I5" i="132"/>
  <c r="J49" i="123"/>
  <c r="I31" i="123"/>
  <c r="I29" i="123"/>
  <c r="I26" i="123"/>
  <c r="J25" i="123"/>
  <c r="I22" i="123"/>
  <c r="I21" i="123"/>
  <c r="I20" i="123"/>
  <c r="I14" i="123"/>
  <c r="I23" i="123"/>
  <c r="J23" i="123" s="1"/>
  <c r="I19" i="123"/>
  <c r="J19" i="123"/>
  <c r="I17" i="123"/>
  <c r="I18" i="123"/>
  <c r="F9" i="95" l="1"/>
  <c r="H2" i="132"/>
  <c r="G2" i="132"/>
  <c r="E1" i="95"/>
  <c r="H2" i="97"/>
  <c r="I4" i="134"/>
  <c r="N4" i="134" s="1"/>
  <c r="H4" i="134"/>
  <c r="M4" i="134" s="1"/>
  <c r="I2" i="92"/>
  <c r="N2" i="92" s="1"/>
  <c r="H2" i="92"/>
  <c r="M2" i="92" s="1"/>
  <c r="L2" i="139"/>
  <c r="K2" i="139"/>
  <c r="J7" i="143"/>
  <c r="G4" i="143"/>
  <c r="D16" i="143" l="1"/>
  <c r="J16" i="143" s="1"/>
  <c r="D15" i="143"/>
  <c r="D14" i="143"/>
  <c r="J14" i="143" s="1"/>
  <c r="D13" i="143"/>
  <c r="D12" i="143"/>
  <c r="D11" i="143"/>
  <c r="J11" i="143" s="1"/>
  <c r="I11" i="143" s="1"/>
  <c r="D10" i="143"/>
  <c r="J10" i="143" s="1"/>
  <c r="I10" i="143" s="1"/>
  <c r="D9" i="143"/>
  <c r="J9" i="143" s="1"/>
  <c r="I9" i="143" s="1"/>
  <c r="D8" i="143"/>
  <c r="J8" i="143" s="1"/>
  <c r="I8" i="143" s="1"/>
  <c r="D7" i="143"/>
  <c r="D6" i="143"/>
  <c r="J6" i="143" s="1"/>
  <c r="D5" i="143"/>
  <c r="C17" i="143"/>
  <c r="E17" i="143"/>
  <c r="F17" i="143"/>
  <c r="G17" i="143"/>
  <c r="H17" i="143"/>
  <c r="B17" i="143"/>
  <c r="B4" i="143"/>
  <c r="J15" i="143" l="1"/>
  <c r="I15" i="143"/>
  <c r="I5" i="143"/>
  <c r="J5" i="143"/>
  <c r="J13" i="143"/>
  <c r="I13" i="143"/>
  <c r="D17" i="143"/>
  <c r="I12" i="143"/>
  <c r="J12" i="143"/>
  <c r="D4" i="143"/>
  <c r="E30" i="142"/>
  <c r="E33" i="142" s="1"/>
  <c r="E29" i="142"/>
  <c r="E12" i="142"/>
  <c r="E6" i="142"/>
  <c r="E14" i="142" s="1"/>
  <c r="E9" i="142"/>
  <c r="I17" i="143" l="1"/>
  <c r="C21" i="138"/>
  <c r="D13" i="95"/>
  <c r="D12" i="95"/>
  <c r="D11" i="95"/>
  <c r="D10" i="95"/>
  <c r="D8" i="95"/>
  <c r="H41" i="132"/>
  <c r="H14" i="132"/>
  <c r="G17" i="132"/>
  <c r="H7" i="132"/>
  <c r="H6" i="132"/>
  <c r="H5" i="132"/>
  <c r="H17" i="132" s="1"/>
  <c r="H5" i="123"/>
  <c r="H15" i="123"/>
  <c r="H32" i="97"/>
  <c r="H21" i="97"/>
  <c r="H20" i="97"/>
  <c r="H15" i="97"/>
  <c r="H6" i="97"/>
  <c r="H5" i="97"/>
  <c r="H23" i="97"/>
  <c r="F29" i="97"/>
  <c r="F22" i="97"/>
  <c r="C13" i="95"/>
  <c r="C12" i="95"/>
  <c r="C11" i="95"/>
  <c r="C10" i="95"/>
  <c r="O25" i="138" s="1"/>
  <c r="C8" i="95"/>
  <c r="O23" i="138" s="1"/>
  <c r="C6" i="95"/>
  <c r="E6" i="95" s="1"/>
  <c r="D4" i="91"/>
  <c r="C4" i="91"/>
  <c r="K21" i="128"/>
  <c r="K13" i="128"/>
  <c r="K12" i="128"/>
  <c r="K10" i="128"/>
  <c r="K9" i="128"/>
  <c r="C5" i="95" s="1"/>
  <c r="E5" i="95" s="1"/>
  <c r="K8" i="128"/>
  <c r="C4" i="95" s="1"/>
  <c r="E4" i="95" s="1"/>
  <c r="K6" i="128"/>
  <c r="K5" i="128"/>
  <c r="K4" i="128"/>
  <c r="C23" i="128"/>
  <c r="C16" i="128"/>
  <c r="C15" i="128"/>
  <c r="C12" i="128"/>
  <c r="C10" i="128"/>
  <c r="C6" i="128"/>
  <c r="C4" i="128"/>
  <c r="F44" i="132"/>
  <c r="F40" i="132"/>
  <c r="H40" i="132" s="1"/>
  <c r="F44" i="123"/>
  <c r="K25" i="138" l="1"/>
  <c r="K23" i="138"/>
  <c r="C19" i="128"/>
  <c r="D9" i="95"/>
  <c r="D7" i="95" s="1"/>
  <c r="K20" i="139"/>
  <c r="K16" i="139"/>
  <c r="K15" i="139"/>
  <c r="K10" i="139"/>
  <c r="K9" i="139"/>
  <c r="K8" i="139"/>
  <c r="K11" i="139" s="1"/>
  <c r="K6" i="139"/>
  <c r="K5" i="139"/>
  <c r="K4" i="139"/>
  <c r="C22" i="139"/>
  <c r="C12" i="139"/>
  <c r="C13" i="139" s="1"/>
  <c r="C10" i="139"/>
  <c r="C8" i="139"/>
  <c r="C5" i="139"/>
  <c r="C20" i="139" l="1"/>
  <c r="C23" i="139" s="1"/>
  <c r="K14" i="139"/>
  <c r="K23" i="128"/>
  <c r="K22" i="139" s="1"/>
  <c r="K11" i="128"/>
  <c r="C5" i="128" l="1"/>
  <c r="C4" i="139" l="1"/>
  <c r="C7" i="128"/>
  <c r="L15" i="134"/>
  <c r="L11" i="134"/>
  <c r="L17" i="134" s="1"/>
  <c r="G17" i="134"/>
  <c r="G15" i="134"/>
  <c r="G11" i="134"/>
  <c r="Q17" i="134" l="1"/>
  <c r="K15" i="95"/>
  <c r="O18" i="128"/>
  <c r="O11" i="128"/>
  <c r="G7" i="128"/>
  <c r="L14" i="123"/>
  <c r="N19" i="123" l="1"/>
  <c r="M24" i="97" l="1"/>
  <c r="M25" i="97"/>
  <c r="M26" i="97"/>
  <c r="M27" i="97"/>
  <c r="M28" i="97"/>
  <c r="N29" i="97"/>
  <c r="N33" i="97" s="1"/>
  <c r="N7" i="97"/>
  <c r="N22" i="97" s="1"/>
  <c r="N35" i="97" s="1"/>
  <c r="J14" i="95"/>
  <c r="J16" i="95"/>
  <c r="M15" i="123"/>
  <c r="M16" i="123"/>
  <c r="M17" i="123"/>
  <c r="M18" i="123"/>
  <c r="M20" i="123"/>
  <c r="M21" i="123"/>
  <c r="M22" i="123"/>
  <c r="M26" i="123"/>
  <c r="M28" i="123"/>
  <c r="M29" i="123"/>
  <c r="M31" i="123"/>
  <c r="M33" i="123"/>
  <c r="M34" i="123"/>
  <c r="M35" i="123"/>
  <c r="M36" i="123"/>
  <c r="M37" i="123"/>
  <c r="M39" i="123"/>
  <c r="M40" i="123"/>
  <c r="M42" i="123"/>
  <c r="M47" i="123"/>
  <c r="M48" i="123"/>
  <c r="M8" i="123"/>
  <c r="M9" i="123"/>
  <c r="M10" i="123"/>
  <c r="M11" i="123"/>
  <c r="M13" i="123"/>
  <c r="M14" i="123"/>
  <c r="M6" i="123"/>
  <c r="M7" i="123"/>
  <c r="M5" i="123"/>
  <c r="N49" i="123"/>
  <c r="N41" i="123"/>
  <c r="N38" i="123"/>
  <c r="N32" i="123"/>
  <c r="N43" i="123" s="1"/>
  <c r="N23" i="123"/>
  <c r="N25" i="123" s="1"/>
  <c r="M5" i="132"/>
  <c r="M6" i="132"/>
  <c r="M7" i="132"/>
  <c r="M8" i="132"/>
  <c r="M9" i="132"/>
  <c r="M10" i="132"/>
  <c r="M11" i="132"/>
  <c r="M12" i="132"/>
  <c r="M14" i="132"/>
  <c r="M15" i="132"/>
  <c r="M16" i="132"/>
  <c r="M18" i="132"/>
  <c r="M19" i="132"/>
  <c r="M21" i="132"/>
  <c r="M22" i="132"/>
  <c r="M23" i="132"/>
  <c r="M24" i="132"/>
  <c r="M25" i="132"/>
  <c r="M26" i="132"/>
  <c r="M27" i="132"/>
  <c r="M28" i="132"/>
  <c r="M29" i="132"/>
  <c r="M30" i="132"/>
  <c r="M31" i="132"/>
  <c r="M32" i="132"/>
  <c r="M33" i="132"/>
  <c r="M35" i="132"/>
  <c r="M36" i="132"/>
  <c r="M37" i="132"/>
  <c r="M38" i="132"/>
  <c r="M41" i="132"/>
  <c r="M42" i="132"/>
  <c r="M44" i="132"/>
  <c r="N34" i="132"/>
  <c r="N43" i="132" s="1"/>
  <c r="N45" i="132" s="1"/>
  <c r="N13" i="132"/>
  <c r="N17" i="132" s="1"/>
  <c r="N20" i="132" s="1"/>
  <c r="Q7" i="134"/>
  <c r="Q6" i="134"/>
  <c r="Q12" i="134"/>
  <c r="Q20" i="134"/>
  <c r="Q18" i="134"/>
  <c r="Q16" i="134"/>
  <c r="Q15" i="134"/>
  <c r="Q14" i="134"/>
  <c r="Q13" i="134"/>
  <c r="Q11" i="134"/>
  <c r="Q10" i="134"/>
  <c r="Q9" i="134"/>
  <c r="Q8" i="134"/>
  <c r="L19" i="134"/>
  <c r="L21" i="134" s="1"/>
  <c r="G19" i="134"/>
  <c r="Q19" i="134" s="1"/>
  <c r="Q21" i="92"/>
  <c r="Q19" i="92"/>
  <c r="Q16" i="92"/>
  <c r="Q15" i="92"/>
  <c r="Q12" i="92"/>
  <c r="Q11" i="92"/>
  <c r="Q10" i="92"/>
  <c r="Q6" i="92"/>
  <c r="Q4" i="92"/>
  <c r="L13" i="92"/>
  <c r="L7" i="92"/>
  <c r="L18" i="92" s="1"/>
  <c r="L20" i="92" s="1"/>
  <c r="L22" i="92" s="1"/>
  <c r="G16" i="92"/>
  <c r="G13" i="92"/>
  <c r="Q13" i="92" s="1"/>
  <c r="G5" i="92"/>
  <c r="Q5" i="92" s="1"/>
  <c r="O23" i="139"/>
  <c r="O18" i="139"/>
  <c r="O11" i="139"/>
  <c r="O14" i="139" s="1"/>
  <c r="G23" i="139"/>
  <c r="G18" i="139"/>
  <c r="G13" i="139"/>
  <c r="G11" i="139"/>
  <c r="G6" i="139"/>
  <c r="O24" i="128"/>
  <c r="O22" i="128"/>
  <c r="G18" i="128"/>
  <c r="G20" i="128" s="1"/>
  <c r="G24" i="128" s="1"/>
  <c r="G16" i="128"/>
  <c r="G13" i="128"/>
  <c r="N39" i="132" l="1"/>
  <c r="G21" i="134"/>
  <c r="Q21" i="134" s="1"/>
  <c r="N27" i="123"/>
  <c r="O24" i="139"/>
  <c r="O21" i="139"/>
  <c r="G7" i="92"/>
  <c r="G14" i="139"/>
  <c r="G24" i="139" s="1"/>
  <c r="I4" i="91"/>
  <c r="L13" i="132"/>
  <c r="K10" i="134" s="1"/>
  <c r="K21" i="92"/>
  <c r="K12" i="92"/>
  <c r="K10" i="92"/>
  <c r="K6" i="92"/>
  <c r="K7" i="92" s="1"/>
  <c r="L40" i="132"/>
  <c r="M40" i="132" s="1"/>
  <c r="I13" i="132"/>
  <c r="K12" i="134"/>
  <c r="K15" i="134" s="1"/>
  <c r="K8" i="134"/>
  <c r="K7" i="134"/>
  <c r="K6" i="134"/>
  <c r="N10" i="139"/>
  <c r="N10" i="128" s="1"/>
  <c r="N8" i="139"/>
  <c r="N8" i="128" s="1"/>
  <c r="F20" i="134"/>
  <c r="F14" i="134"/>
  <c r="P14" i="134" s="1"/>
  <c r="F13" i="134"/>
  <c r="F12" i="134"/>
  <c r="F10" i="134"/>
  <c r="F8" i="134"/>
  <c r="F7" i="134"/>
  <c r="F6" i="134"/>
  <c r="F15" i="92"/>
  <c r="P15" i="92" s="1"/>
  <c r="F12" i="92"/>
  <c r="F11" i="92"/>
  <c r="P11" i="92" s="1"/>
  <c r="F10" i="92"/>
  <c r="P8" i="92"/>
  <c r="F18" i="139" s="1"/>
  <c r="F6" i="92"/>
  <c r="L12" i="123"/>
  <c r="M12" i="123" s="1"/>
  <c r="M19" i="123" s="1"/>
  <c r="M23" i="123" s="1"/>
  <c r="K40" i="123"/>
  <c r="K41" i="123" s="1"/>
  <c r="K36" i="123"/>
  <c r="K21" i="123"/>
  <c r="K20" i="123"/>
  <c r="K16" i="123"/>
  <c r="H11" i="95" s="1"/>
  <c r="K15" i="123"/>
  <c r="H10" i="95" s="1"/>
  <c r="K13" i="123"/>
  <c r="K11" i="123"/>
  <c r="H6" i="95" s="1"/>
  <c r="K10" i="123"/>
  <c r="K9" i="123"/>
  <c r="H4" i="95" s="1"/>
  <c r="K6" i="123"/>
  <c r="K5" i="123"/>
  <c r="P9" i="134"/>
  <c r="N7" i="128" s="1"/>
  <c r="F17" i="92"/>
  <c r="N9" i="139" l="1"/>
  <c r="N9" i="128" s="1"/>
  <c r="F16" i="134"/>
  <c r="P16" i="134" s="1"/>
  <c r="N15" i="128" s="1"/>
  <c r="K19" i="92"/>
  <c r="G18" i="92"/>
  <c r="Q7" i="92"/>
  <c r="M13" i="132"/>
  <c r="P13" i="134"/>
  <c r="N16" i="139" s="1"/>
  <c r="K11" i="134"/>
  <c r="K17" i="134" s="1"/>
  <c r="K19" i="134" s="1"/>
  <c r="K21" i="134" s="1"/>
  <c r="G21" i="139"/>
  <c r="F11" i="128"/>
  <c r="F9" i="139"/>
  <c r="N11" i="128"/>
  <c r="N11" i="139"/>
  <c r="P21" i="92"/>
  <c r="F22" i="139" s="1"/>
  <c r="F23" i="128"/>
  <c r="K13" i="92"/>
  <c r="K18" i="92" s="1"/>
  <c r="P20" i="134"/>
  <c r="N22" i="139" s="1"/>
  <c r="N23" i="139" s="1"/>
  <c r="F11" i="134"/>
  <c r="F16" i="92"/>
  <c r="P16" i="92" s="1"/>
  <c r="N14" i="128"/>
  <c r="N17" i="139"/>
  <c r="F15" i="134"/>
  <c r="P15" i="134" s="1"/>
  <c r="P12" i="134"/>
  <c r="N15" i="139" s="1"/>
  <c r="P10" i="134"/>
  <c r="P12" i="92"/>
  <c r="F10" i="139" s="1"/>
  <c r="F13" i="92"/>
  <c r="P8" i="134"/>
  <c r="N6" i="128" s="1"/>
  <c r="P7" i="134"/>
  <c r="N5" i="128" s="1"/>
  <c r="P6" i="134"/>
  <c r="N4" i="128" s="1"/>
  <c r="N13" i="128"/>
  <c r="P10" i="92"/>
  <c r="F8" i="139" s="1"/>
  <c r="P6" i="92"/>
  <c r="F5" i="139" s="1"/>
  <c r="F12" i="139"/>
  <c r="F13" i="139" s="1"/>
  <c r="F15" i="128"/>
  <c r="F16" i="128" s="1"/>
  <c r="K20" i="92" l="1"/>
  <c r="K22" i="92" s="1"/>
  <c r="G20" i="92"/>
  <c r="Q18" i="92"/>
  <c r="N4" i="139"/>
  <c r="N5" i="139"/>
  <c r="P13" i="92"/>
  <c r="N18" i="139"/>
  <c r="N23" i="128"/>
  <c r="N19" i="139"/>
  <c r="N12" i="128"/>
  <c r="N18" i="128" s="1"/>
  <c r="N20" i="128" s="1"/>
  <c r="F17" i="134"/>
  <c r="P11" i="134"/>
  <c r="F12" i="128"/>
  <c r="F11" i="139"/>
  <c r="N6" i="139"/>
  <c r="F6" i="128"/>
  <c r="F10" i="128"/>
  <c r="M10" i="139"/>
  <c r="M10" i="128" s="1"/>
  <c r="M8" i="139"/>
  <c r="M8" i="128" s="1"/>
  <c r="E17" i="92"/>
  <c r="E15" i="92"/>
  <c r="O15" i="92" s="1"/>
  <c r="E11" i="92"/>
  <c r="E9" i="139" s="1"/>
  <c r="D9" i="92"/>
  <c r="D17" i="92"/>
  <c r="O9" i="134"/>
  <c r="M7" i="128" s="1"/>
  <c r="I34" i="97"/>
  <c r="J34" i="97" s="1"/>
  <c r="L34" i="97" s="1"/>
  <c r="E10" i="134"/>
  <c r="E13" i="134"/>
  <c r="O13" i="134" s="1"/>
  <c r="E12" i="134"/>
  <c r="E8" i="134"/>
  <c r="E7" i="134"/>
  <c r="E6" i="134"/>
  <c r="N9" i="134"/>
  <c r="D6" i="134"/>
  <c r="J23" i="97"/>
  <c r="L23" i="97" s="1"/>
  <c r="J21" i="97"/>
  <c r="L21" i="97" s="1"/>
  <c r="I7" i="97"/>
  <c r="I22" i="97" s="1"/>
  <c r="J22" i="97" s="1"/>
  <c r="L6" i="97"/>
  <c r="J5" i="97"/>
  <c r="L5" i="97" s="1"/>
  <c r="J41" i="132"/>
  <c r="K41" i="132" s="1"/>
  <c r="I34" i="132"/>
  <c r="I39" i="132" s="1"/>
  <c r="I43" i="132" s="1"/>
  <c r="I45" i="132" s="1"/>
  <c r="J12" i="134"/>
  <c r="J15" i="134" s="1"/>
  <c r="J13" i="132"/>
  <c r="J10" i="134" s="1"/>
  <c r="K10" i="132"/>
  <c r="K7" i="132"/>
  <c r="K6" i="132"/>
  <c r="I38" i="123"/>
  <c r="I30" i="123"/>
  <c r="I32" i="123" s="1"/>
  <c r="I43" i="123" s="1"/>
  <c r="I49" i="123" s="1"/>
  <c r="I15" i="123"/>
  <c r="J7" i="134" l="1"/>
  <c r="O7" i="134" s="1"/>
  <c r="M5" i="128" s="1"/>
  <c r="M9" i="139"/>
  <c r="M9" i="128" s="1"/>
  <c r="M11" i="128" s="1"/>
  <c r="K13" i="132"/>
  <c r="H5" i="95"/>
  <c r="O10" i="134"/>
  <c r="G22" i="92"/>
  <c r="Q20" i="92"/>
  <c r="J8" i="134"/>
  <c r="O8" i="134" s="1"/>
  <c r="M6" i="139" s="1"/>
  <c r="M23" i="97"/>
  <c r="M29" i="97" s="1"/>
  <c r="L29" i="97"/>
  <c r="N14" i="139"/>
  <c r="I35" i="97"/>
  <c r="F13" i="128"/>
  <c r="P17" i="134"/>
  <c r="M16" i="139"/>
  <c r="M13" i="128"/>
  <c r="F7" i="95"/>
  <c r="O12" i="134"/>
  <c r="E15" i="128"/>
  <c r="E16" i="128" s="1"/>
  <c r="E12" i="139"/>
  <c r="E13" i="139" s="1"/>
  <c r="E11" i="128"/>
  <c r="E16" i="92"/>
  <c r="O16" i="92" s="1"/>
  <c r="O11" i="92"/>
  <c r="M11" i="139"/>
  <c r="E11" i="134"/>
  <c r="H7" i="123"/>
  <c r="I7" i="123" s="1"/>
  <c r="M6" i="128" l="1"/>
  <c r="M5" i="139"/>
  <c r="M12" i="128"/>
  <c r="M15" i="139"/>
  <c r="E4" i="141"/>
  <c r="E3" i="141"/>
  <c r="B2" i="141"/>
  <c r="B5" i="141"/>
  <c r="C5" i="141"/>
  <c r="E5" i="141" l="1"/>
  <c r="H33" i="123"/>
  <c r="F47" i="132" l="1"/>
  <c r="H24" i="134"/>
  <c r="D8" i="92"/>
  <c r="H46" i="123"/>
  <c r="J46" i="123" s="1"/>
  <c r="L46" i="123" s="1"/>
  <c r="M46" i="123" s="1"/>
  <c r="H45" i="123"/>
  <c r="J45" i="123" s="1"/>
  <c r="L45" i="123" s="1"/>
  <c r="H44" i="123"/>
  <c r="K33" i="123" l="1"/>
  <c r="E8" i="92"/>
  <c r="D19" i="92"/>
  <c r="J44" i="123"/>
  <c r="E19" i="92" s="1"/>
  <c r="M45" i="123"/>
  <c r="L44" i="123"/>
  <c r="I4" i="143"/>
  <c r="F4" i="143"/>
  <c r="E4" i="143"/>
  <c r="J17" i="143" l="1"/>
  <c r="J4" i="143"/>
  <c r="E8" i="128"/>
  <c r="O8" i="92"/>
  <c r="E15" i="139" s="1"/>
  <c r="E18" i="139" s="1"/>
  <c r="K44" i="123"/>
  <c r="M44" i="123"/>
  <c r="F19" i="92"/>
  <c r="P19" i="92" s="1"/>
  <c r="D22" i="138"/>
  <c r="L22" i="138"/>
  <c r="M22" i="138"/>
  <c r="D24" i="138"/>
  <c r="E24" i="138"/>
  <c r="E22" i="138" s="1"/>
  <c r="F24" i="138"/>
  <c r="F22" i="138" s="1"/>
  <c r="G24" i="138"/>
  <c r="H24" i="138"/>
  <c r="H22" i="138" s="1"/>
  <c r="I24" i="138"/>
  <c r="I22" i="138" s="1"/>
  <c r="J24" i="138"/>
  <c r="J22" i="138" s="1"/>
  <c r="L24" i="138"/>
  <c r="M24" i="138"/>
  <c r="N24" i="138"/>
  <c r="N22" i="138" s="1"/>
  <c r="C24" i="138"/>
  <c r="C22" i="138" s="1"/>
  <c r="O21" i="138"/>
  <c r="G22" i="138" l="1"/>
  <c r="F20" i="139"/>
  <c r="F23" i="139" s="1"/>
  <c r="F19" i="128"/>
  <c r="G7" i="97" l="1"/>
  <c r="F33" i="97"/>
  <c r="P11" i="139"/>
  <c r="H20" i="139"/>
  <c r="H23" i="139" s="1"/>
  <c r="P11" i="128"/>
  <c r="H19" i="128"/>
  <c r="H13" i="128"/>
  <c r="H18" i="128" s="1"/>
  <c r="H20" i="128" s="1"/>
  <c r="H24" i="128" s="1"/>
  <c r="P18" i="128" l="1"/>
  <c r="G22" i="97"/>
  <c r="H7" i="97"/>
  <c r="J7" i="97" s="1"/>
  <c r="H11" i="139"/>
  <c r="H14" i="139" s="1"/>
  <c r="H21" i="139" s="1"/>
  <c r="H21" i="92"/>
  <c r="M21" i="92" s="1"/>
  <c r="H19" i="92"/>
  <c r="N14" i="92"/>
  <c r="M14" i="92"/>
  <c r="H12" i="92"/>
  <c r="H10" i="92"/>
  <c r="H6" i="92"/>
  <c r="H7" i="92" s="1"/>
  <c r="C19" i="92"/>
  <c r="N17" i="92"/>
  <c r="O17" i="92" s="1"/>
  <c r="P17" i="92" s="1"/>
  <c r="Q17" i="92" s="1"/>
  <c r="C17" i="92"/>
  <c r="M17" i="92" s="1"/>
  <c r="C15" i="92"/>
  <c r="M15" i="92" s="1"/>
  <c r="C12" i="92"/>
  <c r="C11" i="92"/>
  <c r="C10" i="92"/>
  <c r="N9" i="92"/>
  <c r="C9" i="92"/>
  <c r="M9" i="92" s="1"/>
  <c r="C8" i="92"/>
  <c r="C6" i="92"/>
  <c r="G26" i="132"/>
  <c r="H26" i="132"/>
  <c r="F26" i="132"/>
  <c r="G30" i="123"/>
  <c r="F30" i="123"/>
  <c r="F32" i="123" s="1"/>
  <c r="C4" i="92"/>
  <c r="C5" i="92" s="1"/>
  <c r="M5" i="92" s="1"/>
  <c r="M9" i="134"/>
  <c r="K7" i="128" s="1"/>
  <c r="I16" i="134"/>
  <c r="H16" i="134"/>
  <c r="I14" i="134"/>
  <c r="H14" i="134"/>
  <c r="I13" i="134"/>
  <c r="H13" i="134"/>
  <c r="I12" i="134"/>
  <c r="H12" i="134"/>
  <c r="I10" i="134"/>
  <c r="H7" i="134"/>
  <c r="C20" i="134"/>
  <c r="M20" i="134" s="1"/>
  <c r="C18" i="134"/>
  <c r="C10" i="134"/>
  <c r="C13" i="134"/>
  <c r="C7" i="134"/>
  <c r="E4" i="91"/>
  <c r="E13" i="95"/>
  <c r="E12" i="95"/>
  <c r="E11" i="95"/>
  <c r="E10" i="95"/>
  <c r="C9" i="95"/>
  <c r="E8" i="95"/>
  <c r="H29" i="97"/>
  <c r="J29" i="97" s="1"/>
  <c r="J32" i="97"/>
  <c r="L32" i="97" s="1"/>
  <c r="M32" i="97" s="1"/>
  <c r="G14" i="123"/>
  <c r="G12" i="123" s="1"/>
  <c r="F14" i="123"/>
  <c r="F12" i="123" s="1"/>
  <c r="H16" i="123"/>
  <c r="H17" i="123"/>
  <c r="K17" i="123" s="1"/>
  <c r="H12" i="95" s="1"/>
  <c r="H18" i="123"/>
  <c r="H13" i="123"/>
  <c r="H40" i="123"/>
  <c r="H26" i="123"/>
  <c r="H24" i="123"/>
  <c r="I16" i="123" l="1"/>
  <c r="H14" i="123"/>
  <c r="H12" i="123"/>
  <c r="I13" i="123"/>
  <c r="F19" i="123"/>
  <c r="K15" i="128"/>
  <c r="M6" i="92"/>
  <c r="M7" i="92" s="1"/>
  <c r="O3" i="138" s="1"/>
  <c r="C3" i="138" s="1"/>
  <c r="D3" i="138" s="1"/>
  <c r="E3" i="138" s="1"/>
  <c r="F3" i="138" s="1"/>
  <c r="G3" i="138" s="1"/>
  <c r="H3" i="138" s="1"/>
  <c r="I3" i="138" s="1"/>
  <c r="J3" i="138" s="1"/>
  <c r="K3" i="138" s="1"/>
  <c r="L3" i="138" s="1"/>
  <c r="M3" i="138" s="1"/>
  <c r="N3" i="138" s="1"/>
  <c r="O28" i="138"/>
  <c r="O27" i="138"/>
  <c r="K27" i="138" s="1"/>
  <c r="I12" i="95"/>
  <c r="J12" i="95" s="1"/>
  <c r="O26" i="138"/>
  <c r="I11" i="95"/>
  <c r="J11" i="95" s="1"/>
  <c r="I10" i="95"/>
  <c r="J10" i="95" s="1"/>
  <c r="C7" i="95"/>
  <c r="H41" i="123"/>
  <c r="J41" i="123" s="1"/>
  <c r="L41" i="123" s="1"/>
  <c r="M41" i="123" s="1"/>
  <c r="D15" i="92"/>
  <c r="D16" i="92" s="1"/>
  <c r="D20" i="134"/>
  <c r="N20" i="134" s="1"/>
  <c r="L22" i="139" s="1"/>
  <c r="L23" i="139" s="1"/>
  <c r="D18" i="134"/>
  <c r="J14" i="123"/>
  <c r="K18" i="123"/>
  <c r="H13" i="95" s="1"/>
  <c r="M11" i="92"/>
  <c r="C11" i="128"/>
  <c r="C13" i="128" s="1"/>
  <c r="C9" i="139"/>
  <c r="C11" i="139" s="1"/>
  <c r="M18" i="134"/>
  <c r="N18" i="134"/>
  <c r="M14" i="134"/>
  <c r="K14" i="128" s="1"/>
  <c r="N14" i="134"/>
  <c r="M7" i="134"/>
  <c r="M8" i="92"/>
  <c r="C8" i="128"/>
  <c r="N8" i="92"/>
  <c r="D15" i="139" s="1"/>
  <c r="D18" i="139" s="1"/>
  <c r="D8" i="128"/>
  <c r="F35" i="97"/>
  <c r="C12" i="134"/>
  <c r="M12" i="134" s="1"/>
  <c r="O19" i="138" s="1"/>
  <c r="C19" i="138" s="1"/>
  <c r="D19" i="138" s="1"/>
  <c r="E19" i="138" s="1"/>
  <c r="F19" i="138" s="1"/>
  <c r="G19" i="138" s="1"/>
  <c r="H19" i="138" s="1"/>
  <c r="I19" i="138" s="1"/>
  <c r="J19" i="138" s="1"/>
  <c r="K19" i="138" s="1"/>
  <c r="L19" i="138" s="1"/>
  <c r="M19" i="138" s="1"/>
  <c r="N19" i="138" s="1"/>
  <c r="L23" i="128"/>
  <c r="K23" i="139"/>
  <c r="M19" i="92"/>
  <c r="M10" i="92"/>
  <c r="H13" i="92"/>
  <c r="H18" i="92" s="1"/>
  <c r="C16" i="92"/>
  <c r="M13" i="134"/>
  <c r="O20" i="138" s="1"/>
  <c r="M12" i="92"/>
  <c r="G19" i="123"/>
  <c r="M4" i="92"/>
  <c r="M16" i="92"/>
  <c r="O7" i="138" s="1"/>
  <c r="H7" i="138" s="1"/>
  <c r="J20" i="97"/>
  <c r="J15" i="97"/>
  <c r="D15" i="95"/>
  <c r="E9" i="95"/>
  <c r="E7" i="95" s="1"/>
  <c r="H24" i="139"/>
  <c r="C7" i="92"/>
  <c r="C16" i="134"/>
  <c r="M16" i="134" s="1"/>
  <c r="I15" i="134"/>
  <c r="C13" i="92"/>
  <c r="D16" i="134"/>
  <c r="N16" i="134" s="1"/>
  <c r="L7" i="128"/>
  <c r="H33" i="97"/>
  <c r="H37" i="123"/>
  <c r="H29" i="123"/>
  <c r="H22" i="123"/>
  <c r="H10" i="123"/>
  <c r="I10" i="123" s="1"/>
  <c r="I5" i="95" s="1"/>
  <c r="J5" i="95" s="1"/>
  <c r="H11" i="123"/>
  <c r="I11" i="123" s="1"/>
  <c r="F6" i="95" s="1"/>
  <c r="G6" i="95" s="1"/>
  <c r="I6" i="95" s="1"/>
  <c r="J6" i="95" s="1"/>
  <c r="H9" i="123"/>
  <c r="I7" i="134"/>
  <c r="H48" i="123"/>
  <c r="E42" i="123"/>
  <c r="D42" i="123"/>
  <c r="C42" i="123"/>
  <c r="F41" i="123"/>
  <c r="E41" i="123"/>
  <c r="D41" i="123"/>
  <c r="C41" i="123"/>
  <c r="E39" i="123"/>
  <c r="D39" i="123"/>
  <c r="C39" i="123"/>
  <c r="G38" i="123"/>
  <c r="F38" i="123"/>
  <c r="E38" i="123"/>
  <c r="D38" i="123"/>
  <c r="C38" i="123"/>
  <c r="H36" i="123"/>
  <c r="H35" i="123"/>
  <c r="E34" i="123"/>
  <c r="D34" i="123"/>
  <c r="C34" i="123"/>
  <c r="E33" i="123"/>
  <c r="D33" i="123"/>
  <c r="C33" i="123"/>
  <c r="E32" i="123"/>
  <c r="E43" i="123" s="1"/>
  <c r="E49" i="123" s="1"/>
  <c r="D32" i="123"/>
  <c r="D43" i="123" s="1"/>
  <c r="D49" i="123" s="1"/>
  <c r="C32" i="123"/>
  <c r="C43" i="123" s="1"/>
  <c r="C49" i="123" s="1"/>
  <c r="H31" i="123"/>
  <c r="G32" i="123"/>
  <c r="E30" i="123"/>
  <c r="D30" i="123"/>
  <c r="C30" i="123"/>
  <c r="E22" i="123"/>
  <c r="D22" i="123"/>
  <c r="C22" i="123"/>
  <c r="E19" i="123"/>
  <c r="D19" i="123"/>
  <c r="C19" i="123"/>
  <c r="E7" i="123"/>
  <c r="D7" i="123"/>
  <c r="C7" i="123"/>
  <c r="H6" i="123"/>
  <c r="E6" i="123"/>
  <c r="D6" i="123"/>
  <c r="C6" i="123"/>
  <c r="C6" i="134"/>
  <c r="E5" i="123"/>
  <c r="C5" i="123"/>
  <c r="H44" i="132"/>
  <c r="H27" i="132"/>
  <c r="G34" i="132"/>
  <c r="H32" i="132"/>
  <c r="H33" i="132"/>
  <c r="H31" i="132"/>
  <c r="G28" i="132"/>
  <c r="G39" i="132" s="1"/>
  <c r="F28" i="132"/>
  <c r="K19" i="139" l="1"/>
  <c r="K18" i="128"/>
  <c r="K20" i="128" s="1"/>
  <c r="D11" i="92"/>
  <c r="C20" i="138"/>
  <c r="D20" i="138" s="1"/>
  <c r="E20" i="138" s="1"/>
  <c r="F20" i="138" s="1"/>
  <c r="G20" i="138" s="1"/>
  <c r="H20" i="138" s="1"/>
  <c r="I20" i="138" s="1"/>
  <c r="J20" i="138" s="1"/>
  <c r="K20" i="138" s="1"/>
  <c r="L20" i="138" s="1"/>
  <c r="M20" i="138" s="1"/>
  <c r="N20" i="138" s="1"/>
  <c r="D7" i="134"/>
  <c r="K22" i="123"/>
  <c r="E14" i="134"/>
  <c r="K26" i="138"/>
  <c r="K24" i="138" s="1"/>
  <c r="K22" i="138" s="1"/>
  <c r="O24" i="138"/>
  <c r="O22" i="138" s="1"/>
  <c r="I9" i="123"/>
  <c r="F4" i="95" s="1"/>
  <c r="H19" i="123"/>
  <c r="O9" i="138"/>
  <c r="I12" i="92"/>
  <c r="J33" i="132"/>
  <c r="I6" i="92"/>
  <c r="I7" i="92" s="1"/>
  <c r="H21" i="123"/>
  <c r="D13" i="134" s="1"/>
  <c r="N13" i="134" s="1"/>
  <c r="J33" i="97"/>
  <c r="L33" i="97" s="1"/>
  <c r="C15" i="95"/>
  <c r="I8" i="95"/>
  <c r="J8" i="95" s="1"/>
  <c r="I19" i="92"/>
  <c r="N19" i="92" s="1"/>
  <c r="J40" i="132"/>
  <c r="J19" i="92" s="1"/>
  <c r="O19" i="92" s="1"/>
  <c r="K44" i="132"/>
  <c r="J21" i="92"/>
  <c r="I10" i="92"/>
  <c r="J31" i="132"/>
  <c r="J37" i="123"/>
  <c r="D12" i="92"/>
  <c r="N12" i="92" s="1"/>
  <c r="D10" i="139" s="1"/>
  <c r="D10" i="92"/>
  <c r="D13" i="92" s="1"/>
  <c r="J35" i="123"/>
  <c r="D6" i="92"/>
  <c r="N6" i="92" s="1"/>
  <c r="D5" i="139" s="1"/>
  <c r="D4" i="92"/>
  <c r="D5" i="92" s="1"/>
  <c r="D7" i="92" s="1"/>
  <c r="D18" i="92" s="1"/>
  <c r="K29" i="123"/>
  <c r="K26" i="123"/>
  <c r="E20" i="134"/>
  <c r="O20" i="134" s="1"/>
  <c r="H9" i="95"/>
  <c r="H7" i="95" s="1"/>
  <c r="I13" i="95"/>
  <c r="J12" i="123"/>
  <c r="E16" i="134" s="1"/>
  <c r="K14" i="123"/>
  <c r="G4" i="95"/>
  <c r="C15" i="139"/>
  <c r="C18" i="139" s="1"/>
  <c r="Q8" i="92"/>
  <c r="N7" i="134"/>
  <c r="K17" i="139"/>
  <c r="K18" i="139" s="1"/>
  <c r="K21" i="139" s="1"/>
  <c r="O15" i="138"/>
  <c r="C15" i="138" s="1"/>
  <c r="D15" i="138" s="1"/>
  <c r="E15" i="138" s="1"/>
  <c r="F15" i="138" s="1"/>
  <c r="G15" i="138" s="1"/>
  <c r="H15" i="138" s="1"/>
  <c r="I15" i="138" s="1"/>
  <c r="J15" i="138" s="1"/>
  <c r="K15" i="138" s="1"/>
  <c r="L15" i="138" s="1"/>
  <c r="M15" i="138" s="1"/>
  <c r="N15" i="138" s="1"/>
  <c r="I21" i="92"/>
  <c r="D23" i="128"/>
  <c r="E15" i="95"/>
  <c r="F43" i="123"/>
  <c r="F49" i="123" s="1"/>
  <c r="N15" i="92"/>
  <c r="D12" i="139" s="1"/>
  <c r="D13" i="139" s="1"/>
  <c r="D20" i="139"/>
  <c r="M13" i="92"/>
  <c r="O5" i="138" s="1"/>
  <c r="C5" i="138" s="1"/>
  <c r="D5" i="138" s="1"/>
  <c r="E5" i="138" s="1"/>
  <c r="F5" i="138" s="1"/>
  <c r="G5" i="138" s="1"/>
  <c r="H5" i="138" s="1"/>
  <c r="I5" i="138" s="1"/>
  <c r="J5" i="138" s="1"/>
  <c r="K5" i="138" s="1"/>
  <c r="L5" i="138" s="1"/>
  <c r="M5" i="138" s="1"/>
  <c r="N5" i="138" s="1"/>
  <c r="H22" i="92"/>
  <c r="H20" i="92"/>
  <c r="G43" i="132"/>
  <c r="G45" i="132" s="1"/>
  <c r="I13" i="92"/>
  <c r="I18" i="92" s="1"/>
  <c r="N10" i="92"/>
  <c r="L8" i="128"/>
  <c r="L8" i="139"/>
  <c r="L10" i="128"/>
  <c r="L10" i="139"/>
  <c r="L9" i="128"/>
  <c r="L9" i="139"/>
  <c r="C18" i="92"/>
  <c r="C20" i="92" s="1"/>
  <c r="L15" i="128"/>
  <c r="L19" i="139"/>
  <c r="M15" i="134"/>
  <c r="H30" i="123"/>
  <c r="D10" i="134"/>
  <c r="N10" i="134" s="1"/>
  <c r="C23" i="123"/>
  <c r="C27" i="123" s="1"/>
  <c r="H38" i="123"/>
  <c r="J38" i="123" s="1"/>
  <c r="E23" i="123"/>
  <c r="E27" i="123" s="1"/>
  <c r="G43" i="123"/>
  <c r="G49" i="123" s="1"/>
  <c r="D5" i="123"/>
  <c r="D23" i="123" s="1"/>
  <c r="D27" i="123" s="1"/>
  <c r="G23" i="123"/>
  <c r="G25" i="123" s="1"/>
  <c r="H28" i="132"/>
  <c r="H34" i="132"/>
  <c r="J34" i="132" s="1"/>
  <c r="I12" i="123" l="1"/>
  <c r="N21" i="92"/>
  <c r="D22" i="139" s="1"/>
  <c r="D23" i="139" s="1"/>
  <c r="D9" i="139"/>
  <c r="D11" i="128"/>
  <c r="N11" i="92"/>
  <c r="O14" i="134"/>
  <c r="E15" i="134"/>
  <c r="O15" i="134" s="1"/>
  <c r="K24" i="128"/>
  <c r="K22" i="128"/>
  <c r="C9" i="138"/>
  <c r="C10" i="138" s="1"/>
  <c r="K33" i="132"/>
  <c r="J12" i="92"/>
  <c r="K27" i="132"/>
  <c r="J6" i="92"/>
  <c r="J7" i="92" s="1"/>
  <c r="M33" i="97"/>
  <c r="L35" i="97"/>
  <c r="M35" i="97" s="1"/>
  <c r="G15" i="95"/>
  <c r="E19" i="128"/>
  <c r="E20" i="139"/>
  <c r="E23" i="128"/>
  <c r="O21" i="92"/>
  <c r="E22" i="139" s="1"/>
  <c r="K31" i="132"/>
  <c r="J10" i="92"/>
  <c r="J13" i="92" s="1"/>
  <c r="K37" i="123"/>
  <c r="E12" i="92"/>
  <c r="K35" i="123"/>
  <c r="E10" i="92"/>
  <c r="K31" i="123"/>
  <c r="K32" i="123" s="1"/>
  <c r="E6" i="92"/>
  <c r="H32" i="123"/>
  <c r="J32" i="123" s="1"/>
  <c r="L32" i="123" s="1"/>
  <c r="M32" i="123" s="1"/>
  <c r="D22" i="92"/>
  <c r="D20" i="92"/>
  <c r="M23" i="128"/>
  <c r="M22" i="139"/>
  <c r="M23" i="139" s="1"/>
  <c r="K23" i="123"/>
  <c r="K27" i="123" s="1"/>
  <c r="K12" i="123"/>
  <c r="I9" i="95"/>
  <c r="J9" i="95" s="1"/>
  <c r="J13" i="95"/>
  <c r="J4" i="95"/>
  <c r="C6" i="139"/>
  <c r="O16" i="134"/>
  <c r="D15" i="128"/>
  <c r="D16" i="128" s="1"/>
  <c r="N16" i="92"/>
  <c r="D6" i="128"/>
  <c r="D19" i="128"/>
  <c r="N13" i="92"/>
  <c r="C18" i="128"/>
  <c r="C20" i="128" s="1"/>
  <c r="C24" i="128" s="1"/>
  <c r="D12" i="128"/>
  <c r="D8" i="139"/>
  <c r="D11" i="139" s="1"/>
  <c r="D10" i="128"/>
  <c r="I22" i="92"/>
  <c r="I20" i="92"/>
  <c r="L11" i="139"/>
  <c r="P20" i="128"/>
  <c r="P24" i="128" s="1"/>
  <c r="L11" i="128"/>
  <c r="C22" i="92"/>
  <c r="M18" i="92"/>
  <c r="M22" i="92" s="1"/>
  <c r="L5" i="128"/>
  <c r="L5" i="139"/>
  <c r="N4" i="92"/>
  <c r="G27" i="123"/>
  <c r="F23" i="123"/>
  <c r="F27" i="123" s="1"/>
  <c r="C8" i="134"/>
  <c r="H43" i="123"/>
  <c r="D8" i="134"/>
  <c r="H39" i="132"/>
  <c r="G20" i="132"/>
  <c r="K34" i="132" l="1"/>
  <c r="L34" i="132" s="1"/>
  <c r="O6" i="92"/>
  <c r="E17" i="134"/>
  <c r="M17" i="139"/>
  <c r="M18" i="139" s="1"/>
  <c r="M14" i="128"/>
  <c r="J39" i="132"/>
  <c r="H45" i="132"/>
  <c r="J18" i="92"/>
  <c r="J20" i="92" s="1"/>
  <c r="J22" i="92" s="1"/>
  <c r="E23" i="139"/>
  <c r="O12" i="92"/>
  <c r="K38" i="123"/>
  <c r="L38" i="123" s="1"/>
  <c r="M38" i="123" s="1"/>
  <c r="E10" i="139"/>
  <c r="E12" i="128"/>
  <c r="K43" i="123"/>
  <c r="K49" i="123" s="1"/>
  <c r="O10" i="92"/>
  <c r="E13" i="92"/>
  <c r="O13" i="92" s="1"/>
  <c r="E5" i="139"/>
  <c r="E6" i="128"/>
  <c r="L30" i="123"/>
  <c r="E4" i="92"/>
  <c r="H49" i="123"/>
  <c r="J43" i="123"/>
  <c r="C14" i="139"/>
  <c r="M19" i="139"/>
  <c r="M15" i="128"/>
  <c r="F25" i="123"/>
  <c r="P24" i="139"/>
  <c r="P21" i="139"/>
  <c r="C22" i="128"/>
  <c r="D13" i="128"/>
  <c r="M20" i="92"/>
  <c r="Q22" i="92" s="1"/>
  <c r="D4" i="128"/>
  <c r="D4" i="139"/>
  <c r="D6" i="139" s="1"/>
  <c r="D14" i="139" s="1"/>
  <c r="N5" i="92"/>
  <c r="H22" i="97"/>
  <c r="H20" i="123" s="1"/>
  <c r="H23" i="123" s="1"/>
  <c r="H25" i="123" s="1"/>
  <c r="I6" i="134"/>
  <c r="N6" i="134" s="1"/>
  <c r="D11" i="134"/>
  <c r="K39" i="132" l="1"/>
  <c r="K43" i="132" s="1"/>
  <c r="K45" i="132" s="1"/>
  <c r="L43" i="123"/>
  <c r="M43" i="123" s="1"/>
  <c r="D5" i="128"/>
  <c r="D7" i="128" s="1"/>
  <c r="N7" i="92"/>
  <c r="N18" i="92" s="1"/>
  <c r="D12" i="134"/>
  <c r="H35" i="97"/>
  <c r="J35" i="97" s="1"/>
  <c r="C21" i="139"/>
  <c r="C24" i="139"/>
  <c r="L43" i="132"/>
  <c r="J45" i="132"/>
  <c r="M34" i="132"/>
  <c r="L39" i="132"/>
  <c r="M39" i="132" s="1"/>
  <c r="L49" i="123"/>
  <c r="M49" i="123" s="1"/>
  <c r="E8" i="139"/>
  <c r="E11" i="139" s="1"/>
  <c r="E10" i="128"/>
  <c r="E13" i="128" s="1"/>
  <c r="E5" i="92"/>
  <c r="O4" i="92"/>
  <c r="E4" i="128" s="1"/>
  <c r="M30" i="123"/>
  <c r="F4" i="92"/>
  <c r="D18" i="128"/>
  <c r="D20" i="128" s="1"/>
  <c r="D24" i="139"/>
  <c r="D21" i="139"/>
  <c r="O4" i="138"/>
  <c r="O6" i="138"/>
  <c r="E6" i="141"/>
  <c r="E7" i="141"/>
  <c r="E2" i="141"/>
  <c r="C8" i="141"/>
  <c r="E8" i="141" s="1"/>
  <c r="D8" i="141"/>
  <c r="C29" i="142"/>
  <c r="C30" i="142" s="1"/>
  <c r="C33" i="142" s="1"/>
  <c r="D29" i="142"/>
  <c r="D30" i="142" s="1"/>
  <c r="D33" i="142" s="1"/>
  <c r="D38" i="142"/>
  <c r="D39" i="142" s="1"/>
  <c r="C38" i="142"/>
  <c r="C39" i="142" s="1"/>
  <c r="C16" i="142"/>
  <c r="D16" i="142"/>
  <c r="E16" i="142"/>
  <c r="E17" i="142" s="1"/>
  <c r="E18" i="142" s="1"/>
  <c r="C17" i="142"/>
  <c r="D17" i="142"/>
  <c r="C12" i="142"/>
  <c r="D12" i="142"/>
  <c r="C9" i="142"/>
  <c r="D9" i="142"/>
  <c r="C6" i="142"/>
  <c r="D6" i="142"/>
  <c r="N12" i="134" l="1"/>
  <c r="N15" i="134" s="1"/>
  <c r="F51" i="123"/>
  <c r="C24" i="134"/>
  <c r="O10" i="138"/>
  <c r="N22" i="92"/>
  <c r="N20" i="92"/>
  <c r="D14" i="142"/>
  <c r="D18" i="142" s="1"/>
  <c r="G35" i="97"/>
  <c r="D15" i="134"/>
  <c r="D17" i="134" s="1"/>
  <c r="D19" i="134" s="1"/>
  <c r="L45" i="132"/>
  <c r="M45" i="132" s="1"/>
  <c r="M43" i="132"/>
  <c r="E7" i="92"/>
  <c r="O5" i="92"/>
  <c r="E5" i="128" s="1"/>
  <c r="E7" i="128" s="1"/>
  <c r="E18" i="128" s="1"/>
  <c r="E20" i="128" s="1"/>
  <c r="P4" i="92"/>
  <c r="F5" i="92"/>
  <c r="E4" i="139"/>
  <c r="E6" i="139" s="1"/>
  <c r="E14" i="139" s="1"/>
  <c r="D22" i="128"/>
  <c r="D24" i="128"/>
  <c r="C14" i="142"/>
  <c r="C18" i="142" s="1"/>
  <c r="M25" i="123" l="1"/>
  <c r="H27" i="123"/>
  <c r="D21" i="134"/>
  <c r="O7" i="92"/>
  <c r="E18" i="92"/>
  <c r="F7" i="92"/>
  <c r="P5" i="92"/>
  <c r="F5" i="128" s="1"/>
  <c r="F7" i="128" s="1"/>
  <c r="F18" i="128" s="1"/>
  <c r="F20" i="128" s="1"/>
  <c r="F4" i="128"/>
  <c r="F4" i="139"/>
  <c r="F6" i="139" s="1"/>
  <c r="F14" i="139" s="1"/>
  <c r="E21" i="139"/>
  <c r="E22" i="128"/>
  <c r="E24" i="128"/>
  <c r="F10" i="138"/>
  <c r="F24" i="139" l="1"/>
  <c r="F21" i="139"/>
  <c r="F22" i="128"/>
  <c r="F24" i="128"/>
  <c r="P7" i="92"/>
  <c r="F18" i="92"/>
  <c r="O18" i="92"/>
  <c r="E20" i="92"/>
  <c r="G10" i="138"/>
  <c r="H10" i="138"/>
  <c r="I10" i="138"/>
  <c r="J10" i="138"/>
  <c r="K10" i="138"/>
  <c r="L10" i="138"/>
  <c r="M10" i="138"/>
  <c r="N10" i="138"/>
  <c r="E22" i="92" l="1"/>
  <c r="O20" i="92"/>
  <c r="O22" i="92" s="1"/>
  <c r="F20" i="92"/>
  <c r="P18" i="92"/>
  <c r="O15" i="97"/>
  <c r="C6" i="132"/>
  <c r="D6" i="132"/>
  <c r="E6" i="132"/>
  <c r="E7" i="132"/>
  <c r="C13" i="132"/>
  <c r="D13" i="132"/>
  <c r="E13" i="132"/>
  <c r="F13" i="132"/>
  <c r="H10" i="134" s="1"/>
  <c r="M10" i="134" s="1"/>
  <c r="C16" i="132"/>
  <c r="D16" i="132"/>
  <c r="E16" i="132"/>
  <c r="C26" i="132"/>
  <c r="D26" i="132"/>
  <c r="E26" i="132"/>
  <c r="E28" i="132"/>
  <c r="C29" i="132"/>
  <c r="D29" i="132"/>
  <c r="E29" i="132"/>
  <c r="C30" i="132"/>
  <c r="D30" i="132"/>
  <c r="E30" i="132"/>
  <c r="C34" i="132"/>
  <c r="D34" i="132"/>
  <c r="E34" i="132"/>
  <c r="F34" i="132"/>
  <c r="C35" i="132"/>
  <c r="D35" i="132"/>
  <c r="E35" i="132"/>
  <c r="C37" i="132"/>
  <c r="D37" i="132"/>
  <c r="E37" i="132"/>
  <c r="F37" i="132"/>
  <c r="C38" i="132"/>
  <c r="D38" i="132"/>
  <c r="E38" i="132"/>
  <c r="C7" i="97"/>
  <c r="D7" i="97"/>
  <c r="E7" i="97"/>
  <c r="C8" i="97"/>
  <c r="D8" i="97"/>
  <c r="E8" i="97"/>
  <c r="C15" i="97"/>
  <c r="D15" i="97"/>
  <c r="E15" i="97"/>
  <c r="C20" i="97"/>
  <c r="D20" i="97"/>
  <c r="E20" i="97"/>
  <c r="C29" i="97"/>
  <c r="C33" i="97" s="1"/>
  <c r="D29" i="97"/>
  <c r="D33" i="97" s="1"/>
  <c r="E29" i="97"/>
  <c r="E33" i="97" s="1"/>
  <c r="E34" i="97"/>
  <c r="F22" i="92" l="1"/>
  <c r="P20" i="92"/>
  <c r="P22" i="92" s="1"/>
  <c r="O18" i="138"/>
  <c r="C18" i="138" s="1"/>
  <c r="D18" i="138" s="1"/>
  <c r="E18" i="138" s="1"/>
  <c r="F18" i="138" s="1"/>
  <c r="G18" i="138" s="1"/>
  <c r="H18" i="138" s="1"/>
  <c r="I18" i="138" s="1"/>
  <c r="J18" i="138" s="1"/>
  <c r="K18" i="138" s="1"/>
  <c r="L18" i="138" s="1"/>
  <c r="M18" i="138" s="1"/>
  <c r="N18" i="138" s="1"/>
  <c r="I8" i="134"/>
  <c r="C28" i="132"/>
  <c r="C39" i="132" s="1"/>
  <c r="C45" i="132" s="1"/>
  <c r="C5" i="132"/>
  <c r="C17" i="132" s="1"/>
  <c r="C20" i="132" s="1"/>
  <c r="C7" i="132"/>
  <c r="F39" i="132"/>
  <c r="D7" i="132"/>
  <c r="H6" i="134"/>
  <c r="M6" i="134" s="1"/>
  <c r="O14" i="138" s="1"/>
  <c r="D22" i="97"/>
  <c r="D5" i="132"/>
  <c r="D34" i="97"/>
  <c r="E5" i="132"/>
  <c r="D28" i="132"/>
  <c r="D39" i="132" s="1"/>
  <c r="D45" i="132" s="1"/>
  <c r="H8" i="134"/>
  <c r="M8" i="134" s="1"/>
  <c r="O16" i="138" s="1"/>
  <c r="C16" i="138" s="1"/>
  <c r="D16" i="138" s="1"/>
  <c r="E16" i="138" s="1"/>
  <c r="F16" i="138" s="1"/>
  <c r="G16" i="138" s="1"/>
  <c r="H16" i="138" s="1"/>
  <c r="I16" i="138" s="1"/>
  <c r="J16" i="138" s="1"/>
  <c r="K16" i="138" s="1"/>
  <c r="L16" i="138" s="1"/>
  <c r="M16" i="138" s="1"/>
  <c r="N16" i="138" s="1"/>
  <c r="H15" i="134"/>
  <c r="N24" i="134"/>
  <c r="C34" i="97"/>
  <c r="E22" i="97"/>
  <c r="E35" i="97" s="1"/>
  <c r="C22" i="97"/>
  <c r="L20" i="139"/>
  <c r="E39" i="132"/>
  <c r="E45" i="132" s="1"/>
  <c r="C14" i="138" l="1"/>
  <c r="O29" i="138"/>
  <c r="H20" i="132"/>
  <c r="I11" i="134"/>
  <c r="I17" i="134" s="1"/>
  <c r="I19" i="134" s="1"/>
  <c r="N8" i="134"/>
  <c r="N11" i="134" s="1"/>
  <c r="N17" i="134" s="1"/>
  <c r="F43" i="132"/>
  <c r="F45" i="132" s="1"/>
  <c r="L14" i="128"/>
  <c r="L17" i="139"/>
  <c r="L21" i="128"/>
  <c r="M11" i="134"/>
  <c r="D35" i="97"/>
  <c r="H11" i="134"/>
  <c r="H17" i="134" s="1"/>
  <c r="F17" i="132"/>
  <c r="F20" i="132" s="1"/>
  <c r="D17" i="132"/>
  <c r="D20" i="132" s="1"/>
  <c r="E17" i="132"/>
  <c r="E20" i="132" s="1"/>
  <c r="C35" i="97"/>
  <c r="D14" i="138" l="1"/>
  <c r="C29" i="138"/>
  <c r="C30" i="138" s="1"/>
  <c r="D11" i="138" s="1"/>
  <c r="I21" i="134"/>
  <c r="L6" i="128"/>
  <c r="N21" i="134"/>
  <c r="N19" i="134"/>
  <c r="H19" i="134"/>
  <c r="H21" i="134"/>
  <c r="K24" i="139"/>
  <c r="L6" i="139"/>
  <c r="L13" i="128"/>
  <c r="L16" i="139"/>
  <c r="L4" i="128"/>
  <c r="L4" i="139"/>
  <c r="C15" i="134"/>
  <c r="L14" i="139" l="1"/>
  <c r="E14" i="138"/>
  <c r="D29" i="138"/>
  <c r="L12" i="128"/>
  <c r="L18" i="128" s="1"/>
  <c r="L20" i="128" s="1"/>
  <c r="L15" i="139"/>
  <c r="L18" i="139" s="1"/>
  <c r="C11" i="134"/>
  <c r="C17" i="134" s="1"/>
  <c r="F14" i="138" l="1"/>
  <c r="E29" i="138"/>
  <c r="L21" i="139"/>
  <c r="L24" i="139"/>
  <c r="M17" i="134"/>
  <c r="M21" i="134" s="1"/>
  <c r="C21" i="134"/>
  <c r="C19" i="134"/>
  <c r="L24" i="128"/>
  <c r="L22" i="128"/>
  <c r="E10" i="138"/>
  <c r="G14" i="138" l="1"/>
  <c r="F29" i="138"/>
  <c r="M19" i="134"/>
  <c r="D10" i="138"/>
  <c r="D30" i="138" s="1"/>
  <c r="E11" i="138" s="1"/>
  <c r="E30" i="138" s="1"/>
  <c r="F11" i="138" s="1"/>
  <c r="F30" i="138" s="1"/>
  <c r="G11" i="138" s="1"/>
  <c r="H14" i="138" l="1"/>
  <c r="G29" i="138"/>
  <c r="G30" i="138" s="1"/>
  <c r="H11" i="138" s="1"/>
  <c r="I14" i="138" l="1"/>
  <c r="H29" i="138"/>
  <c r="H30" i="138" s="1"/>
  <c r="I11" i="138" s="1"/>
  <c r="J14" i="138" l="1"/>
  <c r="I29" i="138"/>
  <c r="I30" i="138" s="1"/>
  <c r="J11" i="138" s="1"/>
  <c r="K14" i="138" l="1"/>
  <c r="J29" i="138"/>
  <c r="J30" i="138" s="1"/>
  <c r="K11" i="138" s="1"/>
  <c r="L14" i="138" l="1"/>
  <c r="K29" i="138"/>
  <c r="K30" i="138" s="1"/>
  <c r="L11" i="138" s="1"/>
  <c r="M14" i="138" l="1"/>
  <c r="L29" i="138"/>
  <c r="L30" i="138" s="1"/>
  <c r="M11" i="138" s="1"/>
  <c r="N14" i="138" l="1"/>
  <c r="N29" i="138" s="1"/>
  <c r="M29" i="138"/>
  <c r="M30" i="138" s="1"/>
  <c r="N11" i="138" s="1"/>
  <c r="N30" i="138" s="1"/>
  <c r="I27" i="123"/>
  <c r="J27" i="123" s="1"/>
  <c r="L27" i="123" s="1"/>
  <c r="M27" i="123" s="1"/>
  <c r="J24" i="123"/>
  <c r="E18" i="134" s="1"/>
  <c r="E19" i="134" l="1"/>
  <c r="O18" i="134"/>
  <c r="L24" i="123"/>
  <c r="M24" i="123" l="1"/>
  <c r="F18" i="134"/>
  <c r="M20" i="139"/>
  <c r="M21" i="128"/>
  <c r="P18" i="134" l="1"/>
  <c r="F19" i="134"/>
  <c r="P19" i="134" l="1"/>
  <c r="F21" i="134"/>
  <c r="P21" i="134" s="1"/>
  <c r="N21" i="128"/>
  <c r="N20" i="139"/>
  <c r="N21" i="139" l="1"/>
  <c r="N22" i="128"/>
  <c r="N24" i="128"/>
  <c r="I20" i="132"/>
  <c r="J20" i="132" s="1"/>
  <c r="J6" i="134"/>
  <c r="K5" i="132"/>
  <c r="K17" i="132" s="1"/>
  <c r="K20" i="132" s="1"/>
  <c r="O6" i="134" l="1"/>
  <c r="J11" i="134"/>
  <c r="L20" i="132"/>
  <c r="M20" i="132" s="1"/>
  <c r="L17" i="132"/>
  <c r="M17" i="132" s="1"/>
  <c r="J17" i="134" l="1"/>
  <c r="O11" i="134"/>
  <c r="M4" i="139"/>
  <c r="M14" i="139" s="1"/>
  <c r="M4" i="128"/>
  <c r="M18" i="128" s="1"/>
  <c r="M20" i="128" s="1"/>
  <c r="M22" i="128" l="1"/>
  <c r="M24" i="128"/>
  <c r="M21" i="139"/>
  <c r="M24" i="139"/>
  <c r="J19" i="134"/>
  <c r="O17" i="134"/>
  <c r="O19" i="134" l="1"/>
  <c r="J21" i="134"/>
  <c r="O21" i="134" s="1"/>
  <c r="G7" i="95"/>
  <c r="J7" i="95" l="1"/>
  <c r="I15" i="95"/>
  <c r="J15" i="95" s="1"/>
</calcChain>
</file>

<file path=xl/sharedStrings.xml><?xml version="1.0" encoding="utf-8"?>
<sst xmlns="http://schemas.openxmlformats.org/spreadsheetml/2006/main" count="811" uniqueCount="311">
  <si>
    <t>K I A D Á S O K</t>
  </si>
  <si>
    <t>Személyi juttatások</t>
  </si>
  <si>
    <t>Dologi kiadás</t>
  </si>
  <si>
    <t>Ellátottak juttatása</t>
  </si>
  <si>
    <t>Beruházás</t>
  </si>
  <si>
    <t xml:space="preserve">         Működési kiadások összesen</t>
  </si>
  <si>
    <t xml:space="preserve">          Felhalmozási kiadások</t>
  </si>
  <si>
    <t xml:space="preserve">                KIADÁSOK ÖSSZESEN</t>
  </si>
  <si>
    <t>KIADÁSOK</t>
  </si>
  <si>
    <t>ebből:</t>
  </si>
  <si>
    <t>2013. évi</t>
  </si>
  <si>
    <t>Munkaadókat terhelő járulék</t>
  </si>
  <si>
    <t>Tartalék</t>
  </si>
  <si>
    <t>Önkormányzat</t>
  </si>
  <si>
    <t>Felújítás</t>
  </si>
  <si>
    <t>Összesen</t>
  </si>
  <si>
    <t>Kiadások</t>
  </si>
  <si>
    <t>Tényleges</t>
  </si>
  <si>
    <t>terv</t>
  </si>
  <si>
    <t>Intézmény finanszírozás</t>
  </si>
  <si>
    <t xml:space="preserve">                          BEVÉTELEK ÖSSZESEN</t>
  </si>
  <si>
    <t xml:space="preserve">    ÁLLAMI TÁMOGATÁS ÖSSZESEN</t>
  </si>
  <si>
    <t>BEVÉTELEK</t>
  </si>
  <si>
    <t>Megnevezés</t>
  </si>
  <si>
    <t>Bevételek</t>
  </si>
  <si>
    <t>Összesen:</t>
  </si>
  <si>
    <t>Január</t>
  </si>
  <si>
    <t>Február</t>
  </si>
  <si>
    <t>Március</t>
  </si>
  <si>
    <t>Április</t>
  </si>
  <si>
    <t>Május</t>
  </si>
  <si>
    <t>Június</t>
  </si>
  <si>
    <t>Július</t>
  </si>
  <si>
    <t>Működési bevételek</t>
  </si>
  <si>
    <t>Bevételek összesen:</t>
  </si>
  <si>
    <t>Járulékok</t>
  </si>
  <si>
    <t>Dologi jellegű kiadások</t>
  </si>
  <si>
    <t>Beruházások</t>
  </si>
  <si>
    <t>Felújtások</t>
  </si>
  <si>
    <t>Kiadások összesen:</t>
  </si>
  <si>
    <t>MŰKÖDÉSI  BEVÉTELEK ÖSSZESEN</t>
  </si>
  <si>
    <t>MŰKÖDÉSI KIADÁSOK ÖSSZ.</t>
  </si>
  <si>
    <t>FELHALMOZÁSI BEVÉTELEK ÖSSZESEN</t>
  </si>
  <si>
    <t>FELHALMOZÁSI KIADÁSOK ÖSSZ.</t>
  </si>
  <si>
    <t xml:space="preserve">                MIND ÖSSZESEN</t>
  </si>
  <si>
    <t xml:space="preserve">                       MIND ÖSSZESEN</t>
  </si>
  <si>
    <t xml:space="preserve">ebből: </t>
  </si>
  <si>
    <t>önként vállalt</t>
  </si>
  <si>
    <t>Létszám  ( fő)</t>
  </si>
  <si>
    <t xml:space="preserve">önként </t>
  </si>
  <si>
    <t>vállalt</t>
  </si>
  <si>
    <t>feladat</t>
  </si>
  <si>
    <t>Létszám (fő)</t>
  </si>
  <si>
    <t>K1</t>
  </si>
  <si>
    <t>K2</t>
  </si>
  <si>
    <t>MUNKAADÓKAT TERHELŐ JÁR., ADÓK</t>
  </si>
  <si>
    <t>SZEMÉLYI JUTTATÁSOK ÖSSZESEN</t>
  </si>
  <si>
    <t>K3</t>
  </si>
  <si>
    <t xml:space="preserve">DOLOGI KIADÁSOK </t>
  </si>
  <si>
    <t>K61</t>
  </si>
  <si>
    <t>K62</t>
  </si>
  <si>
    <t>K63</t>
  </si>
  <si>
    <t>K64</t>
  </si>
  <si>
    <t xml:space="preserve">       Immateriális javak beszerzése</t>
  </si>
  <si>
    <t xml:space="preserve">          Ingatlanok beszerzése, létesítése</t>
  </si>
  <si>
    <t xml:space="preserve">          Informatikai eszközök beszerzése</t>
  </si>
  <si>
    <t>K67</t>
  </si>
  <si>
    <t xml:space="preserve">       Beruházások előzetesen felszámított általános forgalmi adója</t>
  </si>
  <si>
    <t xml:space="preserve">        Egyéb tárgyi eszközök beszerzése</t>
  </si>
  <si>
    <t>K6</t>
  </si>
  <si>
    <t xml:space="preserve">                    BERUHÁZÁSOK </t>
  </si>
  <si>
    <t>K71</t>
  </si>
  <si>
    <t xml:space="preserve">          Ingatlanok felújítása</t>
  </si>
  <si>
    <t>K74</t>
  </si>
  <si>
    <t xml:space="preserve">         Felújítások általános forgalmi adója</t>
  </si>
  <si>
    <t>K7</t>
  </si>
  <si>
    <t xml:space="preserve">                  FELÚJÍTÁSOK</t>
  </si>
  <si>
    <t>K8</t>
  </si>
  <si>
    <t xml:space="preserve">     EGYÉB FELHALMOZÁSI CÉLÚ KIADÁSOK</t>
  </si>
  <si>
    <t>FELHALMOZÁSI KIADÁSOK ÖSSZESEN</t>
  </si>
  <si>
    <t>Előirányzatok</t>
  </si>
  <si>
    <t>eredeti</t>
  </si>
  <si>
    <t>módosított</t>
  </si>
  <si>
    <t>K4</t>
  </si>
  <si>
    <t>K506</t>
  </si>
  <si>
    <t>K512</t>
  </si>
  <si>
    <t>Tartalékok</t>
  </si>
  <si>
    <t>K5</t>
  </si>
  <si>
    <t>EGYÉB MŰKÖDÉSI CÉLÚ KIADÁSOK</t>
  </si>
  <si>
    <t>Rovat</t>
  </si>
  <si>
    <t>Eredeti</t>
  </si>
  <si>
    <t>Módosított</t>
  </si>
  <si>
    <t>K915</t>
  </si>
  <si>
    <t>ELLÁTOTTAK JUTTATÁSAI</t>
  </si>
  <si>
    <t>BERUHÁZÁSOK</t>
  </si>
  <si>
    <t>FELÚJÍTÁSOK</t>
  </si>
  <si>
    <t>EGYÉB FELHALMOZÁSI KIADÁSOK</t>
  </si>
  <si>
    <t xml:space="preserve">                    KIADÁSOK ÖSSZESEN</t>
  </si>
  <si>
    <t>K916</t>
  </si>
  <si>
    <t>B1</t>
  </si>
  <si>
    <t>Önkormányzatok működési támogatása</t>
  </si>
  <si>
    <t>MŰKÖDÉSI CÉLÚ TÁM. ÁH-N BELÜLRŐL</t>
  </si>
  <si>
    <t>B11</t>
  </si>
  <si>
    <t>B16</t>
  </si>
  <si>
    <t>B2</t>
  </si>
  <si>
    <t>FELHALM-I CÉLÚ TÁM. ÁH-N BELÜLRŐL</t>
  </si>
  <si>
    <t>B3</t>
  </si>
  <si>
    <t>KÖZHATALMI BEVÉTELEK</t>
  </si>
  <si>
    <t>B4</t>
  </si>
  <si>
    <t>MŰKÖDÉSI BEVÉTELEK</t>
  </si>
  <si>
    <t>B402</t>
  </si>
  <si>
    <t>B408</t>
  </si>
  <si>
    <t>Kamatbevételek</t>
  </si>
  <si>
    <t>Egyéb működési bevételek</t>
  </si>
  <si>
    <t>B5</t>
  </si>
  <si>
    <t>FELHALMOZÁSI  BEVÉTELEK</t>
  </si>
  <si>
    <t>Egyéb működési célú átvett pénzeszközök ÁH-n kívülről</t>
  </si>
  <si>
    <t>B6</t>
  </si>
  <si>
    <t>B7</t>
  </si>
  <si>
    <t>FELHALM-I  ÁTVETT PÉNZE. ÁH kívülről</t>
  </si>
  <si>
    <t>MŰK-I CÉLÚ ÁTVETT PÉNZE. ÁH kívülről</t>
  </si>
  <si>
    <t xml:space="preserve">  KIADÁSOK HALMOZOTT ÖSSZEGE</t>
  </si>
  <si>
    <t xml:space="preserve">     BEVÉTELEK HALMOZOTT ÖSSZEGE</t>
  </si>
  <si>
    <t>B813</t>
  </si>
  <si>
    <t>B816</t>
  </si>
  <si>
    <t>Ellátottak juttatásai</t>
  </si>
  <si>
    <t xml:space="preserve">         HALMOZOTT KIADÁSOK ÖSSZ</t>
  </si>
  <si>
    <t>B111</t>
  </si>
  <si>
    <t>B112</t>
  </si>
  <si>
    <t>B113</t>
  </si>
  <si>
    <t>B114</t>
  </si>
  <si>
    <t>B115</t>
  </si>
  <si>
    <t>Helyi önkorm.működésének általános támogatása</t>
  </si>
  <si>
    <t>Települési önk.egyes köznevelési feladatainak támogatása</t>
  </si>
  <si>
    <t>Települési önk.szociális, gyermekjóléti, gyermekétkezt.fa tám.</t>
  </si>
  <si>
    <t>Települési önk.kulturális feladatainak támogatása</t>
  </si>
  <si>
    <t>Hivatal</t>
  </si>
  <si>
    <t>Működési célú átvét ÁH- n belülről</t>
  </si>
  <si>
    <t>Közhatalmi bevételek</t>
  </si>
  <si>
    <t>Felhalmozási bevételek ÁH-n belülről</t>
  </si>
  <si>
    <t xml:space="preserve">B5 </t>
  </si>
  <si>
    <t>Felhalmozási bevételek</t>
  </si>
  <si>
    <t>Egyéb működési célú kiadások</t>
  </si>
  <si>
    <t>Egyéb felhalmozási célú kiadások</t>
  </si>
  <si>
    <t xml:space="preserve">  HALMOZOTT BEVÉTELEK</t>
  </si>
  <si>
    <t xml:space="preserve">             HALMOZOTT KIADÁSOK</t>
  </si>
  <si>
    <t>Működési bevételek ÁH-n belülről</t>
  </si>
  <si>
    <t>Egyéb működési célú átvett pénze. ÁH-n kívülről</t>
  </si>
  <si>
    <t>Működési célú pénze.átvét ÁH-n kívülről</t>
  </si>
  <si>
    <t>Felhalmozási célú pénze.átvét ÁH-n kívülről</t>
  </si>
  <si>
    <t>önként</t>
  </si>
  <si>
    <t>B8</t>
  </si>
  <si>
    <t>K9</t>
  </si>
  <si>
    <t xml:space="preserve">   ÁLLAMI TÁMOGATÁSOK</t>
  </si>
  <si>
    <t xml:space="preserve">      Helyi önkormányzatok működésének általános tám.</t>
  </si>
  <si>
    <t>Szolgáltatások ellenértéke</t>
  </si>
  <si>
    <t>B</t>
  </si>
  <si>
    <t>Felújítások</t>
  </si>
  <si>
    <t>K914</t>
  </si>
  <si>
    <t>Államháztartáson belüli megelőlegzések visszafiz.</t>
  </si>
  <si>
    <t>Államháztartáson belüli megelőlegzések</t>
  </si>
  <si>
    <t xml:space="preserve">          Tárgyi eszköz felújítás</t>
  </si>
  <si>
    <t>2019. évi</t>
  </si>
  <si>
    <t xml:space="preserve">2019. évi </t>
  </si>
  <si>
    <t>Tájékoztató</t>
  </si>
  <si>
    <t>Bevételi jogcím</t>
  </si>
  <si>
    <t>Sorszám</t>
  </si>
  <si>
    <t>A</t>
  </si>
  <si>
    <t>E</t>
  </si>
  <si>
    <t>Önkormányzat működési támogatásai</t>
  </si>
  <si>
    <t>Működési célú támogatások államháztartáson belülről</t>
  </si>
  <si>
    <t>Működési célú költségvetési támogatások és kiegészítő támogatások</t>
  </si>
  <si>
    <t>Felhalmozásicélú támogatások államháztartáson belülről</t>
  </si>
  <si>
    <t>Felhalmozái bevételek</t>
  </si>
  <si>
    <t>B65</t>
  </si>
  <si>
    <t>Egyéb működési célú átvett pénzeszközök</t>
  </si>
  <si>
    <t>Működési célú átvett pénzeszközök</t>
  </si>
  <si>
    <t>Felhalmozási célú átvett pénzeszközök</t>
  </si>
  <si>
    <t>Költségvetési bevételek összesen</t>
  </si>
  <si>
    <t>Központi, irányítószervi támogatás</t>
  </si>
  <si>
    <t>Finanszírozási bevételek</t>
  </si>
  <si>
    <t>Költségvetési és finanszírozási bevételek összesen</t>
  </si>
  <si>
    <t>K1-K5</t>
  </si>
  <si>
    <t>Működési költségvetés kiadásai</t>
  </si>
  <si>
    <t>F</t>
  </si>
  <si>
    <t>K</t>
  </si>
  <si>
    <t>Felhalmozási költségek kiadásai</t>
  </si>
  <si>
    <t>K6-K8</t>
  </si>
  <si>
    <t>Költségvetési kiadások összesen</t>
  </si>
  <si>
    <t>Finanszírozási kiadások</t>
  </si>
  <si>
    <t>Finanszírozási kiadások összesen</t>
  </si>
  <si>
    <t>Teljes munkaidőben foglalkoztatott (fő)</t>
  </si>
  <si>
    <t>Részmunkaidőben foglalkoztatott fő</t>
  </si>
  <si>
    <t>Állományon kívüli alkalmazott (fő)</t>
  </si>
  <si>
    <t>Összesen (fő)</t>
  </si>
  <si>
    <t>Győr-Moson-Sopron Megyei Önormányzati Hivatal</t>
  </si>
  <si>
    <t xml:space="preserve"> - köztisztviselők</t>
  </si>
  <si>
    <t xml:space="preserve">    - munka törvénykönyve szerint foglalkoztatottak</t>
  </si>
  <si>
    <t xml:space="preserve">    - ebből közfoglalkoztatott</t>
  </si>
  <si>
    <t>-</t>
  </si>
  <si>
    <t xml:space="preserve">   Felhalmozási célú támogtáok ÁH-n belülről</t>
  </si>
  <si>
    <t xml:space="preserve">   Működési célú támogatások ÁH-n belülről</t>
  </si>
  <si>
    <t>Szeptember</t>
  </si>
  <si>
    <t>Október</t>
  </si>
  <si>
    <t>November</t>
  </si>
  <si>
    <t>December</t>
  </si>
  <si>
    <t>Augusztus</t>
  </si>
  <si>
    <t>Finanszírozási bevételek (előző évi pézmaradvány)</t>
  </si>
  <si>
    <t>Módosítás</t>
  </si>
  <si>
    <t>I. negyedév</t>
  </si>
  <si>
    <t xml:space="preserve">Módosított </t>
  </si>
  <si>
    <t>K501</t>
  </si>
  <si>
    <t>Nemzetközi kötelezettségek</t>
  </si>
  <si>
    <t>Egyéb működési célú támogatások államháztartáson belülre</t>
  </si>
  <si>
    <t>Egyéb működési célú támogatások államháztartáson kívülre</t>
  </si>
  <si>
    <t>K513</t>
  </si>
  <si>
    <t>Államháztartáson belüli megelelőlegezések visszafizetése</t>
  </si>
  <si>
    <t>Központi, irányítószervi támogatások</t>
  </si>
  <si>
    <t>B411</t>
  </si>
  <si>
    <t>Egyéb működési célú támogatások bevételei ÁH-n belülről</t>
  </si>
  <si>
    <t>Előző évi költségvetési maradvány igénybevéteel</t>
  </si>
  <si>
    <t>K513/1</t>
  </si>
  <si>
    <t xml:space="preserve">   - Általános tartalék</t>
  </si>
  <si>
    <t>K513/2</t>
  </si>
  <si>
    <t>K513/2/1</t>
  </si>
  <si>
    <t>K513/2/2</t>
  </si>
  <si>
    <t>K513/2/3</t>
  </si>
  <si>
    <t>K513/2/4</t>
  </si>
  <si>
    <t xml:space="preserve">   - Céltartalék:</t>
  </si>
  <si>
    <t xml:space="preserve">           = Támogatást szolgáló pénzeszközök</t>
  </si>
  <si>
    <t xml:space="preserve">           = Pályázati saját rész a benyújtott pályázatokra</t>
  </si>
  <si>
    <t xml:space="preserve">           = Egyéb önkormányzati tartalék</t>
  </si>
  <si>
    <t xml:space="preserve">          = Európai Uniós Projektek céltartaléka</t>
  </si>
  <si>
    <t>EFOP:</t>
  </si>
  <si>
    <t>DEAR:</t>
  </si>
  <si>
    <t>TOP 1.2.1 Dunaszeg</t>
  </si>
  <si>
    <t>Sacravelo</t>
  </si>
  <si>
    <t>Sacravelo (309,4 Ft árfolyam)</t>
  </si>
  <si>
    <t>Önkormányzat részére egyéb tárgyi eszköz beszerzése</t>
  </si>
  <si>
    <t>K 506</t>
  </si>
  <si>
    <t xml:space="preserve">        EGYÉB MŰKÖÉDÉSI CÉLÚ KIADÁSOK</t>
  </si>
  <si>
    <t>FELHALMOZÁSI CÉLÚ KIADÁSOK ÖSSZESEN</t>
  </si>
  <si>
    <t>Felhalmozási célú támogatások ÁH-n belülről</t>
  </si>
  <si>
    <t xml:space="preserve"> B3</t>
  </si>
  <si>
    <t xml:space="preserve"> B4</t>
  </si>
  <si>
    <t xml:space="preserve"> FINANSZÍROZÁSI BEVÉTELEK</t>
  </si>
  <si>
    <t xml:space="preserve"> K4</t>
  </si>
  <si>
    <t>FINANSZÍROZÁSI KIADÁSOK</t>
  </si>
  <si>
    <t>Működési célú átvett pénzeszközök ÁH-n kívülről</t>
  </si>
  <si>
    <t>Felhalmozási célú átvett pénzeszközök ÁH-n kívülről</t>
  </si>
  <si>
    <t>Működési célú támogatások ÁH-n belülről</t>
  </si>
  <si>
    <t>Előző évi maradvány igénybevétele</t>
  </si>
  <si>
    <t>Költségvetési főösszeg</t>
  </si>
  <si>
    <t>Költségvetési bevételek</t>
  </si>
  <si>
    <t>Költségvetési kiadások</t>
  </si>
  <si>
    <t>Költségvetési főösszseg</t>
  </si>
  <si>
    <t>Előző havi záró pénzállomány</t>
  </si>
  <si>
    <t>Egyenleg (havi záró pénzállomány)</t>
  </si>
  <si>
    <t>Felhalmozái átvett pénzeszközök ÁH-n kívülről</t>
  </si>
  <si>
    <t>Bevételek Mindösszesen</t>
  </si>
  <si>
    <t>Az európai uniós forrással támogatott projektek megnevezése</t>
  </si>
  <si>
    <t xml:space="preserve">Bevételek </t>
  </si>
  <si>
    <t>Európai Uniós támogatás maradványból</t>
  </si>
  <si>
    <t>Bevétel összesen</t>
  </si>
  <si>
    <t xml:space="preserve">Személyi juttatások </t>
  </si>
  <si>
    <t xml:space="preserve">Munkáltatói járulékok </t>
  </si>
  <si>
    <t xml:space="preserve">Beruházás </t>
  </si>
  <si>
    <t>Kiadás összesen</t>
  </si>
  <si>
    <t>TOP-5.1.1-15 Foglalkoztatási paktum</t>
  </si>
  <si>
    <t xml:space="preserve">  -  Megyei Önkormányzat</t>
  </si>
  <si>
    <t xml:space="preserve">  -  Önkormányzati Hivatal </t>
  </si>
  <si>
    <t>EFOP-1.6.3 projekt (Megyei Felzárkóztatási Fórum)</t>
  </si>
  <si>
    <t>EU DIRECT - Megyei Önkormányzat</t>
  </si>
  <si>
    <t xml:space="preserve"> TOP-1.2.1-15 Dunszegi Község Önkormányzat (Megyei Önkormányzat)</t>
  </si>
  <si>
    <t>Megyei Értéktár</t>
  </si>
  <si>
    <t>SacraVelo (Határon átnyúló kerékpárutak)</t>
  </si>
  <si>
    <t>TOP projektek PM díjai - Önkormányzati Hivatal</t>
  </si>
  <si>
    <t xml:space="preserve">     - Működési célra</t>
  </si>
  <si>
    <t xml:space="preserve">     - Felhamozási célra</t>
  </si>
  <si>
    <t>Ingatlan tervezési és előkészítési költség</t>
  </si>
  <si>
    <t xml:space="preserve">Győr-Moson-Sopron Megyei Önkormányzat Közgyűlése </t>
  </si>
  <si>
    <r>
      <t xml:space="preserve">    - </t>
    </r>
    <r>
      <rPr>
        <sz val="12"/>
        <rFont val="Times New Roman"/>
        <family val="1"/>
        <charset val="238"/>
      </rPr>
      <t>tisztségviselők</t>
    </r>
  </si>
  <si>
    <t>B410</t>
  </si>
  <si>
    <t>Biztosító által fizetett kártérítés</t>
  </si>
  <si>
    <t>II. Módosított</t>
  </si>
  <si>
    <t>II. Módosítás</t>
  </si>
  <si>
    <t>Szoftver Vásárlás (Paktum)</t>
  </si>
  <si>
    <t>III. Módosított</t>
  </si>
  <si>
    <t>III. Módosítás</t>
  </si>
  <si>
    <t>IV. Módosított</t>
  </si>
  <si>
    <t>IV. Módosítás</t>
  </si>
  <si>
    <t>2019. évi IV.</t>
  </si>
  <si>
    <t>2019.1130</t>
  </si>
  <si>
    <t>I. Módosított</t>
  </si>
  <si>
    <t xml:space="preserve">2020. évi </t>
  </si>
  <si>
    <t>2020. évi</t>
  </si>
  <si>
    <t>2020. évi terv</t>
  </si>
  <si>
    <t>Kiadási jogcím</t>
  </si>
  <si>
    <t>G</t>
  </si>
  <si>
    <t>2020. évi előirányzatok</t>
  </si>
  <si>
    <t>2020. évi bevételek</t>
  </si>
  <si>
    <t>DEAR (Klímaigazságosságért projekt)</t>
  </si>
  <si>
    <t>Maros megyei testvérváros</t>
  </si>
  <si>
    <t>Kistelepülések pályázata</t>
  </si>
  <si>
    <t>MTRT</t>
  </si>
  <si>
    <t xml:space="preserve"> 2020. évi</t>
  </si>
  <si>
    <t>Terv  2020.</t>
  </si>
  <si>
    <t>2020. évi II.</t>
  </si>
  <si>
    <t>II. negyedév</t>
  </si>
  <si>
    <t>III. negyedév</t>
  </si>
  <si>
    <t>2020. évi III.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</si>
</sst>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_-* #,##0\ _F_t_-;\-* #,##0\ _F_t_-;_-* &quot;-&quot;??\ _F_t_-;_-@_-"/>
    <numFmt numFmtId="166" formatCode="_-* #,##0.0\ _F_t_-;\-* #,##0.0\ _F_t_-;_-* &quot;-&quot;??\ _F_t_-;_-@_-"/>
    <numFmt numFmtId="167" formatCode="#,###"/>
  </numFmts>
  <fonts count="95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Times"/>
      <family val="1"/>
      <charset val="238"/>
    </font>
    <font>
      <sz val="9"/>
      <name val="Times"/>
      <family val="1"/>
      <charset val="238"/>
    </font>
    <font>
      <b/>
      <sz val="10"/>
      <name val="Times"/>
      <family val="1"/>
      <charset val="238"/>
    </font>
    <font>
      <b/>
      <sz val="12"/>
      <name val="Times"/>
      <family val="1"/>
      <charset val="238"/>
    </font>
    <font>
      <sz val="12"/>
      <name val="Times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name val="Times"/>
      <family val="1"/>
      <charset val="238"/>
    </font>
    <font>
      <sz val="11"/>
      <name val="Times"/>
      <family val="1"/>
      <charset val="238"/>
    </font>
    <font>
      <b/>
      <sz val="14"/>
      <name val="Times"/>
      <family val="1"/>
      <charset val="238"/>
    </font>
    <font>
      <sz val="10"/>
      <name val="Times"/>
      <family val="1"/>
      <charset val="238"/>
    </font>
    <font>
      <sz val="12"/>
      <name val="Times"/>
      <family val="1"/>
    </font>
    <font>
      <b/>
      <sz val="14"/>
      <color indexed="10"/>
      <name val="Times"/>
      <family val="1"/>
      <charset val="238"/>
    </font>
    <font>
      <b/>
      <sz val="12"/>
      <color indexed="8"/>
      <name val="Times"/>
      <family val="1"/>
      <charset val="238"/>
    </font>
    <font>
      <sz val="14"/>
      <name val="Times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"/>
      <family val="1"/>
      <charset val="238"/>
    </font>
    <font>
      <b/>
      <sz val="14"/>
      <name val="Times New Roman"/>
      <family val="1"/>
      <charset val="238"/>
    </font>
    <font>
      <sz val="12"/>
      <color indexed="10"/>
      <name val="Times"/>
      <family val="1"/>
      <charset val="238"/>
    </font>
    <font>
      <sz val="10"/>
      <name val="Times"/>
      <family val="1"/>
    </font>
    <font>
      <sz val="10"/>
      <name val="Arial CE"/>
      <charset val="238"/>
    </font>
    <font>
      <b/>
      <sz val="12"/>
      <name val="Times"/>
      <family val="1"/>
    </font>
    <font>
      <sz val="12"/>
      <name val="Times New Roman CE"/>
      <charset val="238"/>
    </font>
    <font>
      <b/>
      <sz val="14"/>
      <color indexed="8"/>
      <name val="Times"/>
      <family val="1"/>
      <charset val="238"/>
    </font>
    <font>
      <b/>
      <sz val="12"/>
      <color indexed="8"/>
      <name val="Times New Roman"/>
      <family val="1"/>
      <charset val="238"/>
    </font>
    <font>
      <sz val="12"/>
      <name val="Arial CE"/>
      <charset val="238"/>
    </font>
    <font>
      <sz val="12"/>
      <name val="Times"/>
      <family val="1"/>
      <charset val="238"/>
    </font>
    <font>
      <b/>
      <sz val="12"/>
      <name val="Times"/>
      <family val="1"/>
      <charset val="238"/>
    </font>
    <font>
      <b/>
      <sz val="14"/>
      <name val="Times"/>
      <family val="1"/>
      <charset val="238"/>
    </font>
    <font>
      <b/>
      <sz val="10"/>
      <name val="Times"/>
      <family val="1"/>
      <charset val="238"/>
    </font>
    <font>
      <sz val="10"/>
      <name val="Times New Roman"/>
      <family val="1"/>
      <charset val="238"/>
    </font>
    <font>
      <b/>
      <sz val="11"/>
      <name val="Times"/>
      <family val="1"/>
      <charset val="238"/>
    </font>
    <font>
      <sz val="12"/>
      <name val="Times New Roman"/>
      <family val="1"/>
      <charset val="238"/>
    </font>
    <font>
      <sz val="11"/>
      <name val="Arial CE"/>
      <charset val="238"/>
    </font>
    <font>
      <b/>
      <sz val="9"/>
      <name val="Times"/>
      <family val="1"/>
      <charset val="238"/>
    </font>
    <font>
      <b/>
      <sz val="10"/>
      <name val="Arial CE"/>
      <charset val="238"/>
    </font>
    <font>
      <sz val="10"/>
      <name val="Times"/>
      <family val="1"/>
      <charset val="238"/>
    </font>
    <font>
      <sz val="1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4"/>
      <name val="Times"/>
      <family val="1"/>
    </font>
    <font>
      <sz val="12"/>
      <color indexed="8"/>
      <name val="Times"/>
      <family val="1"/>
      <charset val="238"/>
    </font>
    <font>
      <b/>
      <sz val="14"/>
      <color indexed="10"/>
      <name val="Times"/>
      <family val="1"/>
      <charset val="238"/>
    </font>
    <font>
      <b/>
      <sz val="12"/>
      <color indexed="8"/>
      <name val="Times"/>
      <family val="1"/>
      <charset val="238"/>
    </font>
    <font>
      <b/>
      <sz val="12"/>
      <color indexed="10"/>
      <name val="Times"/>
      <family val="1"/>
      <charset val="238"/>
    </font>
    <font>
      <b/>
      <sz val="14"/>
      <color indexed="60"/>
      <name val="Times"/>
      <family val="1"/>
      <charset val="238"/>
    </font>
    <font>
      <sz val="12"/>
      <color indexed="60"/>
      <name val="Times"/>
      <family val="1"/>
      <charset val="238"/>
    </font>
    <font>
      <b/>
      <sz val="12"/>
      <color indexed="60"/>
      <name val="Times"/>
      <family val="1"/>
      <charset val="238"/>
    </font>
    <font>
      <b/>
      <sz val="14"/>
      <color indexed="10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2"/>
      <name val="Times"/>
      <charset val="238"/>
    </font>
    <font>
      <sz val="14"/>
      <name val="Times"/>
      <charset val="238"/>
    </font>
    <font>
      <b/>
      <sz val="14"/>
      <name val="Times"/>
      <charset val="238"/>
    </font>
    <font>
      <sz val="11"/>
      <name val="Times"/>
      <charset val="238"/>
    </font>
    <font>
      <b/>
      <sz val="12"/>
      <name val="Times"/>
      <charset val="238"/>
    </font>
    <font>
      <sz val="10"/>
      <color indexed="10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i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indexed="8"/>
      <name val="Times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6"/>
      <color indexed="10"/>
      <name val="Times New Roman"/>
      <family val="1"/>
      <charset val="238"/>
    </font>
    <font>
      <i/>
      <sz val="12"/>
      <name val="Times"/>
      <family val="1"/>
      <charset val="238"/>
    </font>
    <font>
      <i/>
      <sz val="12"/>
      <name val="Times"/>
      <charset val="238"/>
    </font>
    <font>
      <i/>
      <sz val="14"/>
      <name val="Times"/>
      <charset val="238"/>
    </font>
    <font>
      <b/>
      <i/>
      <sz val="12"/>
      <name val="Times"/>
      <charset val="238"/>
    </font>
    <font>
      <i/>
      <sz val="10"/>
      <name val="Times"/>
      <charset val="238"/>
    </font>
    <font>
      <i/>
      <sz val="12"/>
      <name val="Times New Roman"/>
      <family val="1"/>
      <charset val="238"/>
    </font>
    <font>
      <i/>
      <sz val="11"/>
      <name val="Times"/>
      <family val="1"/>
      <charset val="238"/>
    </font>
    <font>
      <i/>
      <sz val="12"/>
      <color indexed="10"/>
      <name val="Times New Roman"/>
      <family val="1"/>
      <charset val="238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8E4BC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7" borderId="1" applyNumberFormat="0" applyAlignment="0" applyProtection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16" borderId="5" applyNumberFormat="0" applyAlignment="0" applyProtection="0"/>
    <xf numFmtId="164" fontId="1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" fillId="17" borderId="7" applyNumberFormat="0" applyFont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8" fillId="4" borderId="0" applyNumberFormat="0" applyBorder="0" applyAlignment="0" applyProtection="0"/>
    <xf numFmtId="0" fontId="19" fillId="22" borderId="8" applyNumberFormat="0" applyAlignment="0" applyProtection="0"/>
    <xf numFmtId="0" fontId="20" fillId="0" borderId="0" applyNumberFormat="0" applyFill="0" applyBorder="0" applyAlignment="0" applyProtection="0"/>
    <xf numFmtId="0" fontId="69" fillId="0" borderId="0"/>
    <xf numFmtId="0" fontId="1" fillId="0" borderId="0"/>
    <xf numFmtId="0" fontId="40" fillId="0" borderId="0"/>
    <xf numFmtId="0" fontId="21" fillId="0" borderId="9" applyNumberFormat="0" applyFill="0" applyAlignment="0" applyProtection="0"/>
    <xf numFmtId="0" fontId="22" fillId="3" borderId="0" applyNumberFormat="0" applyBorder="0" applyAlignment="0" applyProtection="0"/>
    <xf numFmtId="0" fontId="23" fillId="23" borderId="0" applyNumberFormat="0" applyBorder="0" applyAlignment="0" applyProtection="0"/>
    <xf numFmtId="0" fontId="24" fillId="22" borderId="1" applyNumberFormat="0" applyAlignment="0" applyProtection="0"/>
    <xf numFmtId="0" fontId="40" fillId="0" borderId="0"/>
  </cellStyleXfs>
  <cellXfs count="636">
    <xf numFmtId="0" fontId="0" fillId="0" borderId="0" xfId="0"/>
    <xf numFmtId="0" fontId="4" fillId="0" borderId="10" xfId="0" applyFont="1" applyBorder="1"/>
    <xf numFmtId="0" fontId="7" fillId="0" borderId="10" xfId="0" applyFont="1" applyBorder="1"/>
    <xf numFmtId="0" fontId="26" fillId="0" borderId="10" xfId="0" applyFont="1" applyBorder="1"/>
    <xf numFmtId="165" fontId="7" fillId="24" borderId="10" xfId="26" applyNumberFormat="1" applyFont="1" applyFill="1" applyBorder="1"/>
    <xf numFmtId="0" fontId="25" fillId="25" borderId="10" xfId="0" applyFont="1" applyFill="1" applyBorder="1"/>
    <xf numFmtId="0" fontId="28" fillId="0" borderId="10" xfId="0" applyFont="1" applyBorder="1"/>
    <xf numFmtId="167" fontId="6" fillId="25" borderId="10" xfId="0" applyNumberFormat="1" applyFont="1" applyFill="1" applyBorder="1"/>
    <xf numFmtId="0" fontId="5" fillId="25" borderId="10" xfId="0" applyFont="1" applyFill="1" applyBorder="1"/>
    <xf numFmtId="0" fontId="3" fillId="0" borderId="10" xfId="41" applyFont="1" applyBorder="1"/>
    <xf numFmtId="0" fontId="7" fillId="0" borderId="10" xfId="41" applyFont="1" applyBorder="1"/>
    <xf numFmtId="0" fontId="32" fillId="25" borderId="10" xfId="41" applyFont="1" applyFill="1" applyBorder="1"/>
    <xf numFmtId="0" fontId="25" fillId="24" borderId="10" xfId="0" applyFont="1" applyFill="1" applyBorder="1" applyAlignment="1">
      <alignment horizontal="center"/>
    </xf>
    <xf numFmtId="0" fontId="28" fillId="0" borderId="0" xfId="0" applyFont="1"/>
    <xf numFmtId="165" fontId="28" fillId="0" borderId="0" xfId="0" applyNumberFormat="1" applyFont="1"/>
    <xf numFmtId="165" fontId="28" fillId="0" borderId="0" xfId="26" applyNumberFormat="1" applyFont="1"/>
    <xf numFmtId="165" fontId="27" fillId="27" borderId="10" xfId="26" applyNumberFormat="1" applyFont="1" applyFill="1" applyBorder="1"/>
    <xf numFmtId="0" fontId="7" fillId="0" borderId="13" xfId="0" applyFont="1" applyBorder="1"/>
    <xf numFmtId="165" fontId="6" fillId="26" borderId="10" xfId="26" applyNumberFormat="1" applyFont="1" applyFill="1" applyBorder="1"/>
    <xf numFmtId="0" fontId="7" fillId="24" borderId="13" xfId="0" applyFont="1" applyFill="1" applyBorder="1"/>
    <xf numFmtId="165" fontId="0" fillId="0" borderId="0" xfId="0" applyNumberFormat="1"/>
    <xf numFmtId="165" fontId="27" fillId="25" borderId="10" xfId="41" applyNumberFormat="1" applyFont="1" applyFill="1" applyBorder="1"/>
    <xf numFmtId="0" fontId="28" fillId="24" borderId="0" xfId="0" applyFont="1" applyFill="1"/>
    <xf numFmtId="165" fontId="37" fillId="24" borderId="0" xfId="26" applyNumberFormat="1" applyFont="1" applyFill="1"/>
    <xf numFmtId="165" fontId="28" fillId="24" borderId="0" xfId="26" applyNumberFormat="1" applyFont="1" applyFill="1"/>
    <xf numFmtId="0" fontId="26" fillId="0" borderId="13" xfId="0" applyFont="1" applyBorder="1"/>
    <xf numFmtId="165" fontId="6" fillId="27" borderId="10" xfId="26" applyNumberFormat="1" applyFont="1" applyFill="1" applyBorder="1"/>
    <xf numFmtId="165" fontId="7" fillId="27" borderId="10" xfId="26" applyNumberFormat="1" applyFont="1" applyFill="1" applyBorder="1"/>
    <xf numFmtId="167" fontId="6" fillId="27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6" fillId="27" borderId="10" xfId="0" applyFont="1" applyFill="1" applyBorder="1" applyAlignment="1">
      <alignment horizontal="center"/>
    </xf>
    <xf numFmtId="0" fontId="6" fillId="27" borderId="10" xfId="0" applyFont="1" applyFill="1" applyBorder="1"/>
    <xf numFmtId="165" fontId="31" fillId="27" borderId="10" xfId="26" applyNumberFormat="1" applyFont="1" applyFill="1" applyBorder="1"/>
    <xf numFmtId="0" fontId="6" fillId="27" borderId="13" xfId="0" applyFont="1" applyFill="1" applyBorder="1"/>
    <xf numFmtId="0" fontId="27" fillId="27" borderId="10" xfId="0" applyFont="1" applyFill="1" applyBorder="1" applyAlignment="1">
      <alignment horizontal="center"/>
    </xf>
    <xf numFmtId="0" fontId="27" fillId="27" borderId="13" xfId="0" applyFont="1" applyFill="1" applyBorder="1"/>
    <xf numFmtId="165" fontId="6" fillId="27" borderId="10" xfId="26" applyNumberFormat="1" applyFont="1" applyFill="1" applyBorder="1" applyAlignment="1">
      <alignment vertical="center" wrapText="1"/>
    </xf>
    <xf numFmtId="0" fontId="27" fillId="27" borderId="10" xfId="0" applyFont="1" applyFill="1" applyBorder="1"/>
    <xf numFmtId="167" fontId="27" fillId="25" borderId="10" xfId="0" applyNumberFormat="1" applyFont="1" applyFill="1" applyBorder="1" applyAlignment="1">
      <alignment horizontal="center" vertical="center" wrapText="1"/>
    </xf>
    <xf numFmtId="165" fontId="6" fillId="24" borderId="10" xfId="26" applyNumberFormat="1" applyFont="1" applyFill="1" applyBorder="1"/>
    <xf numFmtId="165" fontId="31" fillId="24" borderId="10" xfId="26" applyNumberFormat="1" applyFont="1" applyFill="1" applyBorder="1"/>
    <xf numFmtId="165" fontId="7" fillId="24" borderId="10" xfId="26" applyNumberFormat="1" applyFont="1" applyFill="1" applyBorder="1" applyAlignment="1">
      <alignment vertical="center" wrapText="1"/>
    </xf>
    <xf numFmtId="0" fontId="6" fillId="27" borderId="10" xfId="41" applyFont="1" applyFill="1" applyBorder="1" applyAlignment="1">
      <alignment horizontal="left"/>
    </xf>
    <xf numFmtId="0" fontId="6" fillId="27" borderId="14" xfId="41" applyFont="1" applyFill="1" applyBorder="1" applyAlignment="1">
      <alignment horizontal="center"/>
    </xf>
    <xf numFmtId="0" fontId="6" fillId="27" borderId="10" xfId="41" applyFont="1" applyFill="1" applyBorder="1"/>
    <xf numFmtId="0" fontId="4" fillId="27" borderId="10" xfId="0" applyFont="1" applyFill="1" applyBorder="1"/>
    <xf numFmtId="0" fontId="32" fillId="27" borderId="10" xfId="0" applyFont="1" applyFill="1" applyBorder="1"/>
    <xf numFmtId="0" fontId="43" fillId="0" borderId="0" xfId="0" applyFont="1"/>
    <xf numFmtId="0" fontId="26" fillId="0" borderId="0" xfId="0" applyFont="1"/>
    <xf numFmtId="0" fontId="32" fillId="24" borderId="0" xfId="0" applyFont="1" applyFill="1"/>
    <xf numFmtId="0" fontId="27" fillId="24" borderId="0" xfId="0" applyFont="1" applyFill="1"/>
    <xf numFmtId="165" fontId="6" fillId="27" borderId="10" xfId="26" applyNumberFormat="1" applyFont="1" applyFill="1" applyBorder="1" applyAlignment="1">
      <alignment horizontal="left"/>
    </xf>
    <xf numFmtId="165" fontId="39" fillId="27" borderId="10" xfId="26" applyNumberFormat="1" applyFont="1" applyFill="1" applyBorder="1"/>
    <xf numFmtId="0" fontId="39" fillId="27" borderId="10" xfId="0" applyFont="1" applyFill="1" applyBorder="1"/>
    <xf numFmtId="0" fontId="26" fillId="0" borderId="10" xfId="0" applyFont="1" applyBorder="1" applyAlignment="1">
      <alignment horizontal="left"/>
    </xf>
    <xf numFmtId="165" fontId="45" fillId="27" borderId="10" xfId="26" applyNumberFormat="1" applyFont="1" applyFill="1" applyBorder="1"/>
    <xf numFmtId="165" fontId="46" fillId="27" borderId="10" xfId="26" applyNumberFormat="1" applyFont="1" applyFill="1" applyBorder="1"/>
    <xf numFmtId="165" fontId="49" fillId="0" borderId="10" xfId="26" applyNumberFormat="1" applyFont="1" applyBorder="1"/>
    <xf numFmtId="0" fontId="4" fillId="28" borderId="10" xfId="0" applyFont="1" applyFill="1" applyBorder="1"/>
    <xf numFmtId="0" fontId="27" fillId="28" borderId="13" xfId="0" applyFont="1" applyFill="1" applyBorder="1"/>
    <xf numFmtId="0" fontId="59" fillId="26" borderId="15" xfId="41" applyFont="1" applyFill="1" applyBorder="1"/>
    <xf numFmtId="0" fontId="59" fillId="26" borderId="14" xfId="41" applyFont="1" applyFill="1" applyBorder="1"/>
    <xf numFmtId="167" fontId="27" fillId="27" borderId="10" xfId="0" applyNumberFormat="1" applyFont="1" applyFill="1" applyBorder="1" applyAlignment="1" applyProtection="1">
      <alignment horizontal="center" vertical="center" wrapText="1"/>
      <protection locked="0"/>
    </xf>
    <xf numFmtId="167" fontId="6" fillId="27" borderId="10" xfId="0" applyNumberFormat="1" applyFont="1" applyFill="1" applyBorder="1" applyAlignment="1">
      <alignment horizontal="right" vertical="center" wrapText="1"/>
    </xf>
    <xf numFmtId="165" fontId="25" fillId="24" borderId="10" xfId="27" applyNumberFormat="1" applyFont="1" applyFill="1" applyBorder="1"/>
    <xf numFmtId="165" fontId="26" fillId="24" borderId="10" xfId="27" applyNumberFormat="1" applyFont="1" applyFill="1" applyBorder="1"/>
    <xf numFmtId="165" fontId="26" fillId="27" borderId="10" xfId="27" applyNumberFormat="1" applyFont="1" applyFill="1" applyBorder="1"/>
    <xf numFmtId="165" fontId="25" fillId="27" borderId="10" xfId="27" applyNumberFormat="1" applyFont="1" applyFill="1" applyBorder="1"/>
    <xf numFmtId="165" fontId="27" fillId="27" borderId="10" xfId="27" applyNumberFormat="1" applyFont="1" applyFill="1" applyBorder="1"/>
    <xf numFmtId="165" fontId="6" fillId="27" borderId="10" xfId="27" applyNumberFormat="1" applyFont="1" applyFill="1" applyBorder="1"/>
    <xf numFmtId="165" fontId="7" fillId="27" borderId="10" xfId="27" applyNumberFormat="1" applyFont="1" applyFill="1" applyBorder="1"/>
    <xf numFmtId="165" fontId="6" fillId="24" borderId="0" xfId="27" applyNumberFormat="1" applyFont="1" applyFill="1"/>
    <xf numFmtId="165" fontId="27" fillId="24" borderId="0" xfId="27" applyNumberFormat="1" applyFont="1" applyFill="1"/>
    <xf numFmtId="165" fontId="60" fillId="24" borderId="10" xfId="27" applyNumberFormat="1" applyFont="1" applyFill="1" applyBorder="1"/>
    <xf numFmtId="165" fontId="58" fillId="24" borderId="10" xfId="27" applyNumberFormat="1" applyFont="1" applyFill="1" applyBorder="1"/>
    <xf numFmtId="0" fontId="6" fillId="27" borderId="10" xfId="0" applyFont="1" applyFill="1" applyBorder="1" applyAlignment="1" applyProtection="1">
      <alignment horizontal="left" vertical="center" wrapText="1"/>
      <protection locked="0"/>
    </xf>
    <xf numFmtId="167" fontId="62" fillId="29" borderId="10" xfId="0" applyNumberFormat="1" applyFont="1" applyFill="1" applyBorder="1"/>
    <xf numFmtId="165" fontId="6" fillId="24" borderId="10" xfId="26" applyNumberFormat="1" applyFont="1" applyFill="1" applyBorder="1" applyAlignment="1">
      <alignment vertical="center" wrapText="1"/>
    </xf>
    <xf numFmtId="165" fontId="7" fillId="27" borderId="10" xfId="26" applyNumberFormat="1" applyFont="1" applyFill="1" applyBorder="1" applyAlignment="1">
      <alignment vertical="center" wrapText="1"/>
    </xf>
    <xf numFmtId="165" fontId="32" fillId="27" borderId="10" xfId="26" applyNumberFormat="1" applyFont="1" applyFill="1" applyBorder="1" applyAlignment="1">
      <alignment vertical="center" wrapText="1"/>
    </xf>
    <xf numFmtId="0" fontId="63" fillId="0" borderId="10" xfId="0" applyFont="1" applyBorder="1"/>
    <xf numFmtId="165" fontId="64" fillId="24" borderId="10" xfId="26" applyNumberFormat="1" applyFont="1" applyFill="1" applyBorder="1"/>
    <xf numFmtId="165" fontId="63" fillId="24" borderId="10" xfId="26" applyNumberFormat="1" applyFont="1" applyFill="1" applyBorder="1"/>
    <xf numFmtId="165" fontId="7" fillId="25" borderId="10" xfId="26" applyNumberFormat="1" applyFont="1" applyFill="1" applyBorder="1" applyAlignment="1">
      <alignment vertical="center" wrapText="1"/>
    </xf>
    <xf numFmtId="165" fontId="6" fillId="25" borderId="10" xfId="26" applyNumberFormat="1" applyFont="1" applyFill="1" applyBorder="1" applyAlignment="1">
      <alignment vertical="center" wrapText="1"/>
    </xf>
    <xf numFmtId="166" fontId="6" fillId="28" borderId="10" xfId="27" applyNumberFormat="1" applyFont="1" applyFill="1" applyBorder="1"/>
    <xf numFmtId="166" fontId="29" fillId="28" borderId="10" xfId="27" applyNumberFormat="1" applyFont="1" applyFill="1" applyBorder="1"/>
    <xf numFmtId="165" fontId="27" fillId="27" borderId="10" xfId="26" applyNumberFormat="1" applyFont="1" applyFill="1" applyBorder="1" applyAlignment="1">
      <alignment horizontal="left"/>
    </xf>
    <xf numFmtId="0" fontId="67" fillId="0" borderId="0" xfId="40" applyFont="1" applyAlignment="1">
      <alignment horizontal="center"/>
    </xf>
    <xf numFmtId="165" fontId="72" fillId="27" borderId="10" xfId="26" applyNumberFormat="1" applyFont="1" applyFill="1" applyBorder="1"/>
    <xf numFmtId="3" fontId="27" fillId="27" borderId="14" xfId="41" applyNumberFormat="1" applyFont="1" applyFill="1" applyBorder="1" applyAlignment="1">
      <alignment horizontal="right"/>
    </xf>
    <xf numFmtId="0" fontId="75" fillId="0" borderId="0" xfId="0" applyFont="1"/>
    <xf numFmtId="0" fontId="38" fillId="0" borderId="0" xfId="0" applyFont="1"/>
    <xf numFmtId="0" fontId="76" fillId="0" borderId="10" xfId="0" applyFont="1" applyBorder="1"/>
    <xf numFmtId="0" fontId="76" fillId="0" borderId="0" xfId="0" applyFont="1"/>
    <xf numFmtId="0" fontId="76" fillId="24" borderId="0" xfId="0" applyFont="1" applyFill="1"/>
    <xf numFmtId="165" fontId="47" fillId="24" borderId="0" xfId="26" applyNumberFormat="1" applyFont="1" applyFill="1" applyAlignment="1">
      <alignment horizontal="center"/>
    </xf>
    <xf numFmtId="165" fontId="47" fillId="24" borderId="0" xfId="26" applyNumberFormat="1" applyFont="1" applyFill="1"/>
    <xf numFmtId="165" fontId="54" fillId="24" borderId="0" xfId="26" applyNumberFormat="1" applyFont="1" applyFill="1"/>
    <xf numFmtId="0" fontId="38" fillId="24" borderId="0" xfId="0" applyFont="1" applyFill="1"/>
    <xf numFmtId="16" fontId="73" fillId="24" borderId="10" xfId="0" applyNumberFormat="1" applyFont="1" applyFill="1" applyBorder="1"/>
    <xf numFmtId="0" fontId="73" fillId="24" borderId="13" xfId="0" applyFont="1" applyFill="1" applyBorder="1"/>
    <xf numFmtId="165" fontId="70" fillId="24" borderId="10" xfId="26" applyNumberFormat="1" applyFont="1" applyFill="1" applyBorder="1"/>
    <xf numFmtId="0" fontId="76" fillId="27" borderId="0" xfId="0" applyFont="1" applyFill="1"/>
    <xf numFmtId="0" fontId="38" fillId="27" borderId="0" xfId="0" applyFont="1" applyFill="1"/>
    <xf numFmtId="0" fontId="38" fillId="24" borderId="10" xfId="0" applyFont="1" applyFill="1" applyBorder="1"/>
    <xf numFmtId="167" fontId="0" fillId="0" borderId="0" xfId="0" applyNumberFormat="1"/>
    <xf numFmtId="0" fontId="76" fillId="0" borderId="23" xfId="0" applyFont="1" applyBorder="1"/>
    <xf numFmtId="165" fontId="46" fillId="27" borderId="10" xfId="26" applyNumberFormat="1" applyFont="1" applyFill="1" applyBorder="1" applyAlignment="1">
      <alignment vertical="center" wrapText="1"/>
    </xf>
    <xf numFmtId="165" fontId="46" fillId="25" borderId="10" xfId="26" applyNumberFormat="1" applyFont="1" applyFill="1" applyBorder="1" applyAlignment="1">
      <alignment vertical="center" wrapText="1"/>
    </xf>
    <xf numFmtId="166" fontId="27" fillId="30" borderId="10" xfId="27" applyNumberFormat="1" applyFont="1" applyFill="1" applyBorder="1"/>
    <xf numFmtId="0" fontId="27" fillId="24" borderId="10" xfId="0" applyFont="1" applyFill="1" applyBorder="1" applyAlignment="1">
      <alignment horizontal="center"/>
    </xf>
    <xf numFmtId="165" fontId="72" fillId="27" borderId="10" xfId="26" applyNumberFormat="1" applyFont="1" applyFill="1" applyBorder="1" applyAlignment="1">
      <alignment vertical="center" wrapText="1"/>
    </xf>
    <xf numFmtId="0" fontId="6" fillId="31" borderId="10" xfId="0" applyFont="1" applyFill="1" applyBorder="1" applyAlignment="1">
      <alignment horizontal="center"/>
    </xf>
    <xf numFmtId="165" fontId="7" fillId="31" borderId="10" xfId="26" applyNumberFormat="1" applyFont="1" applyFill="1" applyBorder="1" applyAlignment="1">
      <alignment vertical="center" wrapText="1"/>
    </xf>
    <xf numFmtId="165" fontId="6" fillId="31" borderId="10" xfId="26" applyNumberFormat="1" applyFont="1" applyFill="1" applyBorder="1" applyAlignment="1">
      <alignment vertical="center" wrapText="1"/>
    </xf>
    <xf numFmtId="0" fontId="70" fillId="31" borderId="10" xfId="0" applyFont="1" applyFill="1" applyBorder="1"/>
    <xf numFmtId="165" fontId="71" fillId="31" borderId="10" xfId="26" applyNumberFormat="1" applyFont="1" applyFill="1" applyBorder="1" applyAlignment="1">
      <alignment vertical="center" wrapText="1"/>
    </xf>
    <xf numFmtId="0" fontId="5" fillId="24" borderId="0" xfId="0" applyFont="1" applyFill="1" applyAlignment="1">
      <alignment horizontal="center"/>
    </xf>
    <xf numFmtId="0" fontId="0" fillId="0" borderId="0" xfId="0"/>
    <xf numFmtId="0" fontId="6" fillId="25" borderId="15" xfId="0" applyFont="1" applyFill="1" applyBorder="1" applyAlignment="1">
      <alignment horizontal="center"/>
    </xf>
    <xf numFmtId="0" fontId="6" fillId="25" borderId="14" xfId="0" applyFont="1" applyFill="1" applyBorder="1" applyAlignment="1">
      <alignment horizontal="center"/>
    </xf>
    <xf numFmtId="0" fontId="0" fillId="0" borderId="0" xfId="0" applyBorder="1"/>
    <xf numFmtId="0" fontId="69" fillId="0" borderId="0" xfId="0" applyFont="1" applyBorder="1"/>
    <xf numFmtId="3" fontId="67" fillId="0" borderId="0" xfId="0" applyNumberFormat="1" applyFont="1" applyBorder="1"/>
    <xf numFmtId="3" fontId="69" fillId="0" borderId="0" xfId="0" applyNumberFormat="1" applyFont="1" applyBorder="1" applyAlignment="1">
      <alignment horizontal="left"/>
    </xf>
    <xf numFmtId="0" fontId="77" fillId="0" borderId="10" xfId="0" applyFont="1" applyBorder="1" applyAlignment="1"/>
    <xf numFmtId="3" fontId="66" fillId="0" borderId="10" xfId="0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68" fillId="0" borderId="14" xfId="0" applyNumberFormat="1" applyFont="1" applyBorder="1" applyAlignment="1">
      <alignment horizontal="center"/>
    </xf>
    <xf numFmtId="0" fontId="0" fillId="0" borderId="0" xfId="0" applyFont="1" applyBorder="1"/>
    <xf numFmtId="3" fontId="69" fillId="0" borderId="0" xfId="0" applyNumberFormat="1" applyFont="1" applyBorder="1" applyAlignment="1">
      <alignment horizontal="center"/>
    </xf>
    <xf numFmtId="0" fontId="67" fillId="0" borderId="0" xfId="40" applyFont="1" applyBorder="1" applyAlignment="1">
      <alignment horizontal="center"/>
    </xf>
    <xf numFmtId="0" fontId="33" fillId="0" borderId="0" xfId="40" applyFont="1" applyBorder="1" applyAlignment="1">
      <alignment horizontal="center"/>
    </xf>
    <xf numFmtId="0" fontId="33" fillId="0" borderId="0" xfId="40" applyFont="1" applyBorder="1" applyAlignment="1">
      <alignment horizontal="center" wrapText="1"/>
    </xf>
    <xf numFmtId="0" fontId="53" fillId="0" borderId="0" xfId="0" applyFont="1" applyAlignment="1">
      <alignment horizontal="center"/>
    </xf>
    <xf numFmtId="0" fontId="69" fillId="0" borderId="0" xfId="40" applyFont="1" applyBorder="1" applyAlignment="1">
      <alignment horizontal="center" wrapText="1"/>
    </xf>
    <xf numFmtId="0" fontId="50" fillId="0" borderId="0" xfId="40" applyFont="1" applyBorder="1" applyAlignment="1">
      <alignment horizontal="center" wrapText="1"/>
    </xf>
    <xf numFmtId="0" fontId="69" fillId="0" borderId="0" xfId="40" applyFont="1" applyAlignment="1">
      <alignment horizontal="left" wrapText="1"/>
    </xf>
    <xf numFmtId="0" fontId="50" fillId="0" borderId="0" xfId="40" applyFont="1" applyAlignment="1">
      <alignment horizontal="left" wrapText="1"/>
    </xf>
    <xf numFmtId="0" fontId="50" fillId="0" borderId="10" xfId="40" applyFont="1" applyBorder="1" applyAlignment="1">
      <alignment horizontal="left" wrapText="1"/>
    </xf>
    <xf numFmtId="0" fontId="50" fillId="0" borderId="10" xfId="40" applyFont="1" applyBorder="1" applyAlignment="1">
      <alignment horizontal="center" wrapText="1"/>
    </xf>
    <xf numFmtId="0" fontId="50" fillId="0" borderId="10" xfId="40" applyFont="1" applyBorder="1" applyAlignment="1">
      <alignment horizontal="left" wrapText="1" indent="1"/>
    </xf>
    <xf numFmtId="0" fontId="33" fillId="0" borderId="10" xfId="40" applyFont="1" applyBorder="1" applyAlignment="1">
      <alignment horizontal="left" wrapText="1"/>
    </xf>
    <xf numFmtId="0" fontId="33" fillId="0" borderId="10" xfId="40" applyFont="1" applyBorder="1" applyAlignment="1">
      <alignment horizontal="center" wrapText="1"/>
    </xf>
    <xf numFmtId="165" fontId="32" fillId="31" borderId="10" xfId="27" applyNumberFormat="1" applyFont="1" applyFill="1" applyBorder="1"/>
    <xf numFmtId="165" fontId="27" fillId="31" borderId="10" xfId="27" applyNumberFormat="1" applyFont="1" applyFill="1" applyBorder="1"/>
    <xf numFmtId="165" fontId="6" fillId="31" borderId="10" xfId="27" applyNumberFormat="1" applyFont="1" applyFill="1" applyBorder="1"/>
    <xf numFmtId="165" fontId="57" fillId="31" borderId="10" xfId="27" applyNumberFormat="1" applyFont="1" applyFill="1" applyBorder="1"/>
    <xf numFmtId="166" fontId="33" fillId="27" borderId="10" xfId="27" applyNumberFormat="1" applyFont="1" applyFill="1" applyBorder="1"/>
    <xf numFmtId="166" fontId="33" fillId="27" borderId="10" xfId="27" applyNumberFormat="1" applyFont="1" applyFill="1" applyBorder="1" applyAlignment="1">
      <alignment horizontal="center"/>
    </xf>
    <xf numFmtId="0" fontId="50" fillId="0" borderId="13" xfId="0" applyFont="1" applyBorder="1"/>
    <xf numFmtId="0" fontId="33" fillId="27" borderId="13" xfId="0" applyFont="1" applyFill="1" applyBorder="1"/>
    <xf numFmtId="165" fontId="33" fillId="27" borderId="10" xfId="27" applyNumberFormat="1" applyFont="1" applyFill="1" applyBorder="1"/>
    <xf numFmtId="165" fontId="50" fillId="27" borderId="10" xfId="27" applyNumberFormat="1" applyFont="1" applyFill="1" applyBorder="1"/>
    <xf numFmtId="0" fontId="33" fillId="27" borderId="10" xfId="0" applyFont="1" applyFill="1" applyBorder="1"/>
    <xf numFmtId="165" fontId="33" fillId="24" borderId="10" xfId="27" applyNumberFormat="1" applyFont="1" applyFill="1" applyBorder="1"/>
    <xf numFmtId="0" fontId="50" fillId="0" borderId="10" xfId="0" applyFont="1" applyBorder="1"/>
    <xf numFmtId="0" fontId="33" fillId="0" borderId="10" xfId="42" applyFont="1" applyBorder="1" applyAlignment="1">
      <alignment horizontal="center" vertical="center"/>
    </xf>
    <xf numFmtId="0" fontId="50" fillId="0" borderId="0" xfId="0" applyFont="1"/>
    <xf numFmtId="0" fontId="50" fillId="24" borderId="10" xfId="0" applyFont="1" applyFill="1" applyBorder="1" applyAlignment="1"/>
    <xf numFmtId="0" fontId="50" fillId="24" borderId="10" xfId="42" applyFont="1" applyFill="1" applyBorder="1" applyAlignment="1">
      <alignment horizontal="left" vertical="center"/>
    </xf>
    <xf numFmtId="167" fontId="50" fillId="24" borderId="10" xfId="42" applyNumberFormat="1" applyFont="1" applyFill="1" applyBorder="1" applyAlignment="1" applyProtection="1">
      <alignment vertical="center"/>
      <protection locked="0"/>
    </xf>
    <xf numFmtId="167" fontId="33" fillId="24" borderId="10" xfId="42" applyNumberFormat="1" applyFont="1" applyFill="1" applyBorder="1" applyAlignment="1" applyProtection="1">
      <alignment vertical="center"/>
      <protection locked="0"/>
    </xf>
    <xf numFmtId="167" fontId="50" fillId="24" borderId="0" xfId="0" applyNumberFormat="1" applyFont="1" applyFill="1"/>
    <xf numFmtId="0" fontId="50" fillId="0" borderId="10" xfId="0" applyFont="1" applyBorder="1" applyAlignment="1"/>
    <xf numFmtId="0" fontId="50" fillId="0" borderId="10" xfId="42" applyFont="1" applyBorder="1" applyAlignment="1" applyProtection="1">
      <alignment horizontal="left" vertical="center"/>
      <protection locked="0"/>
    </xf>
    <xf numFmtId="167" fontId="50" fillId="0" borderId="10" xfId="42" applyNumberFormat="1" applyFont="1" applyBorder="1" applyAlignment="1" applyProtection="1">
      <alignment vertical="center"/>
      <protection locked="0"/>
    </xf>
    <xf numFmtId="0" fontId="50" fillId="0" borderId="10" xfId="42" applyFont="1" applyBorder="1" applyAlignment="1" applyProtection="1">
      <alignment horizontal="left" vertical="center" indent="1"/>
      <protection locked="0"/>
    </xf>
    <xf numFmtId="0" fontId="33" fillId="0" borderId="10" xfId="42" applyFont="1" applyBorder="1" applyAlignment="1">
      <alignment horizontal="left" vertical="center" indent="1"/>
    </xf>
    <xf numFmtId="167" fontId="33" fillId="0" borderId="10" xfId="42" applyNumberFormat="1" applyFont="1" applyBorder="1" applyAlignment="1">
      <alignment vertical="center"/>
    </xf>
    <xf numFmtId="167" fontId="50" fillId="0" borderId="0" xfId="0" applyNumberFormat="1" applyFont="1"/>
    <xf numFmtId="0" fontId="33" fillId="0" borderId="10" xfId="42" applyFont="1" applyBorder="1" applyAlignment="1" applyProtection="1">
      <alignment horizontal="left" indent="1"/>
      <protection locked="0"/>
    </xf>
    <xf numFmtId="167" fontId="33" fillId="0" borderId="10" xfId="42" applyNumberFormat="1" applyFont="1" applyBorder="1"/>
    <xf numFmtId="0" fontId="50" fillId="0" borderId="28" xfId="40" applyFont="1" applyBorder="1" applyAlignment="1">
      <alignment horizontal="center" wrapText="1"/>
    </xf>
    <xf numFmtId="3" fontId="33" fillId="0" borderId="10" xfId="0" applyNumberFormat="1" applyFont="1" applyBorder="1" applyAlignment="1">
      <alignment horizontal="center"/>
    </xf>
    <xf numFmtId="0" fontId="33" fillId="0" borderId="34" xfId="0" applyFont="1" applyBorder="1"/>
    <xf numFmtId="0" fontId="33" fillId="0" borderId="35" xfId="0" applyFont="1" applyBorder="1" applyAlignment="1">
      <alignment horizontal="center"/>
    </xf>
    <xf numFmtId="0" fontId="33" fillId="0" borderId="36" xfId="0" applyFont="1" applyBorder="1" applyAlignment="1">
      <alignment horizontal="center"/>
    </xf>
    <xf numFmtId="3" fontId="50" fillId="0" borderId="10" xfId="0" applyNumberFormat="1" applyFont="1" applyBorder="1" applyAlignment="1">
      <alignment horizontal="center"/>
    </xf>
    <xf numFmtId="0" fontId="33" fillId="0" borderId="10" xfId="0" applyFont="1" applyBorder="1"/>
    <xf numFmtId="0" fontId="50" fillId="0" borderId="0" xfId="0" applyFont="1" applyBorder="1"/>
    <xf numFmtId="3" fontId="50" fillId="0" borderId="0" xfId="0" applyNumberFormat="1" applyFont="1" applyBorder="1"/>
    <xf numFmtId="3" fontId="50" fillId="0" borderId="0" xfId="0" applyNumberFormat="1" applyFont="1" applyBorder="1" applyAlignment="1">
      <alignment horizontal="center"/>
    </xf>
    <xf numFmtId="0" fontId="33" fillId="26" borderId="15" xfId="0" applyFont="1" applyFill="1" applyBorder="1"/>
    <xf numFmtId="0" fontId="33" fillId="27" borderId="15" xfId="0" applyFont="1" applyFill="1" applyBorder="1"/>
    <xf numFmtId="0" fontId="79" fillId="26" borderId="16" xfId="0" applyFont="1" applyFill="1" applyBorder="1" applyAlignment="1">
      <alignment horizontal="center"/>
    </xf>
    <xf numFmtId="0" fontId="33" fillId="27" borderId="16" xfId="0" applyFont="1" applyFill="1" applyBorder="1" applyAlignment="1">
      <alignment horizontal="center"/>
    </xf>
    <xf numFmtId="0" fontId="50" fillId="26" borderId="16" xfId="0" applyFont="1" applyFill="1" applyBorder="1"/>
    <xf numFmtId="0" fontId="33" fillId="26" borderId="14" xfId="0" applyFont="1" applyFill="1" applyBorder="1"/>
    <xf numFmtId="0" fontId="33" fillId="27" borderId="14" xfId="0" applyFont="1" applyFill="1" applyBorder="1"/>
    <xf numFmtId="0" fontId="33" fillId="27" borderId="14" xfId="0" applyFont="1" applyFill="1" applyBorder="1" applyAlignment="1">
      <alignment horizontal="center"/>
    </xf>
    <xf numFmtId="165" fontId="50" fillId="24" borderId="10" xfId="27" applyNumberFormat="1" applyFont="1" applyFill="1" applyBorder="1"/>
    <xf numFmtId="165" fontId="50" fillId="31" borderId="10" xfId="27" applyNumberFormat="1" applyFont="1" applyFill="1" applyBorder="1"/>
    <xf numFmtId="0" fontId="33" fillId="27" borderId="13" xfId="0" applyFont="1" applyFill="1" applyBorder="1" applyAlignment="1">
      <alignment horizontal="left"/>
    </xf>
    <xf numFmtId="165" fontId="33" fillId="31" borderId="10" xfId="27" applyNumberFormat="1" applyFont="1" applyFill="1" applyBorder="1"/>
    <xf numFmtId="16" fontId="33" fillId="27" borderId="10" xfId="0" applyNumberFormat="1" applyFont="1" applyFill="1" applyBorder="1"/>
    <xf numFmtId="16" fontId="50" fillId="0" borderId="10" xfId="0" applyNumberFormat="1" applyFont="1" applyBorder="1"/>
    <xf numFmtId="0" fontId="50" fillId="24" borderId="13" xfId="0" applyFont="1" applyFill="1" applyBorder="1"/>
    <xf numFmtId="165" fontId="80" fillId="24" borderId="10" xfId="27" applyNumberFormat="1" applyFont="1" applyFill="1" applyBorder="1"/>
    <xf numFmtId="165" fontId="79" fillId="24" borderId="10" xfId="27" applyNumberFormat="1" applyFont="1" applyFill="1" applyBorder="1"/>
    <xf numFmtId="165" fontId="50" fillId="32" borderId="10" xfId="27" applyNumberFormat="1" applyFont="1" applyFill="1" applyBorder="1"/>
    <xf numFmtId="165" fontId="33" fillId="32" borderId="10" xfId="27" applyNumberFormat="1" applyFont="1" applyFill="1" applyBorder="1"/>
    <xf numFmtId="0" fontId="50" fillId="0" borderId="10" xfId="0" applyFont="1" applyBorder="1" applyAlignment="1">
      <alignment wrapText="1"/>
    </xf>
    <xf numFmtId="0" fontId="33" fillId="32" borderId="13" xfId="0" applyFont="1" applyFill="1" applyBorder="1" applyAlignment="1">
      <alignment wrapText="1"/>
    </xf>
    <xf numFmtId="165" fontId="36" fillId="24" borderId="10" xfId="27" applyNumberFormat="1" applyFont="1" applyFill="1" applyBorder="1"/>
    <xf numFmtId="165" fontId="36" fillId="31" borderId="10" xfId="27" applyNumberFormat="1" applyFont="1" applyFill="1" applyBorder="1"/>
    <xf numFmtId="0" fontId="33" fillId="26" borderId="15" xfId="0" applyFont="1" applyFill="1" applyBorder="1" applyAlignment="1">
      <alignment wrapText="1"/>
    </xf>
    <xf numFmtId="0" fontId="79" fillId="26" borderId="16" xfId="0" applyFont="1" applyFill="1" applyBorder="1" applyAlignment="1">
      <alignment horizontal="center" wrapText="1"/>
    </xf>
    <xf numFmtId="0" fontId="50" fillId="26" borderId="16" xfId="0" applyFont="1" applyFill="1" applyBorder="1" applyAlignment="1">
      <alignment wrapText="1"/>
    </xf>
    <xf numFmtId="0" fontId="33" fillId="26" borderId="14" xfId="0" applyFont="1" applyFill="1" applyBorder="1" applyAlignment="1">
      <alignment wrapText="1"/>
    </xf>
    <xf numFmtId="0" fontId="50" fillId="0" borderId="13" xfId="0" applyFont="1" applyBorder="1" applyAlignment="1">
      <alignment wrapText="1"/>
    </xf>
    <xf numFmtId="0" fontId="33" fillId="27" borderId="13" xfId="0" applyFont="1" applyFill="1" applyBorder="1" applyAlignment="1">
      <alignment wrapText="1"/>
    </xf>
    <xf numFmtId="0" fontId="33" fillId="27" borderId="13" xfId="0" applyFont="1" applyFill="1" applyBorder="1" applyAlignment="1">
      <alignment horizontal="left" wrapText="1"/>
    </xf>
    <xf numFmtId="0" fontId="50" fillId="24" borderId="13" xfId="0" applyFont="1" applyFill="1" applyBorder="1" applyAlignment="1">
      <alignment wrapText="1"/>
    </xf>
    <xf numFmtId="0" fontId="27" fillId="28" borderId="13" xfId="0" applyFont="1" applyFill="1" applyBorder="1" applyAlignment="1">
      <alignment wrapText="1"/>
    </xf>
    <xf numFmtId="0" fontId="76" fillId="0" borderId="0" xfId="0" applyFont="1" applyAlignment="1">
      <alignment wrapText="1"/>
    </xf>
    <xf numFmtId="0" fontId="28" fillId="24" borderId="0" xfId="0" applyFont="1" applyFill="1" applyAlignment="1">
      <alignment wrapText="1"/>
    </xf>
    <xf numFmtId="0" fontId="5" fillId="24" borderId="0" xfId="0" applyFont="1" applyFill="1" applyAlignment="1">
      <alignment horizontal="center" wrapText="1"/>
    </xf>
    <xf numFmtId="0" fontId="76" fillId="24" borderId="0" xfId="0" applyFont="1" applyFill="1" applyAlignment="1">
      <alignment wrapText="1"/>
    </xf>
    <xf numFmtId="165" fontId="71" fillId="31" borderId="10" xfId="26" applyNumberFormat="1" applyFont="1" applyFill="1" applyBorder="1"/>
    <xf numFmtId="165" fontId="32" fillId="31" borderId="10" xfId="26" applyNumberFormat="1" applyFont="1" applyFill="1" applyBorder="1"/>
    <xf numFmtId="0" fontId="70" fillId="31" borderId="13" xfId="0" applyFont="1" applyFill="1" applyBorder="1"/>
    <xf numFmtId="0" fontId="50" fillId="0" borderId="0" xfId="0" applyFont="1"/>
    <xf numFmtId="0" fontId="50" fillId="0" borderId="10" xfId="0" applyFont="1" applyBorder="1" applyAlignment="1">
      <alignment horizontal="center"/>
    </xf>
    <xf numFmtId="0" fontId="76" fillId="31" borderId="0" xfId="0" applyFont="1" applyFill="1"/>
    <xf numFmtId="0" fontId="38" fillId="31" borderId="0" xfId="0" applyFont="1" applyFill="1"/>
    <xf numFmtId="0" fontId="6" fillId="31" borderId="10" xfId="0" applyFont="1" applyFill="1" applyBorder="1"/>
    <xf numFmtId="165" fontId="7" fillId="31" borderId="10" xfId="26" applyNumberFormat="1" applyFont="1" applyFill="1" applyBorder="1"/>
    <xf numFmtId="165" fontId="6" fillId="31" borderId="10" xfId="26" applyNumberFormat="1" applyFont="1" applyFill="1" applyBorder="1"/>
    <xf numFmtId="165" fontId="45" fillId="31" borderId="10" xfId="26" applyNumberFormat="1" applyFont="1" applyFill="1" applyBorder="1"/>
    <xf numFmtId="0" fontId="0" fillId="31" borderId="0" xfId="0" applyFill="1"/>
    <xf numFmtId="165" fontId="70" fillId="31" borderId="10" xfId="26" applyNumberFormat="1" applyFont="1" applyFill="1" applyBorder="1"/>
    <xf numFmtId="165" fontId="74" fillId="27" borderId="10" xfId="26" applyNumberFormat="1" applyFont="1" applyFill="1" applyBorder="1"/>
    <xf numFmtId="165" fontId="41" fillId="27" borderId="10" xfId="26" applyNumberFormat="1" applyFont="1" applyFill="1" applyBorder="1"/>
    <xf numFmtId="0" fontId="74" fillId="31" borderId="10" xfId="0" applyFont="1" applyFill="1" applyBorder="1"/>
    <xf numFmtId="0" fontId="5" fillId="31" borderId="14" xfId="0" applyFont="1" applyFill="1" applyBorder="1" applyAlignment="1">
      <alignment horizontal="center" textRotation="45"/>
    </xf>
    <xf numFmtId="167" fontId="27" fillId="31" borderId="10" xfId="0" applyNumberFormat="1" applyFont="1" applyFill="1" applyBorder="1" applyAlignment="1" applyProtection="1">
      <alignment horizontal="center" vertical="center" wrapText="1"/>
      <protection locked="0"/>
    </xf>
    <xf numFmtId="167" fontId="27" fillId="31" borderId="14" xfId="0" applyNumberFormat="1" applyFont="1" applyFill="1" applyBorder="1" applyAlignment="1">
      <alignment horizontal="center" vertical="center" wrapText="1"/>
    </xf>
    <xf numFmtId="165" fontId="33" fillId="31" borderId="14" xfId="0" applyNumberFormat="1" applyFont="1" applyFill="1" applyBorder="1" applyAlignment="1">
      <alignment horizontal="center"/>
    </xf>
    <xf numFmtId="165" fontId="74" fillId="31" borderId="10" xfId="26" applyNumberFormat="1" applyFont="1" applyFill="1" applyBorder="1"/>
    <xf numFmtId="0" fontId="33" fillId="27" borderId="15" xfId="0" applyFont="1" applyFill="1" applyBorder="1" applyAlignment="1">
      <alignment horizontal="center"/>
    </xf>
    <xf numFmtId="0" fontId="6" fillId="27" borderId="10" xfId="41" applyFont="1" applyFill="1" applyBorder="1" applyAlignment="1">
      <alignment horizontal="center"/>
    </xf>
    <xf numFmtId="0" fontId="6" fillId="27" borderId="10" xfId="41" applyFont="1" applyFill="1" applyBorder="1" applyAlignment="1">
      <alignment wrapText="1"/>
    </xf>
    <xf numFmtId="0" fontId="6" fillId="27" borderId="10" xfId="41" applyFont="1" applyFill="1" applyBorder="1" applyAlignment="1">
      <alignment horizontal="center" vertical="center"/>
    </xf>
    <xf numFmtId="3" fontId="6" fillId="27" borderId="16" xfId="41" applyNumberFormat="1" applyFont="1" applyFill="1" applyBorder="1" applyAlignment="1">
      <alignment horizontal="center"/>
    </xf>
    <xf numFmtId="3" fontId="27" fillId="27" borderId="10" xfId="41" applyNumberFormat="1" applyFont="1" applyFill="1" applyBorder="1" applyAlignment="1">
      <alignment horizontal="right"/>
    </xf>
    <xf numFmtId="0" fontId="30" fillId="26" borderId="16" xfId="41" applyFont="1" applyFill="1" applyBorder="1"/>
    <xf numFmtId="0" fontId="74" fillId="27" borderId="10" xfId="41" applyFont="1" applyFill="1" applyBorder="1"/>
    <xf numFmtId="3" fontId="27" fillId="27" borderId="10" xfId="41" applyNumberFormat="1" applyFont="1" applyFill="1" applyBorder="1" applyAlignment="1">
      <alignment horizontal="center"/>
    </xf>
    <xf numFmtId="0" fontId="33" fillId="27" borderId="21" xfId="0" applyFont="1" applyFill="1" applyBorder="1" applyAlignment="1">
      <alignment horizontal="center" vertical="center" wrapText="1"/>
    </xf>
    <xf numFmtId="0" fontId="33" fillId="27" borderId="16" xfId="0" applyFont="1" applyFill="1" applyBorder="1" applyAlignment="1">
      <alignment horizontal="center" vertical="center" wrapText="1"/>
    </xf>
    <xf numFmtId="0" fontId="6" fillId="27" borderId="15" xfId="0" applyFont="1" applyFill="1" applyBorder="1" applyAlignment="1">
      <alignment horizontal="center" vertical="center" wrapText="1"/>
    </xf>
    <xf numFmtId="0" fontId="6" fillId="27" borderId="14" xfId="0" applyFont="1" applyFill="1" applyBorder="1" applyAlignment="1">
      <alignment horizontal="center" vertical="center" wrapText="1"/>
    </xf>
    <xf numFmtId="165" fontId="6" fillId="25" borderId="14" xfId="26" applyNumberFormat="1" applyFont="1" applyFill="1" applyBorder="1" applyAlignment="1">
      <alignment horizontal="center"/>
    </xf>
    <xf numFmtId="165" fontId="6" fillId="28" borderId="10" xfId="26" applyNumberFormat="1" applyFont="1" applyFill="1" applyBorder="1"/>
    <xf numFmtId="0" fontId="73" fillId="0" borderId="10" xfId="0" applyFont="1" applyBorder="1"/>
    <xf numFmtId="0" fontId="70" fillId="24" borderId="13" xfId="0" applyFont="1" applyFill="1" applyBorder="1"/>
    <xf numFmtId="165" fontId="50" fillId="0" borderId="10" xfId="0" applyNumberFormat="1" applyFont="1" applyBorder="1"/>
    <xf numFmtId="0" fontId="33" fillId="25" borderId="15" xfId="0" applyFont="1" applyFill="1" applyBorder="1" applyAlignment="1">
      <alignment horizontal="center"/>
    </xf>
    <xf numFmtId="0" fontId="85" fillId="29" borderId="14" xfId="0" applyFont="1" applyFill="1" applyBorder="1" applyAlignment="1">
      <alignment horizontal="center" textRotation="45"/>
    </xf>
    <xf numFmtId="0" fontId="86" fillId="26" borderId="14" xfId="0" applyFont="1" applyFill="1" applyBorder="1" applyAlignment="1">
      <alignment horizontal="center"/>
    </xf>
    <xf numFmtId="0" fontId="33" fillId="25" borderId="14" xfId="0" applyFont="1" applyFill="1" applyBorder="1" applyAlignment="1">
      <alignment horizontal="center"/>
    </xf>
    <xf numFmtId="165" fontId="33" fillId="25" borderId="14" xfId="26" applyNumberFormat="1" applyFont="1" applyFill="1" applyBorder="1" applyAlignment="1">
      <alignment horizontal="center"/>
    </xf>
    <xf numFmtId="0" fontId="48" fillId="0" borderId="10" xfId="0" applyFont="1" applyBorder="1"/>
    <xf numFmtId="165" fontId="33" fillId="31" borderId="10" xfId="0" applyNumberFormat="1" applyFont="1" applyFill="1" applyBorder="1" applyAlignment="1">
      <alignment horizontal="center"/>
    </xf>
    <xf numFmtId="165" fontId="33" fillId="31" borderId="10" xfId="26" applyNumberFormat="1" applyFont="1" applyFill="1" applyBorder="1" applyAlignment="1">
      <alignment horizontal="center"/>
    </xf>
    <xf numFmtId="0" fontId="33" fillId="31" borderId="10" xfId="0" applyFont="1" applyFill="1" applyBorder="1"/>
    <xf numFmtId="0" fontId="33" fillId="31" borderId="13" xfId="0" applyFont="1" applyFill="1" applyBorder="1" applyAlignment="1">
      <alignment wrapText="1"/>
    </xf>
    <xf numFmtId="165" fontId="82" fillId="31" borderId="10" xfId="27" applyNumberFormat="1" applyFont="1" applyFill="1" applyBorder="1"/>
    <xf numFmtId="165" fontId="35" fillId="31" borderId="10" xfId="27" applyNumberFormat="1" applyFont="1" applyFill="1" applyBorder="1"/>
    <xf numFmtId="165" fontId="48" fillId="0" borderId="10" xfId="0" applyNumberFormat="1" applyFont="1" applyBorder="1"/>
    <xf numFmtId="0" fontId="35" fillId="27" borderId="10" xfId="0" applyFont="1" applyFill="1" applyBorder="1"/>
    <xf numFmtId="0" fontId="35" fillId="32" borderId="13" xfId="0" applyFont="1" applyFill="1" applyBorder="1" applyAlignment="1">
      <alignment wrapText="1"/>
    </xf>
    <xf numFmtId="165" fontId="35" fillId="32" borderId="10" xfId="27" applyNumberFormat="1" applyFont="1" applyFill="1" applyBorder="1"/>
    <xf numFmtId="165" fontId="82" fillId="32" borderId="10" xfId="27" applyNumberFormat="1" applyFont="1" applyFill="1" applyBorder="1"/>
    <xf numFmtId="165" fontId="48" fillId="32" borderId="10" xfId="0" applyNumberFormat="1" applyFont="1" applyFill="1" applyBorder="1"/>
    <xf numFmtId="0" fontId="83" fillId="0" borderId="10" xfId="0" applyFont="1" applyBorder="1"/>
    <xf numFmtId="0" fontId="50" fillId="31" borderId="13" xfId="0" applyFont="1" applyFill="1" applyBorder="1" applyAlignment="1">
      <alignment wrapText="1"/>
    </xf>
    <xf numFmtId="165" fontId="84" fillId="31" borderId="10" xfId="27" applyNumberFormat="1" applyFont="1" applyFill="1" applyBorder="1"/>
    <xf numFmtId="0" fontId="35" fillId="27" borderId="13" xfId="0" applyFont="1" applyFill="1" applyBorder="1" applyAlignment="1">
      <alignment wrapText="1"/>
    </xf>
    <xf numFmtId="165" fontId="35" fillId="27" borderId="10" xfId="27" applyNumberFormat="1" applyFont="1" applyFill="1" applyBorder="1"/>
    <xf numFmtId="165" fontId="82" fillId="27" borderId="10" xfId="27" applyNumberFormat="1" applyFont="1" applyFill="1" applyBorder="1"/>
    <xf numFmtId="0" fontId="83" fillId="27" borderId="10" xfId="0" applyFont="1" applyFill="1" applyBorder="1"/>
    <xf numFmtId="0" fontId="55" fillId="0" borderId="10" xfId="0" applyFont="1" applyBorder="1"/>
    <xf numFmtId="165" fontId="42" fillId="24" borderId="10" xfId="27" applyNumberFormat="1" applyFont="1" applyFill="1" applyBorder="1"/>
    <xf numFmtId="165" fontId="56" fillId="24" borderId="10" xfId="27" applyNumberFormat="1" applyFont="1" applyFill="1" applyBorder="1"/>
    <xf numFmtId="0" fontId="84" fillId="27" borderId="10" xfId="0" applyFont="1" applyFill="1" applyBorder="1"/>
    <xf numFmtId="165" fontId="33" fillId="32" borderId="10" xfId="0" applyNumberFormat="1" applyFont="1" applyFill="1" applyBorder="1"/>
    <xf numFmtId="165" fontId="33" fillId="0" borderId="10" xfId="0" applyNumberFormat="1" applyFont="1" applyBorder="1"/>
    <xf numFmtId="0" fontId="33" fillId="32" borderId="15" xfId="0" applyFont="1" applyFill="1" applyBorder="1" applyAlignment="1">
      <alignment horizontal="center"/>
    </xf>
    <xf numFmtId="165" fontId="33" fillId="32" borderId="14" xfId="26" applyNumberFormat="1" applyFont="1" applyFill="1" applyBorder="1" applyAlignment="1">
      <alignment horizontal="center"/>
    </xf>
    <xf numFmtId="167" fontId="6" fillId="27" borderId="16" xfId="0" applyNumberFormat="1" applyFont="1" applyFill="1" applyBorder="1" applyAlignment="1">
      <alignment horizontal="center" vertical="center" wrapText="1"/>
    </xf>
    <xf numFmtId="167" fontId="6" fillId="27" borderId="14" xfId="0" applyNumberFormat="1" applyFont="1" applyFill="1" applyBorder="1" applyAlignment="1">
      <alignment horizontal="center" vertical="center" wrapText="1"/>
    </xf>
    <xf numFmtId="0" fontId="7" fillId="31" borderId="13" xfId="0" applyFont="1" applyFill="1" applyBorder="1"/>
    <xf numFmtId="167" fontId="6" fillId="27" borderId="17" xfId="0" applyNumberFormat="1" applyFont="1" applyFill="1" applyBorder="1" applyAlignment="1">
      <alignment vertical="center" wrapText="1"/>
    </xf>
    <xf numFmtId="167" fontId="6" fillId="26" borderId="27" xfId="0" applyNumberFormat="1" applyFont="1" applyFill="1" applyBorder="1"/>
    <xf numFmtId="0" fontId="50" fillId="27" borderId="10" xfId="0" applyFont="1" applyFill="1" applyBorder="1" applyAlignment="1">
      <alignment horizontal="left"/>
    </xf>
    <xf numFmtId="167" fontId="6" fillId="27" borderId="23" xfId="0" applyNumberFormat="1" applyFont="1" applyFill="1" applyBorder="1" applyAlignment="1">
      <alignment horizontal="left" vertical="center" wrapText="1" indent="1"/>
    </xf>
    <xf numFmtId="0" fontId="33" fillId="27" borderId="10" xfId="0" applyFont="1" applyFill="1" applyBorder="1" applyAlignment="1">
      <alignment horizontal="left"/>
    </xf>
    <xf numFmtId="167" fontId="6" fillId="27" borderId="15" xfId="0" applyNumberFormat="1" applyFont="1" applyFill="1" applyBorder="1" applyAlignment="1">
      <alignment horizontal="center" vertical="center" wrapText="1"/>
    </xf>
    <xf numFmtId="165" fontId="33" fillId="24" borderId="10" xfId="26" applyNumberFormat="1" applyFont="1" applyFill="1" applyBorder="1" applyAlignment="1">
      <alignment horizontal="left"/>
    </xf>
    <xf numFmtId="165" fontId="33" fillId="27" borderId="10" xfId="26" applyNumberFormat="1" applyFont="1" applyFill="1" applyBorder="1" applyAlignment="1">
      <alignment horizontal="left"/>
    </xf>
    <xf numFmtId="16" fontId="33" fillId="27" borderId="10" xfId="0" applyNumberFormat="1" applyFont="1" applyFill="1" applyBorder="1" applyAlignment="1">
      <alignment horizontal="left"/>
    </xf>
    <xf numFmtId="0" fontId="50" fillId="0" borderId="10" xfId="0" applyFont="1" applyBorder="1" applyAlignment="1">
      <alignment horizontal="left"/>
    </xf>
    <xf numFmtId="167" fontId="6" fillId="27" borderId="24" xfId="0" applyNumberFormat="1" applyFont="1" applyFill="1" applyBorder="1" applyAlignment="1">
      <alignment horizontal="left" vertical="center" wrapText="1" indent="1"/>
    </xf>
    <xf numFmtId="167" fontId="6" fillId="27" borderId="19" xfId="0" applyNumberFormat="1" applyFont="1" applyFill="1" applyBorder="1" applyAlignment="1">
      <alignment horizontal="left" vertical="center" wrapText="1" indent="1"/>
    </xf>
    <xf numFmtId="167" fontId="6" fillId="27" borderId="25" xfId="0" applyNumberFormat="1" applyFont="1" applyFill="1" applyBorder="1" applyAlignment="1">
      <alignment horizontal="left" vertical="center" wrapText="1" indent="1"/>
    </xf>
    <xf numFmtId="167" fontId="6" fillId="27" borderId="20" xfId="0" applyNumberFormat="1" applyFont="1" applyFill="1" applyBorder="1" applyAlignment="1">
      <alignment horizontal="left" vertical="center" wrapText="1" indent="1"/>
    </xf>
    <xf numFmtId="0" fontId="50" fillId="26" borderId="10" xfId="0" applyFont="1" applyFill="1" applyBorder="1" applyAlignment="1">
      <alignment horizontal="left"/>
    </xf>
    <xf numFmtId="0" fontId="6" fillId="26" borderId="26" xfId="0" applyFont="1" applyFill="1" applyBorder="1"/>
    <xf numFmtId="0" fontId="6" fillId="26" borderId="27" xfId="0" applyFont="1" applyFill="1" applyBorder="1"/>
    <xf numFmtId="167" fontId="70" fillId="31" borderId="17" xfId="0" applyNumberFormat="1" applyFont="1" applyFill="1" applyBorder="1" applyAlignment="1">
      <alignment vertical="center" wrapText="1"/>
    </xf>
    <xf numFmtId="167" fontId="70" fillId="31" borderId="17" xfId="0" applyNumberFormat="1" applyFont="1" applyFill="1" applyBorder="1" applyAlignment="1">
      <alignment horizontal="center" vertical="center" wrapText="1"/>
    </xf>
    <xf numFmtId="167" fontId="70" fillId="31" borderId="14" xfId="0" applyNumberFormat="1" applyFont="1" applyFill="1" applyBorder="1" applyAlignment="1" applyProtection="1">
      <alignment horizontal="center" vertical="center" wrapText="1"/>
      <protection locked="0"/>
    </xf>
    <xf numFmtId="167" fontId="7" fillId="31" borderId="14" xfId="0" applyNumberFormat="1" applyFont="1" applyFill="1" applyBorder="1" applyAlignment="1" applyProtection="1">
      <alignment horizontal="center" vertical="center" wrapText="1"/>
      <protection locked="0"/>
    </xf>
    <xf numFmtId="167" fontId="6" fillId="27" borderId="10" xfId="0" applyNumberFormat="1" applyFont="1" applyFill="1" applyBorder="1" applyAlignment="1" applyProtection="1">
      <alignment horizontal="center" vertical="center" wrapText="1"/>
      <protection locked="0"/>
    </xf>
    <xf numFmtId="167" fontId="61" fillId="27" borderId="10" xfId="0" applyNumberFormat="1" applyFont="1" applyFill="1" applyBorder="1" applyAlignment="1" applyProtection="1">
      <alignment horizontal="center" vertical="center" wrapText="1"/>
      <protection locked="0"/>
    </xf>
    <xf numFmtId="167" fontId="70" fillId="31" borderId="10" xfId="0" applyNumberFormat="1" applyFont="1" applyFill="1" applyBorder="1" applyAlignment="1" applyProtection="1">
      <alignment horizontal="center" vertical="center" wrapText="1"/>
      <protection locked="0"/>
    </xf>
    <xf numFmtId="167" fontId="74" fillId="27" borderId="10" xfId="0" applyNumberFormat="1" applyFont="1" applyFill="1" applyBorder="1" applyAlignment="1" applyProtection="1">
      <alignment horizontal="center" vertical="center" wrapText="1"/>
      <protection locked="0"/>
    </xf>
    <xf numFmtId="167" fontId="6" fillId="27" borderId="18" xfId="0" applyNumberFormat="1" applyFont="1" applyFill="1" applyBorder="1" applyAlignment="1">
      <alignment horizontal="center" vertical="center" wrapText="1"/>
    </xf>
    <xf numFmtId="167" fontId="6" fillId="27" borderId="17" xfId="0" applyNumberFormat="1" applyFont="1" applyFill="1" applyBorder="1" applyAlignment="1">
      <alignment horizontal="center" vertical="center" wrapText="1"/>
    </xf>
    <xf numFmtId="167" fontId="6" fillId="27" borderId="22" xfId="0" applyNumberFormat="1" applyFont="1" applyFill="1" applyBorder="1" applyAlignment="1">
      <alignment horizontal="left" vertical="center" wrapText="1"/>
    </xf>
    <xf numFmtId="167" fontId="6" fillId="27" borderId="24" xfId="0" applyNumberFormat="1" applyFont="1" applyFill="1" applyBorder="1" applyAlignment="1">
      <alignment horizontal="left" vertical="center" wrapText="1"/>
    </xf>
    <xf numFmtId="167" fontId="6" fillId="27" borderId="23" xfId="0" applyNumberFormat="1" applyFont="1" applyFill="1" applyBorder="1" applyAlignment="1">
      <alignment horizontal="left" vertical="center" wrapText="1"/>
    </xf>
    <xf numFmtId="0" fontId="50" fillId="0" borderId="13" xfId="0" applyFont="1" applyBorder="1" applyAlignment="1"/>
    <xf numFmtId="165" fontId="6" fillId="27" borderId="14" xfId="0" applyNumberFormat="1" applyFont="1" applyFill="1" applyBorder="1"/>
    <xf numFmtId="165" fontId="70" fillId="32" borderId="29" xfId="0" applyNumberFormat="1" applyFont="1" applyFill="1" applyBorder="1"/>
    <xf numFmtId="165" fontId="81" fillId="32" borderId="14" xfId="0" applyNumberFormat="1" applyFont="1" applyFill="1" applyBorder="1" applyAlignment="1" applyProtection="1">
      <alignment vertical="center" wrapText="1"/>
      <protection locked="0"/>
    </xf>
    <xf numFmtId="165" fontId="70" fillId="24" borderId="29" xfId="0" applyNumberFormat="1" applyFont="1" applyFill="1" applyBorder="1"/>
    <xf numFmtId="165" fontId="6" fillId="27" borderId="10" xfId="0" applyNumberFormat="1" applyFont="1" applyFill="1" applyBorder="1"/>
    <xf numFmtId="165" fontId="6" fillId="27" borderId="22" xfId="0" applyNumberFormat="1" applyFont="1" applyFill="1" applyBorder="1" applyAlignment="1">
      <alignment horizontal="left" vertical="center" wrapText="1" indent="1"/>
    </xf>
    <xf numFmtId="165" fontId="6" fillId="27" borderId="24" xfId="0" applyNumberFormat="1" applyFont="1" applyFill="1" applyBorder="1" applyAlignment="1">
      <alignment horizontal="left" vertical="center" wrapText="1" indent="1"/>
    </xf>
    <xf numFmtId="165" fontId="6" fillId="27" borderId="0" xfId="0" applyNumberFormat="1" applyFont="1" applyFill="1" applyBorder="1" applyAlignment="1">
      <alignment horizontal="left" vertical="center" wrapText="1" indent="1"/>
    </xf>
    <xf numFmtId="165" fontId="6" fillId="26" borderId="27" xfId="0" applyNumberFormat="1" applyFont="1" applyFill="1" applyBorder="1"/>
    <xf numFmtId="165" fontId="6" fillId="31" borderId="0" xfId="0" applyNumberFormat="1" applyFont="1" applyFill="1" applyBorder="1" applyAlignment="1">
      <alignment horizontal="left" vertical="center" wrapText="1" indent="1"/>
    </xf>
    <xf numFmtId="0" fontId="7" fillId="31" borderId="10" xfId="0" applyFont="1" applyFill="1" applyBorder="1"/>
    <xf numFmtId="0" fontId="70" fillId="32" borderId="10" xfId="0" applyFont="1" applyFill="1" applyBorder="1"/>
    <xf numFmtId="0" fontId="70" fillId="32" borderId="13" xfId="0" applyFont="1" applyFill="1" applyBorder="1"/>
    <xf numFmtId="165" fontId="6" fillId="32" borderId="0" xfId="0" applyNumberFormat="1" applyFont="1" applyFill="1" applyBorder="1" applyAlignment="1">
      <alignment horizontal="left" vertical="center" wrapText="1" indent="1"/>
    </xf>
    <xf numFmtId="0" fontId="50" fillId="27" borderId="10" xfId="0" applyFont="1" applyFill="1" applyBorder="1"/>
    <xf numFmtId="165" fontId="6" fillId="0" borderId="10" xfId="26" applyNumberFormat="1" applyFont="1" applyBorder="1" applyAlignment="1">
      <alignment horizontal="center"/>
    </xf>
    <xf numFmtId="165" fontId="6" fillId="31" borderId="14" xfId="0" applyNumberFormat="1" applyFont="1" applyFill="1" applyBorder="1" applyAlignment="1">
      <alignment horizontal="center" vertical="center" wrapText="1"/>
    </xf>
    <xf numFmtId="165" fontId="6" fillId="34" borderId="10" xfId="26" applyNumberFormat="1" applyFont="1" applyFill="1" applyBorder="1"/>
    <xf numFmtId="165" fontId="6" fillId="32" borderId="10" xfId="26" applyNumberFormat="1" applyFont="1" applyFill="1" applyBorder="1"/>
    <xf numFmtId="165" fontId="70" fillId="0" borderId="10" xfId="26" applyNumberFormat="1" applyFont="1" applyBorder="1"/>
    <xf numFmtId="165" fontId="70" fillId="24" borderId="10" xfId="26" applyNumberFormat="1" applyFont="1" applyFill="1" applyBorder="1" applyAlignment="1">
      <alignment horizontal="center"/>
    </xf>
    <xf numFmtId="165" fontId="7" fillId="32" borderId="10" xfId="26" applyNumberFormat="1" applyFont="1" applyFill="1" applyBorder="1" applyAlignment="1">
      <alignment horizontal="center"/>
    </xf>
    <xf numFmtId="165" fontId="70" fillId="32" borderId="10" xfId="26" applyNumberFormat="1" applyFont="1" applyFill="1" applyBorder="1"/>
    <xf numFmtId="165" fontId="44" fillId="31" borderId="10" xfId="26" applyNumberFormat="1" applyFont="1" applyFill="1" applyBorder="1"/>
    <xf numFmtId="165" fontId="45" fillId="32" borderId="10" xfId="26" applyNumberFormat="1" applyFont="1" applyFill="1" applyBorder="1"/>
    <xf numFmtId="165" fontId="6" fillId="32" borderId="14" xfId="0" applyNumberFormat="1" applyFont="1" applyFill="1" applyBorder="1" applyAlignment="1">
      <alignment horizontal="center" vertical="center" wrapText="1"/>
    </xf>
    <xf numFmtId="165" fontId="70" fillId="24" borderId="13" xfId="0" applyNumberFormat="1" applyFont="1" applyFill="1" applyBorder="1"/>
    <xf numFmtId="165" fontId="7" fillId="0" borderId="13" xfId="0" applyNumberFormat="1" applyFont="1" applyBorder="1"/>
    <xf numFmtId="165" fontId="39" fillId="27" borderId="10" xfId="0" applyNumberFormat="1" applyFont="1" applyFill="1" applyBorder="1"/>
    <xf numFmtId="165" fontId="7" fillId="24" borderId="13" xfId="0" applyNumberFormat="1" applyFont="1" applyFill="1" applyBorder="1"/>
    <xf numFmtId="0" fontId="7" fillId="32" borderId="10" xfId="0" applyFont="1" applyFill="1" applyBorder="1"/>
    <xf numFmtId="165" fontId="7" fillId="32" borderId="10" xfId="26" applyNumberFormat="1" applyFont="1" applyFill="1" applyBorder="1"/>
    <xf numFmtId="0" fontId="74" fillId="32" borderId="13" xfId="0" applyFont="1" applyFill="1" applyBorder="1"/>
    <xf numFmtId="0" fontId="72" fillId="32" borderId="10" xfId="0" applyFont="1" applyFill="1" applyBorder="1"/>
    <xf numFmtId="165" fontId="70" fillId="31" borderId="10" xfId="0" applyNumberFormat="1" applyFont="1" applyFill="1" applyBorder="1"/>
    <xf numFmtId="165" fontId="74" fillId="32" borderId="13" xfId="0" applyNumberFormat="1" applyFont="1" applyFill="1" applyBorder="1"/>
    <xf numFmtId="165" fontId="74" fillId="32" borderId="10" xfId="0" applyNumberFormat="1" applyFont="1" applyFill="1" applyBorder="1"/>
    <xf numFmtId="165" fontId="88" fillId="27" borderId="10" xfId="26" applyNumberFormat="1" applyFont="1" applyFill="1" applyBorder="1"/>
    <xf numFmtId="167" fontId="88" fillId="35" borderId="10" xfId="0" applyNumberFormat="1" applyFont="1" applyFill="1" applyBorder="1" applyAlignment="1">
      <alignment vertical="center" wrapText="1"/>
    </xf>
    <xf numFmtId="165" fontId="88" fillId="35" borderId="10" xfId="0" applyNumberFormat="1" applyFont="1" applyFill="1" applyBorder="1" applyAlignment="1">
      <alignment vertical="center" wrapText="1"/>
    </xf>
    <xf numFmtId="165" fontId="88" fillId="35" borderId="10" xfId="26" applyNumberFormat="1" applyFont="1" applyFill="1" applyBorder="1"/>
    <xf numFmtId="165" fontId="88" fillId="35" borderId="13" xfId="0" applyNumberFormat="1" applyFont="1" applyFill="1" applyBorder="1"/>
    <xf numFmtId="165" fontId="89" fillId="35" borderId="10" xfId="26" applyNumberFormat="1" applyFont="1" applyFill="1" applyBorder="1"/>
    <xf numFmtId="165" fontId="88" fillId="35" borderId="10" xfId="0" applyNumberFormat="1" applyFont="1" applyFill="1" applyBorder="1"/>
    <xf numFmtId="167" fontId="70" fillId="35" borderId="14" xfId="0" applyNumberFormat="1" applyFont="1" applyFill="1" applyBorder="1" applyAlignment="1" applyProtection="1">
      <alignment vertical="center" wrapText="1"/>
      <protection locked="0"/>
    </xf>
    <xf numFmtId="167" fontId="70" fillId="35" borderId="10" xfId="0" applyNumberFormat="1" applyFont="1" applyFill="1" applyBorder="1" applyAlignment="1" applyProtection="1">
      <alignment vertical="center" wrapText="1"/>
      <protection locked="0"/>
    </xf>
    <xf numFmtId="167" fontId="70" fillId="35" borderId="10" xfId="0" applyNumberFormat="1" applyFont="1" applyFill="1" applyBorder="1" applyAlignment="1">
      <alignment vertical="center" wrapText="1"/>
    </xf>
    <xf numFmtId="165" fontId="88" fillId="35" borderId="10" xfId="0" applyNumberFormat="1" applyFont="1" applyFill="1" applyBorder="1" applyAlignment="1" applyProtection="1">
      <alignment vertical="center" wrapText="1"/>
      <protection locked="0"/>
    </xf>
    <xf numFmtId="165" fontId="88" fillId="35" borderId="18" xfId="0" applyNumberFormat="1" applyFont="1" applyFill="1" applyBorder="1" applyAlignment="1">
      <alignment horizontal="center" vertical="center" wrapText="1"/>
    </xf>
    <xf numFmtId="165" fontId="88" fillId="35" borderId="17" xfId="0" applyNumberFormat="1" applyFont="1" applyFill="1" applyBorder="1" applyAlignment="1">
      <alignment vertical="center" wrapText="1"/>
    </xf>
    <xf numFmtId="167" fontId="88" fillId="35" borderId="17" xfId="0" applyNumberFormat="1" applyFont="1" applyFill="1" applyBorder="1" applyAlignment="1">
      <alignment vertical="center" wrapText="1"/>
    </xf>
    <xf numFmtId="167" fontId="90" fillId="35" borderId="27" xfId="0" applyNumberFormat="1" applyFont="1" applyFill="1" applyBorder="1"/>
    <xf numFmtId="0" fontId="87" fillId="35" borderId="16" xfId="0" applyFont="1" applyFill="1" applyBorder="1"/>
    <xf numFmtId="0" fontId="87" fillId="35" borderId="14" xfId="0" applyFont="1" applyFill="1" applyBorder="1"/>
    <xf numFmtId="165" fontId="88" fillId="35" borderId="14" xfId="0" applyNumberFormat="1" applyFont="1" applyFill="1" applyBorder="1" applyAlignment="1" applyProtection="1">
      <alignment vertical="center" wrapText="1"/>
      <protection locked="0"/>
    </xf>
    <xf numFmtId="165" fontId="6" fillId="35" borderId="14" xfId="0" applyNumberFormat="1" applyFont="1" applyFill="1" applyBorder="1" applyAlignment="1" applyProtection="1">
      <alignment vertical="center" wrapText="1"/>
      <protection locked="0"/>
    </xf>
    <xf numFmtId="165" fontId="6" fillId="35" borderId="10" xfId="0" applyNumberFormat="1" applyFont="1" applyFill="1" applyBorder="1" applyAlignment="1" applyProtection="1">
      <alignment vertical="center" wrapText="1"/>
      <protection locked="0"/>
    </xf>
    <xf numFmtId="0" fontId="87" fillId="35" borderId="15" xfId="0" applyFont="1" applyFill="1" applyBorder="1"/>
    <xf numFmtId="165" fontId="7" fillId="35" borderId="10" xfId="0" applyNumberFormat="1" applyFont="1" applyFill="1" applyBorder="1" applyAlignment="1" applyProtection="1">
      <alignment vertical="center" wrapText="1"/>
      <protection locked="0"/>
    </xf>
    <xf numFmtId="165" fontId="6" fillId="35" borderId="17" xfId="0" applyNumberFormat="1" applyFont="1" applyFill="1" applyBorder="1" applyAlignment="1">
      <alignment vertical="center" wrapText="1"/>
    </xf>
    <xf numFmtId="165" fontId="6" fillId="35" borderId="16" xfId="0" applyNumberFormat="1" applyFont="1" applyFill="1" applyBorder="1" applyAlignment="1">
      <alignment vertical="center" wrapText="1"/>
    </xf>
    <xf numFmtId="165" fontId="6" fillId="35" borderId="22" xfId="0" applyNumberFormat="1" applyFont="1" applyFill="1" applyBorder="1" applyAlignment="1">
      <alignment horizontal="left" vertical="center" wrapText="1" indent="1"/>
    </xf>
    <xf numFmtId="165" fontId="90" fillId="35" borderId="27" xfId="0" applyNumberFormat="1" applyFont="1" applyFill="1" applyBorder="1"/>
    <xf numFmtId="165" fontId="90" fillId="35" borderId="10" xfId="0" applyNumberFormat="1" applyFont="1" applyFill="1" applyBorder="1"/>
    <xf numFmtId="165" fontId="33" fillId="35" borderId="10" xfId="27" applyNumberFormat="1" applyFont="1" applyFill="1" applyBorder="1"/>
    <xf numFmtId="165" fontId="36" fillId="35" borderId="10" xfId="27" applyNumberFormat="1" applyFont="1" applyFill="1" applyBorder="1"/>
    <xf numFmtId="165" fontId="25" fillId="35" borderId="0" xfId="27" applyNumberFormat="1" applyFont="1" applyFill="1"/>
    <xf numFmtId="165" fontId="25" fillId="35" borderId="10" xfId="27" applyNumberFormat="1" applyFont="1" applyFill="1" applyBorder="1"/>
    <xf numFmtId="165" fontId="6" fillId="35" borderId="10" xfId="27" applyNumberFormat="1" applyFont="1" applyFill="1" applyBorder="1"/>
    <xf numFmtId="0" fontId="51" fillId="35" borderId="0" xfId="0" applyFont="1" applyFill="1"/>
    <xf numFmtId="165" fontId="92" fillId="35" borderId="10" xfId="27" applyNumberFormat="1" applyFont="1" applyFill="1" applyBorder="1"/>
    <xf numFmtId="165" fontId="93" fillId="35" borderId="10" xfId="27" applyNumberFormat="1" applyFont="1" applyFill="1" applyBorder="1"/>
    <xf numFmtId="0" fontId="0" fillId="35" borderId="0" xfId="0" applyFill="1"/>
    <xf numFmtId="0" fontId="88" fillId="35" borderId="10" xfId="0" applyFont="1" applyFill="1" applyBorder="1" applyAlignment="1">
      <alignment horizontal="center"/>
    </xf>
    <xf numFmtId="165" fontId="88" fillId="35" borderId="14" xfId="41" applyNumberFormat="1" applyFont="1" applyFill="1" applyBorder="1" applyAlignment="1">
      <alignment horizontal="center"/>
    </xf>
    <xf numFmtId="0" fontId="88" fillId="31" borderId="14" xfId="0" applyFont="1" applyFill="1" applyBorder="1" applyAlignment="1">
      <alignment horizontal="center"/>
    </xf>
    <xf numFmtId="0" fontId="88" fillId="35" borderId="16" xfId="0" applyFont="1" applyFill="1" applyBorder="1" applyAlignment="1">
      <alignment horizontal="center"/>
    </xf>
    <xf numFmtId="0" fontId="88" fillId="35" borderId="14" xfId="0" applyFont="1" applyFill="1" applyBorder="1" applyAlignment="1">
      <alignment horizontal="center"/>
    </xf>
    <xf numFmtId="165" fontId="88" fillId="35" borderId="10" xfId="26" applyNumberFormat="1" applyFont="1" applyFill="1" applyBorder="1" applyAlignment="1">
      <alignment vertical="center" wrapText="1"/>
    </xf>
    <xf numFmtId="0" fontId="88" fillId="35" borderId="15" xfId="0" applyFont="1" applyFill="1" applyBorder="1" applyAlignment="1">
      <alignment horizontal="center"/>
    </xf>
    <xf numFmtId="0" fontId="50" fillId="35" borderId="15" xfId="0" applyFont="1" applyFill="1" applyBorder="1" applyAlignment="1">
      <alignment horizontal="center"/>
    </xf>
    <xf numFmtId="0" fontId="92" fillId="35" borderId="16" xfId="0" applyFont="1" applyFill="1" applyBorder="1" applyAlignment="1">
      <alignment horizontal="center"/>
    </xf>
    <xf numFmtId="0" fontId="92" fillId="35" borderId="14" xfId="0" applyFont="1" applyFill="1" applyBorder="1" applyAlignment="1">
      <alignment horizontal="center"/>
    </xf>
    <xf numFmtId="0" fontId="92" fillId="35" borderId="15" xfId="0" applyFont="1" applyFill="1" applyBorder="1" applyAlignment="1">
      <alignment horizontal="center"/>
    </xf>
    <xf numFmtId="0" fontId="50" fillId="0" borderId="0" xfId="0" applyFont="1" applyAlignment="1">
      <alignment wrapText="1"/>
    </xf>
    <xf numFmtId="167" fontId="6" fillId="31" borderId="14" xfId="0" applyNumberFormat="1" applyFont="1" applyFill="1" applyBorder="1" applyAlignment="1">
      <alignment horizontal="left" vertical="center" wrapText="1"/>
    </xf>
    <xf numFmtId="165" fontId="94" fillId="35" borderId="10" xfId="27" applyNumberFormat="1" applyFont="1" applyFill="1" applyBorder="1"/>
    <xf numFmtId="165" fontId="92" fillId="35" borderId="15" xfId="27" applyNumberFormat="1" applyFont="1" applyFill="1" applyBorder="1"/>
    <xf numFmtId="165" fontId="33" fillId="24" borderId="0" xfId="27" applyNumberFormat="1" applyFont="1" applyFill="1"/>
    <xf numFmtId="0" fontId="50" fillId="24" borderId="0" xfId="0" applyFont="1" applyFill="1"/>
    <xf numFmtId="0" fontId="33" fillId="24" borderId="0" xfId="0" applyFont="1" applyFill="1" applyAlignment="1">
      <alignment wrapText="1"/>
    </xf>
    <xf numFmtId="165" fontId="92" fillId="35" borderId="0" xfId="27" applyNumberFormat="1" applyFont="1" applyFill="1"/>
    <xf numFmtId="0" fontId="92" fillId="35" borderId="0" xfId="0" applyFont="1" applyFill="1"/>
    <xf numFmtId="165" fontId="33" fillId="36" borderId="10" xfId="0" applyNumberFormat="1" applyFont="1" applyFill="1" applyBorder="1"/>
    <xf numFmtId="165" fontId="6" fillId="36" borderId="10" xfId="26" applyNumberFormat="1" applyFont="1" applyFill="1" applyBorder="1"/>
    <xf numFmtId="165" fontId="33" fillId="36" borderId="10" xfId="27" applyNumberFormat="1" applyFont="1" applyFill="1" applyBorder="1"/>
    <xf numFmtId="165" fontId="27" fillId="36" borderId="10" xfId="27" applyNumberFormat="1" applyFont="1" applyFill="1" applyBorder="1"/>
    <xf numFmtId="165" fontId="7" fillId="36" borderId="10" xfId="26" applyNumberFormat="1" applyFont="1" applyFill="1" applyBorder="1"/>
    <xf numFmtId="0" fontId="50" fillId="36" borderId="13" xfId="0" applyFont="1" applyFill="1" applyBorder="1" applyAlignment="1">
      <alignment wrapText="1"/>
    </xf>
    <xf numFmtId="167" fontId="70" fillId="36" borderId="17" xfId="0" applyNumberFormat="1" applyFont="1" applyFill="1" applyBorder="1" applyAlignment="1">
      <alignment horizontal="center" vertical="center" wrapText="1"/>
    </xf>
    <xf numFmtId="167" fontId="50" fillId="0" borderId="10" xfId="0" applyNumberFormat="1" applyFont="1" applyBorder="1"/>
    <xf numFmtId="167" fontId="33" fillId="0" borderId="10" xfId="0" applyNumberFormat="1" applyFont="1" applyBorder="1"/>
    <xf numFmtId="167" fontId="33" fillId="0" borderId="23" xfId="0" applyNumberFormat="1" applyFont="1" applyBorder="1"/>
    <xf numFmtId="167" fontId="92" fillId="0" borderId="10" xfId="42" applyNumberFormat="1" applyFont="1" applyBorder="1" applyAlignment="1">
      <alignment vertical="center"/>
    </xf>
    <xf numFmtId="0" fontId="0" fillId="33" borderId="10" xfId="0" applyFill="1" applyBorder="1"/>
    <xf numFmtId="0" fontId="76" fillId="0" borderId="0" xfId="0" applyFont="1" applyBorder="1"/>
    <xf numFmtId="165" fontId="70" fillId="37" borderId="10" xfId="26" applyNumberFormat="1" applyFont="1" applyFill="1" applyBorder="1"/>
    <xf numFmtId="165" fontId="7" fillId="37" borderId="13" xfId="0" applyNumberFormat="1" applyFont="1" applyFill="1" applyBorder="1"/>
    <xf numFmtId="165" fontId="7" fillId="31" borderId="13" xfId="0" applyNumberFormat="1" applyFont="1" applyFill="1" applyBorder="1"/>
    <xf numFmtId="165" fontId="7" fillId="31" borderId="10" xfId="26" applyNumberFormat="1" applyFont="1" applyFill="1" applyBorder="1" applyAlignment="1">
      <alignment horizontal="center"/>
    </xf>
    <xf numFmtId="165" fontId="74" fillId="31" borderId="10" xfId="26" applyNumberFormat="1" applyFont="1" applyFill="1" applyBorder="1" applyAlignment="1">
      <alignment horizontal="center"/>
    </xf>
    <xf numFmtId="3" fontId="50" fillId="31" borderId="37" xfId="47" applyNumberFormat="1" applyFont="1" applyFill="1" applyBorder="1"/>
    <xf numFmtId="3" fontId="33" fillId="31" borderId="37" xfId="47" applyNumberFormat="1" applyFont="1" applyFill="1" applyBorder="1" applyAlignment="1">
      <alignment horizontal="center" vertical="center" wrapText="1"/>
    </xf>
    <xf numFmtId="3" fontId="33" fillId="31" borderId="38" xfId="47" applyNumberFormat="1" applyFont="1" applyFill="1" applyBorder="1" applyAlignment="1">
      <alignment horizontal="center" vertical="center" wrapText="1"/>
    </xf>
    <xf numFmtId="3" fontId="33" fillId="31" borderId="39" xfId="47" applyNumberFormat="1" applyFont="1" applyFill="1" applyBorder="1" applyAlignment="1">
      <alignment horizontal="center" vertical="center" wrapText="1"/>
    </xf>
    <xf numFmtId="3" fontId="33" fillId="0" borderId="37" xfId="47" applyNumberFormat="1" applyFont="1" applyBorder="1" applyAlignment="1">
      <alignment vertical="center" wrapText="1"/>
    </xf>
    <xf numFmtId="3" fontId="33" fillId="0" borderId="37" xfId="47" applyNumberFormat="1" applyFont="1" applyBorder="1" applyAlignment="1">
      <alignment horizontal="center" vertical="center"/>
    </xf>
    <xf numFmtId="3" fontId="33" fillId="0" borderId="38" xfId="47" applyNumberFormat="1" applyFont="1" applyBorder="1" applyAlignment="1">
      <alignment horizontal="center" vertical="center"/>
    </xf>
    <xf numFmtId="3" fontId="33" fillId="0" borderId="39" xfId="47" applyNumberFormat="1" applyFont="1" applyBorder="1" applyAlignment="1">
      <alignment horizontal="center" vertical="center"/>
    </xf>
    <xf numFmtId="3" fontId="50" fillId="0" borderId="37" xfId="47" applyNumberFormat="1" applyFont="1" applyBorder="1" applyAlignment="1">
      <alignment vertical="center" wrapText="1"/>
    </xf>
    <xf numFmtId="3" fontId="50" fillId="0" borderId="37" xfId="47" applyNumberFormat="1" applyFont="1" applyBorder="1" applyAlignment="1">
      <alignment horizontal="center" vertical="center"/>
    </xf>
    <xf numFmtId="3" fontId="50" fillId="0" borderId="38" xfId="47" applyNumberFormat="1" applyFont="1" applyBorder="1" applyAlignment="1">
      <alignment horizontal="center" vertical="center"/>
    </xf>
    <xf numFmtId="3" fontId="50" fillId="0" borderId="39" xfId="47" applyNumberFormat="1" applyFont="1" applyBorder="1" applyAlignment="1">
      <alignment horizontal="center" vertical="center"/>
    </xf>
    <xf numFmtId="3" fontId="33" fillId="31" borderId="37" xfId="47" applyNumberFormat="1" applyFont="1" applyFill="1" applyBorder="1" applyAlignment="1">
      <alignment vertical="center"/>
    </xf>
    <xf numFmtId="3" fontId="33" fillId="31" borderId="37" xfId="47" applyNumberFormat="1" applyFont="1" applyFill="1" applyBorder="1" applyAlignment="1">
      <alignment horizontal="center" vertical="center"/>
    </xf>
    <xf numFmtId="0" fontId="50" fillId="31" borderId="10" xfId="0" applyFont="1" applyFill="1" applyBorder="1"/>
    <xf numFmtId="165" fontId="89" fillId="31" borderId="10" xfId="27" applyNumberFormat="1" applyFont="1" applyFill="1" applyBorder="1"/>
    <xf numFmtId="165" fontId="92" fillId="31" borderId="10" xfId="27" applyNumberFormat="1" applyFont="1" applyFill="1" applyBorder="1"/>
    <xf numFmtId="0" fontId="76" fillId="31" borderId="0" xfId="0" applyFont="1" applyFill="1" applyBorder="1"/>
    <xf numFmtId="165" fontId="0" fillId="31" borderId="0" xfId="0" applyNumberFormat="1" applyFill="1"/>
    <xf numFmtId="0" fontId="50" fillId="31" borderId="10" xfId="0" applyFont="1" applyFill="1" applyBorder="1" applyAlignment="1">
      <alignment horizontal="center"/>
    </xf>
    <xf numFmtId="0" fontId="50" fillId="31" borderId="10" xfId="0" applyFont="1" applyFill="1" applyBorder="1" applyAlignment="1">
      <alignment wrapText="1"/>
    </xf>
    <xf numFmtId="165" fontId="50" fillId="31" borderId="10" xfId="0" applyNumberFormat="1" applyFont="1" applyFill="1" applyBorder="1"/>
    <xf numFmtId="0" fontId="50" fillId="31" borderId="0" xfId="0" applyFont="1" applyFill="1"/>
    <xf numFmtId="165" fontId="0" fillId="31" borderId="0" xfId="0" applyNumberFormat="1" applyFill="1" applyAlignment="1">
      <alignment wrapText="1"/>
    </xf>
    <xf numFmtId="0" fontId="75" fillId="31" borderId="0" xfId="0" applyFont="1" applyFill="1"/>
    <xf numFmtId="0" fontId="0" fillId="31" borderId="0" xfId="0" applyFill="1" applyAlignment="1"/>
    <xf numFmtId="165" fontId="33" fillId="27" borderId="11" xfId="27" applyNumberFormat="1" applyFont="1" applyFill="1" applyBorder="1"/>
    <xf numFmtId="165" fontId="50" fillId="31" borderId="11" xfId="27" applyNumberFormat="1" applyFont="1" applyFill="1" applyBorder="1"/>
    <xf numFmtId="165" fontId="33" fillId="31" borderId="11" xfId="27" applyNumberFormat="1" applyFont="1" applyFill="1" applyBorder="1"/>
    <xf numFmtId="165" fontId="92" fillId="31" borderId="11" xfId="27" applyNumberFormat="1" applyFont="1" applyFill="1" applyBorder="1"/>
    <xf numFmtId="14" fontId="33" fillId="27" borderId="14" xfId="0" applyNumberFormat="1" applyFont="1" applyFill="1" applyBorder="1" applyAlignment="1">
      <alignment horizontal="center"/>
    </xf>
    <xf numFmtId="3" fontId="27" fillId="27" borderId="14" xfId="41" applyNumberFormat="1" applyFont="1" applyFill="1" applyBorder="1" applyAlignment="1">
      <alignment horizontal="center"/>
    </xf>
    <xf numFmtId="0" fontId="0" fillId="31" borderId="0" xfId="0" applyFill="1" applyBorder="1" applyAlignment="1">
      <alignment wrapText="1"/>
    </xf>
    <xf numFmtId="165" fontId="6" fillId="26" borderId="0" xfId="26" applyNumberFormat="1" applyFont="1" applyFill="1" applyBorder="1"/>
    <xf numFmtId="0" fontId="6" fillId="25" borderId="32" xfId="0" applyFont="1" applyFill="1" applyBorder="1" applyAlignment="1">
      <alignment horizontal="center"/>
    </xf>
    <xf numFmtId="165" fontId="6" fillId="25" borderId="31" xfId="26" applyNumberFormat="1" applyFont="1" applyFill="1" applyBorder="1" applyAlignment="1">
      <alignment horizontal="center"/>
    </xf>
    <xf numFmtId="165" fontId="70" fillId="31" borderId="11" xfId="26" applyNumberFormat="1" applyFont="1" applyFill="1" applyBorder="1"/>
    <xf numFmtId="165" fontId="6" fillId="28" borderId="11" xfId="26" applyNumberFormat="1" applyFont="1" applyFill="1" applyBorder="1"/>
    <xf numFmtId="165" fontId="6" fillId="31" borderId="11" xfId="26" applyNumberFormat="1" applyFont="1" applyFill="1" applyBorder="1"/>
    <xf numFmtId="165" fontId="6" fillId="27" borderId="11" xfId="26" applyNumberFormat="1" applyFont="1" applyFill="1" applyBorder="1"/>
    <xf numFmtId="165" fontId="6" fillId="36" borderId="11" xfId="26" applyNumberFormat="1" applyFont="1" applyFill="1" applyBorder="1"/>
    <xf numFmtId="0" fontId="6" fillId="27" borderId="10" xfId="0" applyFont="1" applyFill="1" applyBorder="1" applyAlignment="1">
      <alignment horizontal="center" vertical="center" wrapText="1"/>
    </xf>
    <xf numFmtId="14" fontId="33" fillId="32" borderId="15" xfId="0" applyNumberFormat="1" applyFont="1" applyFill="1" applyBorder="1" applyAlignment="1">
      <alignment horizontal="center"/>
    </xf>
    <xf numFmtId="0" fontId="33" fillId="32" borderId="16" xfId="0" applyFont="1" applyFill="1" applyBorder="1" applyAlignment="1">
      <alignment horizontal="center"/>
    </xf>
    <xf numFmtId="14" fontId="33" fillId="32" borderId="10" xfId="0" applyNumberFormat="1" applyFont="1" applyFill="1" applyBorder="1" applyAlignment="1">
      <alignment horizontal="center" vertical="center"/>
    </xf>
    <xf numFmtId="167" fontId="50" fillId="32" borderId="10" xfId="0" applyNumberFormat="1" applyFont="1" applyFill="1" applyBorder="1" applyAlignment="1">
      <alignment horizontal="center" vertical="center"/>
    </xf>
    <xf numFmtId="3" fontId="33" fillId="32" borderId="10" xfId="0" applyNumberFormat="1" applyFont="1" applyFill="1" applyBorder="1" applyAlignment="1">
      <alignment horizontal="center" vertical="center"/>
    </xf>
    <xf numFmtId="0" fontId="33" fillId="27" borderId="10" xfId="0" applyFont="1" applyFill="1" applyBorder="1" applyAlignment="1">
      <alignment horizontal="center"/>
    </xf>
    <xf numFmtId="14" fontId="33" fillId="27" borderId="10" xfId="0" applyNumberFormat="1" applyFont="1" applyFill="1" applyBorder="1" applyAlignment="1">
      <alignment horizontal="center"/>
    </xf>
    <xf numFmtId="165" fontId="74" fillId="0" borderId="10" xfId="26" applyNumberFormat="1" applyFont="1" applyFill="1" applyBorder="1"/>
    <xf numFmtId="0" fontId="0" fillId="33" borderId="12" xfId="0" applyFill="1" applyBorder="1" applyAlignment="1">
      <alignment horizontal="center"/>
    </xf>
    <xf numFmtId="165" fontId="70" fillId="0" borderId="10" xfId="26" applyNumberFormat="1" applyFont="1" applyBorder="1" applyAlignment="1">
      <alignment horizontal="center"/>
    </xf>
    <xf numFmtId="165" fontId="70" fillId="31" borderId="10" xfId="26" applyNumberFormat="1" applyFont="1" applyFill="1" applyBorder="1" applyAlignment="1">
      <alignment horizontal="center"/>
    </xf>
    <xf numFmtId="165" fontId="27" fillId="31" borderId="0" xfId="27" applyNumberFormat="1" applyFont="1" applyFill="1"/>
    <xf numFmtId="0" fontId="38" fillId="31" borderId="0" xfId="0" applyFont="1" applyFill="1" applyBorder="1"/>
    <xf numFmtId="0" fontId="38" fillId="24" borderId="0" xfId="0" applyFont="1" applyFill="1" applyBorder="1"/>
    <xf numFmtId="165" fontId="72" fillId="32" borderId="10" xfId="26" applyNumberFormat="1" applyFont="1" applyFill="1" applyBorder="1"/>
    <xf numFmtId="165" fontId="72" fillId="33" borderId="10" xfId="26" applyNumberFormat="1" applyFont="1" applyFill="1" applyBorder="1"/>
    <xf numFmtId="165" fontId="33" fillId="0" borderId="10" xfId="27" applyNumberFormat="1" applyFont="1" applyFill="1" applyBorder="1"/>
    <xf numFmtId="165" fontId="33" fillId="0" borderId="14" xfId="27" applyNumberFormat="1" applyFont="1" applyFill="1" applyBorder="1"/>
    <xf numFmtId="165" fontId="33" fillId="38" borderId="10" xfId="27" applyNumberFormat="1" applyFont="1" applyFill="1" applyBorder="1"/>
    <xf numFmtId="167" fontId="43" fillId="0" borderId="0" xfId="0" applyNumberFormat="1" applyFont="1"/>
    <xf numFmtId="165" fontId="43" fillId="0" borderId="0" xfId="0" applyNumberFormat="1" applyFont="1"/>
    <xf numFmtId="165" fontId="76" fillId="0" borderId="0" xfId="0" applyNumberFormat="1" applyFont="1"/>
    <xf numFmtId="3" fontId="27" fillId="0" borderId="14" xfId="41" applyNumberFormat="1" applyFont="1" applyFill="1" applyBorder="1" applyAlignment="1">
      <alignment horizontal="center"/>
    </xf>
    <xf numFmtId="165" fontId="6" fillId="31" borderId="14" xfId="0" applyNumberFormat="1" applyFont="1" applyFill="1" applyBorder="1" applyAlignment="1">
      <alignment wrapText="1"/>
    </xf>
    <xf numFmtId="165" fontId="6" fillId="32" borderId="14" xfId="0" applyNumberFormat="1" applyFont="1" applyFill="1" applyBorder="1" applyAlignment="1">
      <alignment wrapText="1"/>
    </xf>
    <xf numFmtId="0" fontId="33" fillId="0" borderId="10" xfId="0" applyFont="1" applyBorder="1" applyAlignment="1">
      <alignment horizontal="center"/>
    </xf>
    <xf numFmtId="165" fontId="33" fillId="31" borderId="14" xfId="27" applyNumberFormat="1" applyFont="1" applyFill="1" applyBorder="1"/>
    <xf numFmtId="0" fontId="7" fillId="27" borderId="10" xfId="0" applyFont="1" applyFill="1" applyBorder="1"/>
    <xf numFmtId="0" fontId="0" fillId="31" borderId="0" xfId="0" applyFont="1" applyFill="1"/>
    <xf numFmtId="0" fontId="0" fillId="0" borderId="0" xfId="0" applyFont="1"/>
    <xf numFmtId="0" fontId="0" fillId="24" borderId="0" xfId="0" applyFont="1" applyFill="1"/>
    <xf numFmtId="0" fontId="33" fillId="0" borderId="42" xfId="0" applyFont="1" applyBorder="1" applyAlignment="1">
      <alignment horizontal="center"/>
    </xf>
    <xf numFmtId="0" fontId="50" fillId="0" borderId="40" xfId="0" applyFont="1" applyBorder="1"/>
    <xf numFmtId="0" fontId="50" fillId="0" borderId="42" xfId="0" applyFont="1" applyBorder="1" applyAlignment="1">
      <alignment horizontal="center"/>
    </xf>
    <xf numFmtId="0" fontId="50" fillId="0" borderId="42" xfId="0" applyFont="1" applyFill="1" applyBorder="1" applyAlignment="1">
      <alignment horizontal="center"/>
    </xf>
    <xf numFmtId="0" fontId="33" fillId="0" borderId="42" xfId="0" applyFont="1" applyFill="1" applyBorder="1" applyAlignment="1">
      <alignment horizontal="center"/>
    </xf>
    <xf numFmtId="3" fontId="33" fillId="0" borderId="40" xfId="0" applyNumberFormat="1" applyFont="1" applyBorder="1"/>
    <xf numFmtId="0" fontId="33" fillId="0" borderId="43" xfId="0" applyFont="1" applyBorder="1" applyAlignment="1">
      <alignment horizontal="center"/>
    </xf>
    <xf numFmtId="0" fontId="33" fillId="0" borderId="27" xfId="0" applyFont="1" applyBorder="1" applyAlignment="1"/>
    <xf numFmtId="3" fontId="33" fillId="0" borderId="27" xfId="0" applyNumberFormat="1" applyFont="1" applyBorder="1" applyAlignment="1">
      <alignment horizontal="center"/>
    </xf>
    <xf numFmtId="0" fontId="50" fillId="0" borderId="0" xfId="0" applyFont="1" applyFill="1" applyBorder="1" applyAlignment="1">
      <alignment horizontal="center"/>
    </xf>
    <xf numFmtId="0" fontId="33" fillId="0" borderId="43" xfId="0" applyFont="1" applyFill="1" applyBorder="1" applyAlignment="1">
      <alignment horizontal="center"/>
    </xf>
    <xf numFmtId="3" fontId="50" fillId="0" borderId="40" xfId="0" applyNumberFormat="1" applyFont="1" applyBorder="1"/>
    <xf numFmtId="0" fontId="33" fillId="0" borderId="36" xfId="0" applyFont="1" applyBorder="1" applyAlignment="1">
      <alignment horizontal="center" vertical="center"/>
    </xf>
    <xf numFmtId="3" fontId="33" fillId="0" borderId="41" xfId="0" applyNumberFormat="1" applyFont="1" applyBorder="1"/>
    <xf numFmtId="3" fontId="33" fillId="27" borderId="16" xfId="0" applyNumberFormat="1" applyFont="1" applyFill="1" applyBorder="1" applyAlignment="1">
      <alignment horizontal="center"/>
    </xf>
    <xf numFmtId="165" fontId="88" fillId="35" borderId="10" xfId="26" applyNumberFormat="1" applyFont="1" applyFill="1" applyBorder="1" applyAlignment="1">
      <alignment horizontal="center"/>
    </xf>
    <xf numFmtId="165" fontId="91" fillId="35" borderId="10" xfId="26" applyNumberFormat="1" applyFont="1" applyFill="1" applyBorder="1"/>
    <xf numFmtId="165" fontId="90" fillId="35" borderId="10" xfId="26" applyNumberFormat="1" applyFont="1" applyFill="1" applyBorder="1"/>
    <xf numFmtId="165" fontId="6" fillId="31" borderId="14" xfId="0" applyNumberFormat="1" applyFont="1" applyFill="1" applyBorder="1" applyAlignment="1">
      <alignment horizontal="center" wrapText="1"/>
    </xf>
    <xf numFmtId="0" fontId="43" fillId="0" borderId="13" xfId="0" applyFont="1" applyBorder="1"/>
    <xf numFmtId="0" fontId="43" fillId="0" borderId="28" xfId="0" applyFont="1" applyBorder="1"/>
    <xf numFmtId="0" fontId="43" fillId="0" borderId="33" xfId="0" applyFont="1" applyBorder="1"/>
    <xf numFmtId="0" fontId="6" fillId="27" borderId="21" xfId="0" applyFont="1" applyFill="1" applyBorder="1" applyAlignment="1">
      <alignment horizontal="center" vertical="center" wrapText="1"/>
    </xf>
    <xf numFmtId="0" fontId="6" fillId="27" borderId="23" xfId="0" applyFont="1" applyFill="1" applyBorder="1" applyAlignment="1">
      <alignment horizontal="center" vertical="center" wrapText="1"/>
    </xf>
    <xf numFmtId="14" fontId="6" fillId="27" borderId="29" xfId="0" applyNumberFormat="1" applyFont="1" applyFill="1" applyBorder="1" applyAlignment="1">
      <alignment horizontal="center" vertical="center" wrapText="1"/>
    </xf>
    <xf numFmtId="0" fontId="6" fillId="27" borderId="16" xfId="0" applyFont="1" applyFill="1" applyBorder="1" applyAlignment="1">
      <alignment horizontal="center" vertical="center" wrapText="1"/>
    </xf>
    <xf numFmtId="14" fontId="6" fillId="27" borderId="14" xfId="0" applyNumberFormat="1" applyFont="1" applyFill="1" applyBorder="1" applyAlignment="1">
      <alignment horizontal="center" vertical="center" wrapText="1"/>
    </xf>
    <xf numFmtId="0" fontId="27" fillId="32" borderId="32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6" fontId="7" fillId="31" borderId="32" xfId="0" applyNumberFormat="1" applyFont="1" applyFill="1" applyBorder="1" applyAlignment="1">
      <alignment horizontal="left"/>
    </xf>
    <xf numFmtId="0" fontId="43" fillId="0" borderId="28" xfId="0" applyFont="1" applyBorder="1" applyAlignment="1"/>
    <xf numFmtId="0" fontId="43" fillId="0" borderId="21" xfId="0" applyFont="1" applyBorder="1" applyAlignment="1"/>
    <xf numFmtId="0" fontId="43" fillId="0" borderId="31" xfId="0" applyFont="1" applyBorder="1" applyAlignment="1"/>
    <xf numFmtId="0" fontId="43" fillId="0" borderId="33" xfId="0" applyFont="1" applyBorder="1" applyAlignment="1"/>
    <xf numFmtId="0" fontId="43" fillId="0" borderId="29" xfId="0" applyFont="1" applyBorder="1" applyAlignment="1"/>
    <xf numFmtId="0" fontId="50" fillId="0" borderId="30" xfId="0" applyFont="1" applyBorder="1" applyAlignment="1">
      <alignment horizontal="left"/>
    </xf>
    <xf numFmtId="0" fontId="0" fillId="0" borderId="0" xfId="0" applyAlignment="1"/>
    <xf numFmtId="0" fontId="0" fillId="0" borderId="23" xfId="0" applyBorder="1" applyAlignment="1"/>
    <xf numFmtId="0" fontId="50" fillId="27" borderId="10" xfId="0" applyFont="1" applyFill="1" applyBorder="1" applyAlignment="1">
      <alignment horizontal="left"/>
    </xf>
    <xf numFmtId="167" fontId="87" fillId="27" borderId="10" xfId="0" applyNumberFormat="1" applyFont="1" applyFill="1" applyBorder="1" applyAlignment="1">
      <alignment horizontal="center" vertical="center" wrapText="1"/>
    </xf>
    <xf numFmtId="167" fontId="6" fillId="27" borderId="32" xfId="0" applyNumberFormat="1" applyFont="1" applyFill="1" applyBorder="1" applyAlignment="1">
      <alignment horizontal="center" vertical="center" wrapText="1"/>
    </xf>
    <xf numFmtId="167" fontId="6" fillId="27" borderId="30" xfId="0" applyNumberFormat="1" applyFont="1" applyFill="1" applyBorder="1" applyAlignment="1">
      <alignment horizontal="center" vertical="center" wrapText="1"/>
    </xf>
    <xf numFmtId="167" fontId="6" fillId="27" borderId="31" xfId="0" applyNumberFormat="1" applyFont="1" applyFill="1" applyBorder="1" applyAlignment="1">
      <alignment horizontal="center" vertical="center" wrapText="1"/>
    </xf>
    <xf numFmtId="167" fontId="6" fillId="27" borderId="13" xfId="0" applyNumberFormat="1" applyFont="1" applyFill="1" applyBorder="1" applyAlignment="1">
      <alignment horizontal="center" vertical="center" wrapText="1"/>
    </xf>
    <xf numFmtId="0" fontId="85" fillId="29" borderId="15" xfId="0" applyFont="1" applyFill="1" applyBorder="1" applyAlignment="1">
      <alignment horizontal="center" textRotation="45"/>
    </xf>
    <xf numFmtId="0" fontId="85" fillId="29" borderId="14" xfId="0" applyFont="1" applyFill="1" applyBorder="1" applyAlignment="1">
      <alignment horizontal="center" textRotation="45"/>
    </xf>
    <xf numFmtId="0" fontId="86" fillId="26" borderId="15" xfId="0" applyFont="1" applyFill="1" applyBorder="1" applyAlignment="1">
      <alignment horizontal="center"/>
    </xf>
    <xf numFmtId="0" fontId="86" fillId="26" borderId="14" xfId="0" applyFont="1" applyFill="1" applyBorder="1" applyAlignment="1">
      <alignment horizontal="center"/>
    </xf>
    <xf numFmtId="0" fontId="35" fillId="25" borderId="11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35" fillId="33" borderId="11" xfId="0" applyFont="1" applyFill="1" applyBorder="1" applyAlignment="1">
      <alignment horizontal="center"/>
    </xf>
    <xf numFmtId="0" fontId="48" fillId="33" borderId="12" xfId="0" applyFont="1" applyFill="1" applyBorder="1" applyAlignment="1">
      <alignment horizontal="center"/>
    </xf>
    <xf numFmtId="0" fontId="35" fillId="33" borderId="12" xfId="0" applyFont="1" applyFill="1" applyBorder="1" applyAlignment="1">
      <alignment horizontal="center"/>
    </xf>
    <xf numFmtId="0" fontId="0" fillId="0" borderId="13" xfId="0" applyBorder="1" applyAlignment="1"/>
    <xf numFmtId="0" fontId="27" fillId="25" borderId="11" xfId="0" applyFont="1" applyFill="1" applyBorder="1" applyAlignment="1">
      <alignment horizontal="center"/>
    </xf>
    <xf numFmtId="0" fontId="27" fillId="25" borderId="12" xfId="0" applyFont="1" applyFill="1" applyBorder="1" applyAlignment="1">
      <alignment horizontal="center"/>
    </xf>
    <xf numFmtId="0" fontId="27" fillId="25" borderId="13" xfId="0" applyFont="1" applyFill="1" applyBorder="1" applyAlignment="1">
      <alignment horizontal="center"/>
    </xf>
    <xf numFmtId="0" fontId="27" fillId="33" borderId="11" xfId="0" applyFont="1" applyFill="1" applyBorder="1" applyAlignment="1">
      <alignment horizontal="center"/>
    </xf>
    <xf numFmtId="0" fontId="27" fillId="33" borderId="12" xfId="0" applyFont="1" applyFill="1" applyBorder="1" applyAlignment="1">
      <alignment horizontal="center"/>
    </xf>
    <xf numFmtId="0" fontId="27" fillId="33" borderId="13" xfId="0" applyFont="1" applyFill="1" applyBorder="1" applyAlignment="1">
      <alignment horizontal="center"/>
    </xf>
    <xf numFmtId="0" fontId="35" fillId="33" borderId="31" xfId="0" applyFont="1" applyFill="1" applyBorder="1" applyAlignment="1">
      <alignment horizontal="center"/>
    </xf>
    <xf numFmtId="0" fontId="35" fillId="33" borderId="33" xfId="0" applyFont="1" applyFill="1" applyBorder="1" applyAlignment="1">
      <alignment horizontal="center"/>
    </xf>
    <xf numFmtId="0" fontId="26" fillId="0" borderId="15" xfId="0" applyFont="1" applyBorder="1" applyAlignment="1">
      <alignment horizontal="center"/>
    </xf>
    <xf numFmtId="0" fontId="26" fillId="0" borderId="16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3" fontId="6" fillId="34" borderId="11" xfId="0" applyNumberFormat="1" applyFont="1" applyFill="1" applyBorder="1" applyAlignment="1">
      <alignment horizontal="center"/>
    </xf>
    <xf numFmtId="3" fontId="6" fillId="34" borderId="13" xfId="0" applyNumberFormat="1" applyFont="1" applyFill="1" applyBorder="1" applyAlignment="1">
      <alignment horizontal="center"/>
    </xf>
    <xf numFmtId="3" fontId="6" fillId="27" borderId="11" xfId="0" applyNumberFormat="1" applyFont="1" applyFill="1" applyBorder="1" applyAlignment="1">
      <alignment horizontal="center"/>
    </xf>
    <xf numFmtId="3" fontId="6" fillId="27" borderId="13" xfId="0" applyNumberFormat="1" applyFont="1" applyFill="1" applyBorder="1" applyAlignment="1">
      <alignment horizontal="center"/>
    </xf>
    <xf numFmtId="0" fontId="34" fillId="28" borderId="11" xfId="0" applyFont="1" applyFill="1" applyBorder="1" applyAlignment="1">
      <alignment horizontal="center"/>
    </xf>
    <xf numFmtId="0" fontId="34" fillId="28" borderId="13" xfId="0" applyFont="1" applyFill="1" applyBorder="1" applyAlignment="1">
      <alignment horizontal="center"/>
    </xf>
    <xf numFmtId="0" fontId="27" fillId="25" borderId="21" xfId="0" applyFont="1" applyFill="1" applyBorder="1" applyAlignment="1">
      <alignment horizontal="center"/>
    </xf>
    <xf numFmtId="0" fontId="27" fillId="25" borderId="23" xfId="0" applyFont="1" applyFill="1" applyBorder="1" applyAlignment="1">
      <alignment horizontal="center"/>
    </xf>
    <xf numFmtId="0" fontId="27" fillId="25" borderId="29" xfId="0" applyFont="1" applyFill="1" applyBorder="1" applyAlignment="1">
      <alignment horizontal="center"/>
    </xf>
    <xf numFmtId="0" fontId="33" fillId="27" borderId="15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65" fillId="26" borderId="0" xfId="0" applyFont="1" applyFill="1" applyBorder="1" applyAlignment="1">
      <alignment horizontal="center" vertical="center" wrapText="1"/>
    </xf>
    <xf numFmtId="0" fontId="0" fillId="0" borderId="33" xfId="0" applyBorder="1" applyAlignment="1"/>
    <xf numFmtId="0" fontId="0" fillId="0" borderId="29" xfId="0" applyBorder="1" applyAlignment="1"/>
    <xf numFmtId="167" fontId="27" fillId="27" borderId="15" xfId="0" applyNumberFormat="1" applyFont="1" applyFill="1" applyBorder="1" applyAlignment="1">
      <alignment horizontal="center" vertical="center" wrapText="1"/>
    </xf>
    <xf numFmtId="167" fontId="27" fillId="27" borderId="16" xfId="0" applyNumberFormat="1" applyFont="1" applyFill="1" applyBorder="1" applyAlignment="1">
      <alignment horizontal="center" vertical="center" wrapText="1"/>
    </xf>
    <xf numFmtId="167" fontId="27" fillId="27" borderId="14" xfId="0" applyNumberFormat="1" applyFont="1" applyFill="1" applyBorder="1" applyAlignment="1">
      <alignment horizontal="center" vertical="center" wrapText="1"/>
    </xf>
    <xf numFmtId="165" fontId="0" fillId="31" borderId="30" xfId="0" applyNumberFormat="1" applyFill="1" applyBorder="1" applyAlignment="1">
      <alignment wrapText="1"/>
    </xf>
    <xf numFmtId="0" fontId="0" fillId="31" borderId="0" xfId="0" applyFill="1" applyAlignment="1">
      <alignment wrapText="1"/>
    </xf>
    <xf numFmtId="0" fontId="0" fillId="31" borderId="0" xfId="0" applyFill="1" applyAlignment="1"/>
    <xf numFmtId="165" fontId="0" fillId="31" borderId="30" xfId="0" applyNumberFormat="1" applyFont="1" applyFill="1" applyBorder="1" applyAlignment="1"/>
    <xf numFmtId="0" fontId="0" fillId="31" borderId="30" xfId="0" applyFill="1" applyBorder="1" applyAlignment="1">
      <alignment wrapText="1"/>
    </xf>
    <xf numFmtId="0" fontId="5" fillId="29" borderId="15" xfId="0" applyFont="1" applyFill="1" applyBorder="1" applyAlignment="1">
      <alignment horizontal="center" textRotation="45"/>
    </xf>
    <xf numFmtId="0" fontId="5" fillId="29" borderId="16" xfId="0" applyFont="1" applyFill="1" applyBorder="1" applyAlignment="1">
      <alignment horizontal="center" textRotation="45"/>
    </xf>
    <xf numFmtId="0" fontId="5" fillId="29" borderId="14" xfId="0" applyFont="1" applyFill="1" applyBorder="1" applyAlignment="1">
      <alignment horizontal="center" textRotation="45"/>
    </xf>
    <xf numFmtId="167" fontId="30" fillId="26" borderId="15" xfId="0" applyNumberFormat="1" applyFont="1" applyFill="1" applyBorder="1" applyAlignment="1">
      <alignment horizontal="center" vertical="center" wrapText="1"/>
    </xf>
    <xf numFmtId="167" fontId="59" fillId="26" borderId="16" xfId="0" applyNumberFormat="1" applyFont="1" applyFill="1" applyBorder="1" applyAlignment="1">
      <alignment horizontal="center" vertical="center" wrapText="1"/>
    </xf>
    <xf numFmtId="167" fontId="59" fillId="26" borderId="14" xfId="0" applyNumberFormat="1" applyFont="1" applyFill="1" applyBorder="1" applyAlignment="1">
      <alignment horizontal="center" vertical="center" wrapText="1"/>
    </xf>
    <xf numFmtId="167" fontId="27" fillId="27" borderId="10" xfId="0" applyNumberFormat="1" applyFont="1" applyFill="1" applyBorder="1" applyAlignment="1">
      <alignment horizontal="center" vertical="center" wrapText="1"/>
    </xf>
    <xf numFmtId="167" fontId="25" fillId="27" borderId="10" xfId="0" applyNumberFormat="1" applyFont="1" applyFill="1" applyBorder="1" applyAlignment="1">
      <alignment horizontal="center" vertical="center" wrapText="1"/>
    </xf>
    <xf numFmtId="167" fontId="27" fillId="27" borderId="10" xfId="0" applyNumberFormat="1" applyFont="1" applyFill="1" applyBorder="1" applyAlignment="1" applyProtection="1">
      <alignment horizontal="center" vertical="center" wrapText="1"/>
      <protection locked="0"/>
    </xf>
    <xf numFmtId="0" fontId="52" fillId="29" borderId="15" xfId="41" applyFont="1" applyFill="1" applyBorder="1" applyAlignment="1">
      <alignment horizontal="center" textRotation="45"/>
    </xf>
    <xf numFmtId="0" fontId="52" fillId="29" borderId="16" xfId="41" applyFont="1" applyFill="1" applyBorder="1" applyAlignment="1">
      <alignment horizontal="center" textRotation="45"/>
    </xf>
    <xf numFmtId="0" fontId="52" fillId="29" borderId="14" xfId="41" applyFont="1" applyFill="1" applyBorder="1" applyAlignment="1">
      <alignment horizontal="center" textRotation="45"/>
    </xf>
    <xf numFmtId="3" fontId="27" fillId="27" borderId="15" xfId="41" applyNumberFormat="1" applyFont="1" applyFill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4" xfId="0" applyBorder="1" applyAlignment="1">
      <alignment vertical="center"/>
    </xf>
    <xf numFmtId="0" fontId="33" fillId="29" borderId="15" xfId="0" applyFont="1" applyFill="1" applyBorder="1" applyAlignment="1">
      <alignment horizontal="center" textRotation="255"/>
    </xf>
    <xf numFmtId="0" fontId="33" fillId="29" borderId="16" xfId="0" applyFont="1" applyFill="1" applyBorder="1" applyAlignment="1">
      <alignment horizontal="center" textRotation="255"/>
    </xf>
    <xf numFmtId="0" fontId="33" fillId="29" borderId="14" xfId="0" applyFont="1" applyFill="1" applyBorder="1" applyAlignment="1">
      <alignment horizontal="center" textRotation="255"/>
    </xf>
    <xf numFmtId="0" fontId="0" fillId="31" borderId="30" xfId="0" applyFill="1" applyBorder="1" applyAlignment="1"/>
    <xf numFmtId="166" fontId="33" fillId="27" borderId="10" xfId="27" applyNumberFormat="1" applyFont="1" applyFill="1" applyBorder="1" applyAlignment="1">
      <alignment horizontal="center"/>
    </xf>
    <xf numFmtId="0" fontId="78" fillId="0" borderId="10" xfId="42" applyFont="1" applyBorder="1" applyAlignment="1">
      <alignment horizontal="left" vertical="center" indent="1"/>
    </xf>
    <xf numFmtId="0" fontId="33" fillId="0" borderId="10" xfId="42" applyFont="1" applyBorder="1" applyAlignment="1">
      <alignment horizontal="left" vertical="center"/>
    </xf>
    <xf numFmtId="0" fontId="50" fillId="0" borderId="10" xfId="0" applyFont="1" applyBorder="1" applyAlignment="1"/>
    <xf numFmtId="0" fontId="33" fillId="0" borderId="0" xfId="0" applyFont="1" applyAlignment="1">
      <alignment horizontal="center"/>
    </xf>
    <xf numFmtId="0" fontId="33" fillId="0" borderId="42" xfId="0" applyFont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50" fillId="0" borderId="10" xfId="0" applyFont="1" applyBorder="1" applyAlignment="1">
      <alignment horizontal="center"/>
    </xf>
    <xf numFmtId="0" fontId="50" fillId="0" borderId="0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51" fillId="0" borderId="14" xfId="0" applyFont="1" applyBorder="1" applyAlignment="1">
      <alignment horizontal="center"/>
    </xf>
    <xf numFmtId="0" fontId="33" fillId="0" borderId="42" xfId="0" applyFont="1" applyFill="1" applyBorder="1" applyAlignment="1">
      <alignment horizontal="center"/>
    </xf>
    <xf numFmtId="0" fontId="33" fillId="0" borderId="10" xfId="0" applyFont="1" applyBorder="1" applyAlignment="1"/>
    <xf numFmtId="3" fontId="33" fillId="31" borderId="37" xfId="47" applyNumberFormat="1" applyFont="1" applyFill="1" applyBorder="1" applyAlignment="1">
      <alignment horizontal="center" vertical="center" wrapText="1"/>
    </xf>
    <xf numFmtId="3" fontId="33" fillId="31" borderId="37" xfId="47" applyNumberFormat="1" applyFont="1" applyFill="1" applyBorder="1" applyAlignment="1">
      <alignment horizontal="center"/>
    </xf>
  </cellXfs>
  <cellStyles count="48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Ezres 2" xfId="27" xr:uid="{00000000-0005-0000-0000-00001A000000}"/>
    <cellStyle name="Figyelmeztetés" xfId="28" builtinId="11" customBuiltin="1"/>
    <cellStyle name="Hivatkozott cella" xfId="29" builtinId="24" customBuiltin="1"/>
    <cellStyle name="Jegyzet" xfId="30" builtinId="10" customBuiltin="1"/>
    <cellStyle name="Jelölőszín 1" xfId="31" builtinId="29" customBuiltin="1"/>
    <cellStyle name="Jelölőszín 2" xfId="32" builtinId="33" customBuiltin="1"/>
    <cellStyle name="Jelölőszín 3" xfId="33" builtinId="37" customBuiltin="1"/>
    <cellStyle name="Jelölőszín 4" xfId="34" builtinId="41" customBuiltin="1"/>
    <cellStyle name="Jelölőszín 5" xfId="35" builtinId="45" customBuiltin="1"/>
    <cellStyle name="Jelölőszín 6" xfId="36" builtinId="49" customBuiltin="1"/>
    <cellStyle name="Jó" xfId="37" builtinId="26" customBuiltin="1"/>
    <cellStyle name="Kimenet" xfId="38" builtinId="21" customBuiltin="1"/>
    <cellStyle name="Magyarázó szöveg" xfId="39" builtinId="53" customBuiltin="1"/>
    <cellStyle name="Normál" xfId="0" builtinId="0"/>
    <cellStyle name="Normál 2" xfId="40" xr:uid="{00000000-0005-0000-0000-000028000000}"/>
    <cellStyle name="Normál 3" xfId="47" xr:uid="{00000000-0005-0000-0000-000029000000}"/>
    <cellStyle name="Normál_Pénzátad." xfId="41" xr:uid="{00000000-0005-0000-0000-00002A000000}"/>
    <cellStyle name="Normál_SEGEDLETEK" xfId="42" xr:uid="{00000000-0005-0000-0000-00002B000000}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8E4B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tabColor theme="7"/>
    <pageSetUpPr fitToPage="1"/>
  </sheetPr>
  <dimension ref="A1:R25"/>
  <sheetViews>
    <sheetView zoomScale="75" zoomScaleNormal="75" workbookViewId="0">
      <selection activeCell="F25" sqref="F25"/>
    </sheetView>
  </sheetViews>
  <sheetFormatPr defaultRowHeight="12.75" x14ac:dyDescent="0.2"/>
  <cols>
    <col min="1" max="1" width="6.28515625" customWidth="1"/>
    <col min="2" max="2" width="44.7109375" customWidth="1"/>
    <col min="3" max="4" width="20.7109375" style="118" customWidth="1"/>
    <col min="5" max="6" width="17.7109375" style="118" bestFit="1" customWidth="1"/>
    <col min="7" max="7" width="8.42578125" style="118" hidden="1" customWidth="1"/>
    <col min="8" max="8" width="20.7109375" customWidth="1"/>
    <col min="9" max="9" width="7" customWidth="1"/>
    <col min="10" max="10" width="52.42578125" customWidth="1"/>
    <col min="11" max="12" width="20.7109375" style="118" customWidth="1"/>
    <col min="13" max="14" width="17.140625" style="118" bestFit="1" customWidth="1"/>
    <col min="15" max="15" width="17.140625" style="118" hidden="1" customWidth="1"/>
    <col min="16" max="16" width="20.7109375" customWidth="1"/>
    <col min="17" max="18" width="16.42578125" bestFit="1" customWidth="1"/>
  </cols>
  <sheetData>
    <row r="1" spans="1:18" ht="24.95" customHeight="1" x14ac:dyDescent="0.2">
      <c r="A1" s="536" t="s">
        <v>22</v>
      </c>
      <c r="B1" s="537"/>
      <c r="C1" s="299"/>
      <c r="D1" s="299"/>
      <c r="E1" s="299"/>
      <c r="F1" s="299"/>
      <c r="G1" s="299"/>
      <c r="H1" s="363" t="s">
        <v>46</v>
      </c>
      <c r="I1" s="536" t="s">
        <v>8</v>
      </c>
      <c r="J1" s="537"/>
      <c r="K1" s="299"/>
      <c r="L1" s="299"/>
      <c r="M1" s="299"/>
      <c r="N1" s="299"/>
      <c r="O1" s="299"/>
      <c r="P1" s="363" t="s">
        <v>46</v>
      </c>
    </row>
    <row r="2" spans="1:18" ht="24.95" customHeight="1" x14ac:dyDescent="0.25">
      <c r="A2" s="538"/>
      <c r="B2" s="539"/>
      <c r="C2" s="291" t="s">
        <v>294</v>
      </c>
      <c r="D2" s="478">
        <v>43921</v>
      </c>
      <c r="E2" s="478">
        <v>44012</v>
      </c>
      <c r="F2" s="478">
        <v>44104</v>
      </c>
      <c r="G2" s="478">
        <v>43799</v>
      </c>
      <c r="H2" s="363" t="s">
        <v>150</v>
      </c>
      <c r="I2" s="538"/>
      <c r="J2" s="539"/>
      <c r="K2" s="291" t="s">
        <v>294</v>
      </c>
      <c r="L2" s="478">
        <v>43921</v>
      </c>
      <c r="M2" s="478">
        <v>44012</v>
      </c>
      <c r="N2" s="478">
        <v>44104</v>
      </c>
      <c r="O2" s="478">
        <v>43799</v>
      </c>
      <c r="P2" s="363" t="s">
        <v>150</v>
      </c>
    </row>
    <row r="3" spans="1:18" s="118" customFormat="1" ht="24.95" customHeight="1" x14ac:dyDescent="0.25">
      <c r="A3" s="540"/>
      <c r="B3" s="541"/>
      <c r="C3" s="292" t="s">
        <v>18</v>
      </c>
      <c r="D3" s="290" t="s">
        <v>293</v>
      </c>
      <c r="E3" s="290" t="s">
        <v>284</v>
      </c>
      <c r="F3" s="290" t="s">
        <v>287</v>
      </c>
      <c r="G3" s="290" t="s">
        <v>289</v>
      </c>
      <c r="H3" s="363" t="s">
        <v>50</v>
      </c>
      <c r="I3" s="540"/>
      <c r="J3" s="541"/>
      <c r="K3" s="292" t="s">
        <v>18</v>
      </c>
      <c r="L3" s="290" t="s">
        <v>293</v>
      </c>
      <c r="M3" s="290" t="s">
        <v>284</v>
      </c>
      <c r="N3" s="290" t="s">
        <v>287</v>
      </c>
      <c r="O3" s="290" t="s">
        <v>289</v>
      </c>
      <c r="P3" s="363" t="s">
        <v>50</v>
      </c>
    </row>
    <row r="4" spans="1:18" s="46" customFormat="1" ht="30" customHeight="1" x14ac:dyDescent="0.25">
      <c r="A4" s="156" t="s">
        <v>127</v>
      </c>
      <c r="B4" s="202" t="s">
        <v>132</v>
      </c>
      <c r="C4" s="501">
        <f>Önkormányzat!F29</f>
        <v>295600000</v>
      </c>
      <c r="D4" s="501">
        <f>'Bevétel össz.'!N4</f>
        <v>295600000</v>
      </c>
      <c r="E4" s="527">
        <f>'Bevétel össz.'!O4</f>
        <v>295600000</v>
      </c>
      <c r="F4" s="341">
        <f>'Bevétel össz.'!P4</f>
        <v>295600000</v>
      </c>
      <c r="G4" s="341">
        <v>261288191</v>
      </c>
      <c r="H4" s="363"/>
      <c r="I4" s="26" t="s">
        <v>53</v>
      </c>
      <c r="J4" s="30" t="s">
        <v>1</v>
      </c>
      <c r="K4" s="502">
        <f>Önkormányzat!F5+Hivatal!F5</f>
        <v>222054601</v>
      </c>
      <c r="L4" s="502">
        <f>'Kiadás ktgvszervenként'!N6</f>
        <v>222294601</v>
      </c>
      <c r="M4" s="350">
        <f>'Kiadás ktgvszervenként'!O6</f>
        <v>222294601</v>
      </c>
      <c r="N4" s="350">
        <f>'Kiadás ktgvszervenként'!P6</f>
        <v>222294386</v>
      </c>
      <c r="O4" s="350">
        <v>243263178</v>
      </c>
      <c r="P4" s="364">
        <f>Önkormányzat!O5</f>
        <v>2980736</v>
      </c>
      <c r="Q4" s="498"/>
    </row>
    <row r="5" spans="1:18" s="46" customFormat="1" ht="30" customHeight="1" x14ac:dyDescent="0.25">
      <c r="A5" s="266" t="s">
        <v>102</v>
      </c>
      <c r="B5" s="267" t="s">
        <v>100</v>
      </c>
      <c r="C5" s="340">
        <f>C4</f>
        <v>295600000</v>
      </c>
      <c r="D5" s="340">
        <f>'Bevétel össz.'!N5</f>
        <v>295600000</v>
      </c>
      <c r="E5" s="340">
        <f>'Bevétel össz.'!O5</f>
        <v>295600000</v>
      </c>
      <c r="F5" s="340">
        <f>'Bevétel össz.'!P5</f>
        <v>295600000</v>
      </c>
      <c r="G5" s="340">
        <v>277406191</v>
      </c>
      <c r="H5" s="365"/>
      <c r="I5" s="26" t="s">
        <v>54</v>
      </c>
      <c r="J5" s="30" t="s">
        <v>11</v>
      </c>
      <c r="K5" s="329">
        <f>Önkormányzat!F6+Hivatal!F6</f>
        <v>39426205</v>
      </c>
      <c r="L5" s="329">
        <f>'Kiadás ktgvszervenként'!N7</f>
        <v>39464005</v>
      </c>
      <c r="M5" s="329">
        <f>'Kiadás ktgvszervenként'!O7</f>
        <v>39464005</v>
      </c>
      <c r="N5" s="329">
        <f>'Kiadás ktgvszervenként'!P7</f>
        <v>39464220</v>
      </c>
      <c r="O5" s="329">
        <v>44396877</v>
      </c>
      <c r="P5" s="365">
        <f>Önkormányzat!O6</f>
        <v>462014</v>
      </c>
      <c r="Q5" s="498"/>
    </row>
    <row r="6" spans="1:18" s="46" customFormat="1" ht="30" customHeight="1" x14ac:dyDescent="0.25">
      <c r="A6" s="266" t="s">
        <v>103</v>
      </c>
      <c r="B6" s="267" t="s">
        <v>219</v>
      </c>
      <c r="C6" s="434">
        <f>Önkormányzat!F31</f>
        <v>46130366</v>
      </c>
      <c r="D6" s="435">
        <f>'Bevétel össz.'!N6</f>
        <v>46408166</v>
      </c>
      <c r="E6" s="435">
        <f>'Bevétel össz.'!O6</f>
        <v>46408166</v>
      </c>
      <c r="F6" s="435">
        <f>'Bevétel össz.'!P6</f>
        <v>46408166</v>
      </c>
      <c r="G6" s="435">
        <v>33113899</v>
      </c>
      <c r="H6" s="365"/>
      <c r="I6" s="26" t="s">
        <v>57</v>
      </c>
      <c r="J6" s="30" t="s">
        <v>2</v>
      </c>
      <c r="K6" s="329">
        <f>Önkormányzat!F7+Hivatal!F7</f>
        <v>229153272</v>
      </c>
      <c r="L6" s="329">
        <f>'Kiadás ktgvszervenként'!N8</f>
        <v>229910240</v>
      </c>
      <c r="M6" s="329">
        <f>'Kiadás ktgvszervenként'!O8</f>
        <v>229910240</v>
      </c>
      <c r="N6" s="329">
        <f>'Kiadás ktgvszervenként'!P8</f>
        <v>230246740</v>
      </c>
      <c r="O6" s="329">
        <v>244981473</v>
      </c>
      <c r="P6" s="365"/>
      <c r="Q6" s="498"/>
    </row>
    <row r="7" spans="1:18" s="46" customFormat="1" ht="30" customHeight="1" x14ac:dyDescent="0.25">
      <c r="A7" s="154" t="s">
        <v>99</v>
      </c>
      <c r="B7" s="203" t="s">
        <v>250</v>
      </c>
      <c r="C7" s="343">
        <f>C5+C6</f>
        <v>341730366</v>
      </c>
      <c r="D7" s="343">
        <f t="shared" ref="D7:E7" si="0">D5+D6</f>
        <v>342008166</v>
      </c>
      <c r="E7" s="343">
        <f t="shared" si="0"/>
        <v>342008166</v>
      </c>
      <c r="F7" s="343">
        <f>F5+F6</f>
        <v>342008166</v>
      </c>
      <c r="G7" s="343">
        <f>G5+G6</f>
        <v>310520090</v>
      </c>
      <c r="H7" s="365"/>
      <c r="I7" s="26" t="s">
        <v>83</v>
      </c>
      <c r="J7" s="30" t="s">
        <v>3</v>
      </c>
      <c r="K7" s="329">
        <f>'Kiadás ktgvszervenként'!M9</f>
        <v>0</v>
      </c>
      <c r="L7" s="329">
        <f>'Kiadás ktgvszervenként'!N9</f>
        <v>0</v>
      </c>
      <c r="M7" s="329">
        <f>'Kiadás ktgvszervenként'!O9</f>
        <v>0</v>
      </c>
      <c r="N7" s="329">
        <f>'Kiadás ktgvszervenként'!P9</f>
        <v>0</v>
      </c>
      <c r="O7" s="329"/>
      <c r="P7" s="365"/>
      <c r="Q7" s="498"/>
    </row>
    <row r="8" spans="1:18" s="46" customFormat="1" ht="30" customHeight="1" x14ac:dyDescent="0.25">
      <c r="A8" s="154" t="s">
        <v>104</v>
      </c>
      <c r="B8" s="203" t="s">
        <v>242</v>
      </c>
      <c r="C8" s="343">
        <f>'Bevétel össz.'!C8</f>
        <v>0</v>
      </c>
      <c r="D8" s="343">
        <f>'Bevétel össz.'!D8</f>
        <v>0</v>
      </c>
      <c r="E8" s="343">
        <f>'Bevétel össz.'!E8</f>
        <v>0</v>
      </c>
      <c r="F8" s="343"/>
      <c r="G8" s="343">
        <v>314607</v>
      </c>
      <c r="H8" s="365"/>
      <c r="I8" s="196" t="s">
        <v>211</v>
      </c>
      <c r="J8" s="210" t="s">
        <v>212</v>
      </c>
      <c r="K8" s="351">
        <f>Önkormányzat!F9</f>
        <v>1127560</v>
      </c>
      <c r="L8" s="351">
        <f>Önkormányzat!H9</f>
        <v>1127560</v>
      </c>
      <c r="M8" s="351">
        <f>'Műk-felh.mérleg'!M8</f>
        <v>1127560</v>
      </c>
      <c r="N8" s="351">
        <f>'Műk-felh.mérleg'!N8</f>
        <v>1154965</v>
      </c>
      <c r="O8" s="351">
        <v>1127560</v>
      </c>
      <c r="P8" s="366"/>
      <c r="Q8" s="498"/>
    </row>
    <row r="9" spans="1:18" s="46" customFormat="1" ht="30" customHeight="1" x14ac:dyDescent="0.25">
      <c r="A9" s="154" t="s">
        <v>106</v>
      </c>
      <c r="B9" s="203" t="s">
        <v>138</v>
      </c>
      <c r="C9" s="27"/>
      <c r="D9" s="27"/>
      <c r="E9" s="27"/>
      <c r="F9" s="27"/>
      <c r="G9" s="27"/>
      <c r="H9" s="365"/>
      <c r="I9" s="196" t="s">
        <v>84</v>
      </c>
      <c r="J9" s="324" t="s">
        <v>213</v>
      </c>
      <c r="K9" s="351">
        <f>Önkormányzat!F10</f>
        <v>22149000</v>
      </c>
      <c r="L9" s="351">
        <f>Önkormányzat!H10</f>
        <v>22149000</v>
      </c>
      <c r="M9" s="351">
        <f>'Műk-felh.mérleg'!M9</f>
        <v>23220791</v>
      </c>
      <c r="N9" s="351">
        <f>'Műk-felh.mérleg'!N9</f>
        <v>23042991</v>
      </c>
      <c r="O9" s="351">
        <v>9423891</v>
      </c>
      <c r="P9" s="366"/>
      <c r="Q9" s="498"/>
    </row>
    <row r="10" spans="1:18" s="46" customFormat="1" ht="30" customHeight="1" x14ac:dyDescent="0.25">
      <c r="A10" s="156" t="s">
        <v>110</v>
      </c>
      <c r="B10" s="277" t="s">
        <v>155</v>
      </c>
      <c r="C10" s="344">
        <f>Önkormányzat!F35+Hivatal!F31</f>
        <v>15309588</v>
      </c>
      <c r="D10" s="344">
        <f>'Bevétel össz.'!N10</f>
        <v>15309588</v>
      </c>
      <c r="E10" s="344">
        <f>'Bevétel össz.'!O10</f>
        <v>15309588</v>
      </c>
      <c r="F10" s="344">
        <f>'Bevétel össz.'!P10</f>
        <v>15309588</v>
      </c>
      <c r="G10" s="344">
        <v>15755566</v>
      </c>
      <c r="H10" s="365"/>
      <c r="I10" s="196" t="s">
        <v>85</v>
      </c>
      <c r="J10" s="324" t="s">
        <v>214</v>
      </c>
      <c r="K10" s="351">
        <f>Önkormányzat!F11</f>
        <v>4700000</v>
      </c>
      <c r="L10" s="351">
        <f>Önkormányzat!H11</f>
        <v>4700000</v>
      </c>
      <c r="M10" s="351">
        <f>'Műk-felh.mérleg'!M10</f>
        <v>4700000</v>
      </c>
      <c r="N10" s="351">
        <f>'Műk-felh.mérleg'!N10</f>
        <v>4700000</v>
      </c>
      <c r="O10" s="351">
        <v>4348479</v>
      </c>
      <c r="P10" s="366"/>
      <c r="Q10" s="498"/>
    </row>
    <row r="11" spans="1:18" s="46" customFormat="1" ht="30" customHeight="1" x14ac:dyDescent="0.25">
      <c r="A11" s="156" t="s">
        <v>282</v>
      </c>
      <c r="B11" s="277" t="s">
        <v>283</v>
      </c>
      <c r="C11" s="344">
        <f>'Bevétel össz.'!C11</f>
        <v>0</v>
      </c>
      <c r="D11" s="344">
        <f>'Bevétel össz.'!D11</f>
        <v>0</v>
      </c>
      <c r="E11" s="344">
        <f>'Bevétel össz.'!E11</f>
        <v>0</v>
      </c>
      <c r="F11" s="344">
        <f>'Bevétel össz.'!F11</f>
        <v>0</v>
      </c>
      <c r="G11" s="344">
        <v>102564</v>
      </c>
      <c r="H11" s="365"/>
      <c r="I11" s="26" t="s">
        <v>87</v>
      </c>
      <c r="J11" s="30" t="s">
        <v>142</v>
      </c>
      <c r="K11" s="329">
        <f>K8+K9+K10</f>
        <v>27976560</v>
      </c>
      <c r="L11" s="329">
        <f t="shared" ref="L11" si="1">L8+L9+L10</f>
        <v>27976560</v>
      </c>
      <c r="M11" s="329">
        <f>M8+M9+M10</f>
        <v>29048351</v>
      </c>
      <c r="N11" s="329">
        <f>N8+N9+N10</f>
        <v>28897956</v>
      </c>
      <c r="O11" s="329">
        <f>O8+O9+O10</f>
        <v>14899930</v>
      </c>
      <c r="P11" s="365">
        <f>Önkormányzat!O19</f>
        <v>2500000</v>
      </c>
      <c r="Q11" s="498"/>
    </row>
    <row r="12" spans="1:18" s="46" customFormat="1" ht="30" customHeight="1" x14ac:dyDescent="0.25">
      <c r="A12" s="156" t="s">
        <v>218</v>
      </c>
      <c r="B12" s="277" t="s">
        <v>113</v>
      </c>
      <c r="C12" s="345">
        <f>Önkormányzat!F37</f>
        <v>9650</v>
      </c>
      <c r="D12" s="345">
        <f>'Bevétel össz.'!N12</f>
        <v>9650</v>
      </c>
      <c r="E12" s="345">
        <f>'Bevétel össz.'!O12</f>
        <v>9650</v>
      </c>
      <c r="F12" s="345">
        <f>'Bevétel össz.'!P12</f>
        <v>9650</v>
      </c>
      <c r="G12" s="345">
        <v>121733</v>
      </c>
      <c r="H12" s="524"/>
      <c r="I12" s="51" t="s">
        <v>69</v>
      </c>
      <c r="J12" s="52" t="s">
        <v>4</v>
      </c>
      <c r="K12" s="329">
        <f>Önkormányzat!F20+Hivatal!F14</f>
        <v>102754143</v>
      </c>
      <c r="L12" s="329">
        <f>'Kiadás ktgvszervenként'!N12</f>
        <v>103643143</v>
      </c>
      <c r="M12" s="329">
        <f>'Kiadás ktgvszervenként'!O12</f>
        <v>104510915</v>
      </c>
      <c r="N12" s="329">
        <f>'Kiadás ktgvszervenként'!P12</f>
        <v>104510915</v>
      </c>
      <c r="O12" s="329">
        <v>139737808</v>
      </c>
      <c r="P12" s="365"/>
      <c r="Q12" s="498"/>
    </row>
    <row r="13" spans="1:18" s="46" customFormat="1" ht="30" customHeight="1" x14ac:dyDescent="0.25">
      <c r="A13" s="154" t="s">
        <v>108</v>
      </c>
      <c r="B13" s="211" t="s">
        <v>33</v>
      </c>
      <c r="C13" s="346">
        <f>C10+C11+C12</f>
        <v>15319238</v>
      </c>
      <c r="D13" s="346">
        <f t="shared" ref="D13:G13" si="2">D10+D11+D12</f>
        <v>15319238</v>
      </c>
      <c r="E13" s="346">
        <f t="shared" si="2"/>
        <v>15319238</v>
      </c>
      <c r="F13" s="346">
        <f t="shared" si="2"/>
        <v>15319238</v>
      </c>
      <c r="G13" s="346">
        <f t="shared" si="2"/>
        <v>15979863</v>
      </c>
      <c r="H13" s="524">
        <f>Önkormányzat!O38</f>
        <v>9391298</v>
      </c>
      <c r="I13" s="51" t="s">
        <v>75</v>
      </c>
      <c r="J13" s="52" t="s">
        <v>14</v>
      </c>
      <c r="K13" s="329">
        <f>Önkormányzat!F21+Hivatal!F15</f>
        <v>26664676</v>
      </c>
      <c r="L13" s="329">
        <f>'Kiadás ktgvszervenként'!N13</f>
        <v>26664677</v>
      </c>
      <c r="M13" s="329">
        <f>'Kiadás ktgvszervenként'!O13</f>
        <v>26664677</v>
      </c>
      <c r="N13" s="329">
        <f>'Kiadás ktgvszervenként'!P13</f>
        <v>26664677</v>
      </c>
      <c r="O13" s="329">
        <v>75000000</v>
      </c>
      <c r="P13" s="365"/>
      <c r="Q13" s="498"/>
    </row>
    <row r="14" spans="1:18" s="46" customFormat="1" ht="30" customHeight="1" x14ac:dyDescent="0.25">
      <c r="A14" s="154" t="s">
        <v>114</v>
      </c>
      <c r="B14" s="211" t="s">
        <v>141</v>
      </c>
      <c r="C14" s="343"/>
      <c r="D14" s="343"/>
      <c r="E14" s="343"/>
      <c r="F14" s="343"/>
      <c r="G14" s="343"/>
      <c r="H14" s="365"/>
      <c r="I14" s="50" t="s">
        <v>77</v>
      </c>
      <c r="J14" s="30" t="s">
        <v>143</v>
      </c>
      <c r="K14" s="353">
        <f>'Kiadás ktgvszervenként'!M14</f>
        <v>0</v>
      </c>
      <c r="L14" s="353">
        <f>'Kiadás ktgvszervenként'!N14</f>
        <v>0</v>
      </c>
      <c r="M14" s="353">
        <f>'Kiadás ktgvszervenként'!O14</f>
        <v>0</v>
      </c>
      <c r="N14" s="353">
        <f>'Kiadás ktgvszervenként'!P14</f>
        <v>0</v>
      </c>
      <c r="O14" s="353">
        <v>1485518</v>
      </c>
      <c r="P14" s="365"/>
      <c r="Q14" s="498"/>
    </row>
    <row r="15" spans="1:18" s="46" customFormat="1" ht="30" customHeight="1" x14ac:dyDescent="0.25">
      <c r="A15" s="156" t="s">
        <v>174</v>
      </c>
      <c r="B15" s="210" t="s">
        <v>116</v>
      </c>
      <c r="C15" s="344">
        <f>Önkormányzat!F40</f>
        <v>6693750</v>
      </c>
      <c r="D15" s="344">
        <f>'Bevétel össz.'!N15</f>
        <v>6693750</v>
      </c>
      <c r="E15" s="344">
        <f>'Bevétel össz.'!O15</f>
        <v>6693750</v>
      </c>
      <c r="F15" s="344">
        <f>'Bevétel össz.'!P15</f>
        <v>6693750</v>
      </c>
      <c r="G15" s="344">
        <v>32938875</v>
      </c>
      <c r="H15" s="365"/>
      <c r="I15" s="231" t="s">
        <v>215</v>
      </c>
      <c r="J15" s="115" t="s">
        <v>12</v>
      </c>
      <c r="K15" s="359">
        <f>Önkormányzat!F12</f>
        <v>48034911</v>
      </c>
      <c r="L15" s="359">
        <f>'Kiadás ktgvszervenként'!N16</f>
        <v>46388942</v>
      </c>
      <c r="M15" s="359">
        <f>'Kiadás ktgvszervenként'!O16</f>
        <v>44449379</v>
      </c>
      <c r="N15" s="359">
        <f>'Kiadás ktgvszervenként'!P16</f>
        <v>44263274</v>
      </c>
      <c r="O15" s="359">
        <v>29951373</v>
      </c>
      <c r="P15" s="365">
        <f>Önkormányzat!O14</f>
        <v>5000000</v>
      </c>
      <c r="Q15" s="498"/>
      <c r="R15" s="498"/>
    </row>
    <row r="16" spans="1:18" s="46" customFormat="1" ht="30" customHeight="1" x14ac:dyDescent="0.25">
      <c r="A16" s="154" t="s">
        <v>117</v>
      </c>
      <c r="B16" s="211" t="s">
        <v>248</v>
      </c>
      <c r="C16" s="347">
        <f>C15</f>
        <v>6693750</v>
      </c>
      <c r="D16" s="347">
        <f t="shared" ref="D16:G16" si="3">D15</f>
        <v>6693750</v>
      </c>
      <c r="E16" s="347">
        <f t="shared" si="3"/>
        <v>6693750</v>
      </c>
      <c r="F16" s="347">
        <f t="shared" si="3"/>
        <v>6693750</v>
      </c>
      <c r="G16" s="347">
        <f t="shared" si="3"/>
        <v>32938875</v>
      </c>
      <c r="H16" s="365"/>
      <c r="I16" s="2"/>
      <c r="J16" s="17"/>
      <c r="K16" s="352"/>
      <c r="L16" s="4"/>
      <c r="M16" s="4"/>
      <c r="N16" s="4"/>
      <c r="O16" s="4"/>
      <c r="P16" s="365"/>
      <c r="Q16" s="498"/>
    </row>
    <row r="17" spans="1:17" s="46" customFormat="1" ht="30" customHeight="1" x14ac:dyDescent="0.25">
      <c r="A17" s="154" t="s">
        <v>118</v>
      </c>
      <c r="B17" s="211" t="s">
        <v>249</v>
      </c>
      <c r="C17" s="347"/>
      <c r="D17" s="347"/>
      <c r="E17" s="347"/>
      <c r="F17" s="347"/>
      <c r="G17" s="347"/>
      <c r="H17" s="365"/>
      <c r="I17" s="2"/>
      <c r="J17" s="17"/>
      <c r="K17" s="352"/>
      <c r="L17" s="4"/>
      <c r="M17" s="4"/>
      <c r="N17" s="4"/>
      <c r="O17" s="4"/>
      <c r="P17" s="365"/>
      <c r="Q17" s="498"/>
    </row>
    <row r="18" spans="1:17" s="46" customFormat="1" ht="30" customHeight="1" x14ac:dyDescent="0.25">
      <c r="A18" s="339"/>
      <c r="B18" s="211" t="s">
        <v>253</v>
      </c>
      <c r="C18" s="232">
        <f>C7+C8+C9+C13+C14+C16+C17</f>
        <v>363743354</v>
      </c>
      <c r="D18" s="362">
        <f>D7+D8+D9+D13+D14+D16+D17</f>
        <v>364021154</v>
      </c>
      <c r="E18" s="362">
        <f t="shared" ref="E18:H18" si="4">E7+E8+E9+E13+E14+E16+E17</f>
        <v>364021154</v>
      </c>
      <c r="F18" s="362">
        <f t="shared" si="4"/>
        <v>364021154</v>
      </c>
      <c r="G18" s="362">
        <f t="shared" si="4"/>
        <v>359753435</v>
      </c>
      <c r="H18" s="365">
        <f t="shared" si="4"/>
        <v>9391298</v>
      </c>
      <c r="I18" s="355"/>
      <c r="J18" s="357" t="s">
        <v>254</v>
      </c>
      <c r="K18" s="360">
        <f>K4+K5+K6+K11+K12+K13+K15</f>
        <v>696064368</v>
      </c>
      <c r="L18" s="360">
        <f t="shared" ref="L18" si="5">L4+L5+L6+L11+L12+L13+L15</f>
        <v>696342168</v>
      </c>
      <c r="M18" s="360">
        <f>M4+M5+M6+M11+M12+M13+M15+M14</f>
        <v>696342168</v>
      </c>
      <c r="N18" s="360">
        <f>N4+N5+N6+N11+N12+N13+N15+N14</f>
        <v>696342168</v>
      </c>
      <c r="O18" s="360">
        <f>O4+O5+O6+O11+O12+O13+O15+O14</f>
        <v>793716157</v>
      </c>
      <c r="P18" s="366">
        <f>P4+P5+P6+P11+P12+P13+P15</f>
        <v>10942750</v>
      </c>
      <c r="Q18" s="498"/>
    </row>
    <row r="19" spans="1:17" ht="24.95" customHeight="1" x14ac:dyDescent="0.3">
      <c r="A19" s="283" t="s">
        <v>123</v>
      </c>
      <c r="B19" s="213" t="s">
        <v>251</v>
      </c>
      <c r="C19" s="348">
        <f>Önkormányzat!F44+Hivatal!F40</f>
        <v>344145014</v>
      </c>
      <c r="D19" s="348">
        <f>'Bevétel össz.'!N19</f>
        <v>344145014</v>
      </c>
      <c r="E19" s="348">
        <f>'Bevétel össz.'!O19</f>
        <v>344145014</v>
      </c>
      <c r="F19" s="348">
        <f>'Bevétel össz.'!P19</f>
        <v>344145014</v>
      </c>
      <c r="G19" s="348">
        <v>444410722</v>
      </c>
      <c r="H19" s="365">
        <f>Önkormányzat!O44</f>
        <v>1551452</v>
      </c>
      <c r="I19" s="3"/>
      <c r="J19" s="17"/>
      <c r="K19" s="352"/>
      <c r="L19" s="56"/>
      <c r="M19" s="56"/>
      <c r="N19" s="56"/>
      <c r="O19" s="56"/>
      <c r="P19" s="367"/>
      <c r="Q19" s="498"/>
    </row>
    <row r="20" spans="1:17" ht="40.5" customHeight="1" x14ac:dyDescent="0.3">
      <c r="A20" s="286"/>
      <c r="B20" s="279" t="s">
        <v>252</v>
      </c>
      <c r="C20" s="349">
        <f>C18+C19</f>
        <v>707888368</v>
      </c>
      <c r="D20" s="349">
        <f t="shared" ref="D20:H20" si="6">D18+D19</f>
        <v>708166168</v>
      </c>
      <c r="E20" s="349">
        <f t="shared" si="6"/>
        <v>708166168</v>
      </c>
      <c r="F20" s="349">
        <f t="shared" si="6"/>
        <v>708166168</v>
      </c>
      <c r="G20" s="349">
        <f t="shared" si="6"/>
        <v>804164157</v>
      </c>
      <c r="H20" s="365">
        <f t="shared" si="6"/>
        <v>10942750</v>
      </c>
      <c r="I20" s="356"/>
      <c r="J20" s="358" t="s">
        <v>255</v>
      </c>
      <c r="K20" s="361">
        <f>K18</f>
        <v>696064368</v>
      </c>
      <c r="L20" s="361">
        <f t="shared" ref="L20:P20" si="7">L18</f>
        <v>696342168</v>
      </c>
      <c r="M20" s="361">
        <f t="shared" si="7"/>
        <v>696342168</v>
      </c>
      <c r="N20" s="361">
        <f>N18</f>
        <v>696342168</v>
      </c>
      <c r="O20" s="361">
        <v>793716157</v>
      </c>
      <c r="P20" s="368">
        <f t="shared" si="7"/>
        <v>10942750</v>
      </c>
    </row>
    <row r="21" spans="1:17" ht="24.95" customHeight="1" x14ac:dyDescent="0.3">
      <c r="A21" s="53"/>
      <c r="B21" s="19"/>
      <c r="C21" s="101"/>
      <c r="D21" s="101"/>
      <c r="E21" s="101"/>
      <c r="F21" s="101"/>
      <c r="G21" s="101"/>
      <c r="H21" s="525"/>
      <c r="I21" s="255" t="s">
        <v>158</v>
      </c>
      <c r="J21" s="256" t="s">
        <v>159</v>
      </c>
      <c r="K21" s="433">
        <f>Önkormányzat!F24</f>
        <v>11824000</v>
      </c>
      <c r="L21" s="433">
        <f>'Kiadás ktgvszervenként'!N18</f>
        <v>11824000</v>
      </c>
      <c r="M21" s="433">
        <f>'Kiadás ktgvszervenként'!O18</f>
        <v>11824000</v>
      </c>
      <c r="N21" s="433">
        <f>'Kiadás ktgvszervenként'!P18</f>
        <v>11824000</v>
      </c>
      <c r="O21" s="433">
        <v>10448000</v>
      </c>
      <c r="P21" s="367"/>
    </row>
    <row r="22" spans="1:17" s="118" customFormat="1" ht="24.95" customHeight="1" x14ac:dyDescent="0.3">
      <c r="A22" s="53"/>
      <c r="B22" s="19"/>
      <c r="C22" s="431">
        <f>C20</f>
        <v>707888368</v>
      </c>
      <c r="D22" s="431">
        <f t="shared" ref="D22:F22" si="8">D20</f>
        <v>708166168</v>
      </c>
      <c r="E22" s="431">
        <f t="shared" si="8"/>
        <v>708166168</v>
      </c>
      <c r="F22" s="431">
        <f t="shared" si="8"/>
        <v>708166168</v>
      </c>
      <c r="G22" s="431">
        <v>804164157</v>
      </c>
      <c r="H22" s="525"/>
      <c r="I22" s="255"/>
      <c r="J22" s="256"/>
      <c r="K22" s="432">
        <f>K20+K21</f>
        <v>707888368</v>
      </c>
      <c r="L22" s="432">
        <f>L20+L21</f>
        <v>708166168</v>
      </c>
      <c r="M22" s="432">
        <f>M20+M21</f>
        <v>708166168</v>
      </c>
      <c r="N22" s="432">
        <f>N20+N21</f>
        <v>708166168</v>
      </c>
      <c r="O22" s="432">
        <f>O20+O21</f>
        <v>804164157</v>
      </c>
      <c r="P22" s="367"/>
    </row>
    <row r="23" spans="1:17" s="118" customFormat="1" ht="24.95" customHeight="1" x14ac:dyDescent="0.3">
      <c r="A23" s="53" t="s">
        <v>124</v>
      </c>
      <c r="B23" s="19" t="s">
        <v>19</v>
      </c>
      <c r="C23" s="101">
        <f>Önkormányzat!F26</f>
        <v>191488401</v>
      </c>
      <c r="D23" s="101">
        <f>Hivatal!H44</f>
        <v>192377401</v>
      </c>
      <c r="E23" s="101">
        <f>'Bevétel össz.'!J21</f>
        <v>194588894</v>
      </c>
      <c r="F23" s="101">
        <f>'Bevétel össz.'!K21</f>
        <v>194597594</v>
      </c>
      <c r="G23" s="101">
        <v>111652985</v>
      </c>
      <c r="H23" s="525"/>
      <c r="I23" s="3" t="s">
        <v>92</v>
      </c>
      <c r="J23" s="256" t="s">
        <v>19</v>
      </c>
      <c r="K23" s="354">
        <f>C23</f>
        <v>191488401</v>
      </c>
      <c r="L23" s="354">
        <f>'Kiadás ktgvszervenként'!N20</f>
        <v>192377401</v>
      </c>
      <c r="M23" s="354">
        <f>'Kiadás ktgvszervenként'!O20</f>
        <v>194588894</v>
      </c>
      <c r="N23" s="354">
        <f>'Kiadás ktgvszervenként'!P20</f>
        <v>194597594</v>
      </c>
      <c r="O23" s="354">
        <v>111652985</v>
      </c>
      <c r="P23" s="367"/>
    </row>
    <row r="24" spans="1:17" ht="24.95" customHeight="1" x14ac:dyDescent="0.3">
      <c r="A24" s="86"/>
      <c r="B24" s="30" t="s">
        <v>144</v>
      </c>
      <c r="C24" s="26">
        <f>C20+C23</f>
        <v>899376769</v>
      </c>
      <c r="D24" s="26">
        <f t="shared" ref="D24" si="9">D20+D23</f>
        <v>900543569</v>
      </c>
      <c r="E24" s="26">
        <f>E20+E23</f>
        <v>902755062</v>
      </c>
      <c r="F24" s="26">
        <f>F20+F23</f>
        <v>902763762</v>
      </c>
      <c r="G24" s="26">
        <f>G20+G23</f>
        <v>915817142</v>
      </c>
      <c r="H24" s="526">
        <f>H20+H21</f>
        <v>10942750</v>
      </c>
      <c r="I24" s="16"/>
      <c r="J24" s="30" t="s">
        <v>145</v>
      </c>
      <c r="K24" s="329">
        <f>K20+K21+K23</f>
        <v>899376769</v>
      </c>
      <c r="L24" s="329">
        <f>L20+L21+L23</f>
        <v>900543569</v>
      </c>
      <c r="M24" s="329">
        <f>M20+M21+M23</f>
        <v>902755062</v>
      </c>
      <c r="N24" s="329">
        <f>N20+N21+N23</f>
        <v>902763762</v>
      </c>
      <c r="O24" s="329">
        <f>O20+O21+O23</f>
        <v>915817142</v>
      </c>
      <c r="P24" s="388">
        <f t="shared" ref="P24" si="10">P20+P21+P23</f>
        <v>10942750</v>
      </c>
    </row>
    <row r="25" spans="1:17" x14ac:dyDescent="0.2">
      <c r="C25" s="20"/>
      <c r="D25" s="20"/>
      <c r="E25" s="20"/>
      <c r="F25" s="20"/>
      <c r="G25" s="20"/>
      <c r="H25" s="20"/>
      <c r="O25" s="20"/>
    </row>
  </sheetData>
  <mergeCells count="2">
    <mergeCell ref="A1:B3"/>
    <mergeCell ref="I1:J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3" orientation="landscape" r:id="rId1"/>
  <headerFooter>
    <oddHeader>&amp;C&amp;"Times New Roman,Félkövér"&amp;14Győr-Moson-Sopron Megyei Önkormányzat és Győr-Moson-Sopron Megyei Önkormányzati Hivatal
Költségvetési mérleg 2020.&amp;R&amp;"Times New Roman,Normál"&amp;12 1. számú melléklet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15"/>
  <dimension ref="A1:Q35"/>
  <sheetViews>
    <sheetView zoomScale="75" zoomScaleNormal="75" workbookViewId="0">
      <selection activeCell="U7" sqref="U7"/>
    </sheetView>
  </sheetViews>
  <sheetFormatPr defaultRowHeight="12.75" x14ac:dyDescent="0.2"/>
  <cols>
    <col min="1" max="1" width="9.140625" style="118"/>
    <col min="2" max="2" width="48.28515625" customWidth="1"/>
    <col min="3" max="15" width="18.7109375" customWidth="1"/>
    <col min="16" max="16" width="12.7109375" bestFit="1" customWidth="1"/>
    <col min="17" max="18" width="10" bestFit="1" customWidth="1"/>
  </cols>
  <sheetData>
    <row r="1" spans="1:17" ht="15.75" x14ac:dyDescent="0.25">
      <c r="A1" s="156"/>
      <c r="B1" s="157" t="s">
        <v>23</v>
      </c>
      <c r="C1" s="157" t="s">
        <v>26</v>
      </c>
      <c r="D1" s="157" t="s">
        <v>27</v>
      </c>
      <c r="E1" s="157" t="s">
        <v>28</v>
      </c>
      <c r="F1" s="157" t="s">
        <v>29</v>
      </c>
      <c r="G1" s="157" t="s">
        <v>30</v>
      </c>
      <c r="H1" s="157" t="s">
        <v>31</v>
      </c>
      <c r="I1" s="157" t="s">
        <v>32</v>
      </c>
      <c r="J1" s="157" t="s">
        <v>206</v>
      </c>
      <c r="K1" s="157" t="s">
        <v>202</v>
      </c>
      <c r="L1" s="157" t="s">
        <v>203</v>
      </c>
      <c r="M1" s="157" t="s">
        <v>204</v>
      </c>
      <c r="N1" s="157" t="s">
        <v>205</v>
      </c>
      <c r="O1" s="157" t="s">
        <v>25</v>
      </c>
      <c r="P1" s="158"/>
    </row>
    <row r="2" spans="1:17" ht="15.75" x14ac:dyDescent="0.25">
      <c r="A2" s="623" t="s">
        <v>22</v>
      </c>
      <c r="B2" s="624"/>
      <c r="C2" s="624"/>
      <c r="D2" s="624"/>
      <c r="E2" s="624"/>
      <c r="F2" s="624"/>
      <c r="G2" s="624"/>
      <c r="H2" s="624"/>
      <c r="I2" s="624"/>
      <c r="J2" s="624"/>
      <c r="K2" s="624"/>
      <c r="L2" s="624"/>
      <c r="M2" s="624"/>
      <c r="N2" s="624"/>
      <c r="O2" s="624"/>
      <c r="P2" s="158"/>
    </row>
    <row r="3" spans="1:17" s="98" customFormat="1" ht="15.75" x14ac:dyDescent="0.25">
      <c r="A3" s="159" t="s">
        <v>99</v>
      </c>
      <c r="B3" s="160" t="s">
        <v>201</v>
      </c>
      <c r="C3" s="161">
        <f>O3/12</f>
        <v>28477530.5</v>
      </c>
      <c r="D3" s="161">
        <f t="shared" ref="D3:N3" si="0">C3</f>
        <v>28477530.5</v>
      </c>
      <c r="E3" s="161">
        <f t="shared" si="0"/>
        <v>28477530.5</v>
      </c>
      <c r="F3" s="161">
        <f t="shared" si="0"/>
        <v>28477530.5</v>
      </c>
      <c r="G3" s="161">
        <f t="shared" si="0"/>
        <v>28477530.5</v>
      </c>
      <c r="H3" s="161">
        <f t="shared" si="0"/>
        <v>28477530.5</v>
      </c>
      <c r="I3" s="161">
        <f t="shared" si="0"/>
        <v>28477530.5</v>
      </c>
      <c r="J3" s="161">
        <f t="shared" si="0"/>
        <v>28477530.5</v>
      </c>
      <c r="K3" s="161">
        <f t="shared" si="0"/>
        <v>28477530.5</v>
      </c>
      <c r="L3" s="161">
        <f t="shared" si="0"/>
        <v>28477530.5</v>
      </c>
      <c r="M3" s="161">
        <f t="shared" si="0"/>
        <v>28477530.5</v>
      </c>
      <c r="N3" s="161">
        <f t="shared" si="0"/>
        <v>28477530.5</v>
      </c>
      <c r="O3" s="162">
        <f>'Bevétel össz.'!M7</f>
        <v>341730366</v>
      </c>
      <c r="P3" s="163"/>
      <c r="Q3" s="508"/>
    </row>
    <row r="4" spans="1:17" ht="15.75" x14ac:dyDescent="0.25">
      <c r="A4" s="164" t="s">
        <v>104</v>
      </c>
      <c r="B4" s="165" t="s">
        <v>200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2">
        <f t="shared" ref="O4:O6" si="1">C4+D4+E4+F4+G4+H4+I4+J4+K4+L4+M4+N4</f>
        <v>0</v>
      </c>
      <c r="P4" s="163"/>
    </row>
    <row r="5" spans="1:17" ht="15.75" x14ac:dyDescent="0.25">
      <c r="A5" s="156" t="s">
        <v>108</v>
      </c>
      <c r="B5" s="167" t="s">
        <v>33</v>
      </c>
      <c r="C5" s="166">
        <f>O5/12</f>
        <v>1276603.1666666667</v>
      </c>
      <c r="D5" s="166">
        <f t="shared" ref="D5:N5" si="2">C5</f>
        <v>1276603.1666666667</v>
      </c>
      <c r="E5" s="166">
        <f t="shared" si="2"/>
        <v>1276603.1666666667</v>
      </c>
      <c r="F5" s="166">
        <f t="shared" si="2"/>
        <v>1276603.1666666667</v>
      </c>
      <c r="G5" s="166">
        <f t="shared" si="2"/>
        <v>1276603.1666666667</v>
      </c>
      <c r="H5" s="166">
        <f t="shared" si="2"/>
        <v>1276603.1666666667</v>
      </c>
      <c r="I5" s="166">
        <f t="shared" si="2"/>
        <v>1276603.1666666667</v>
      </c>
      <c r="J5" s="166">
        <f t="shared" si="2"/>
        <v>1276603.1666666667</v>
      </c>
      <c r="K5" s="166">
        <f t="shared" si="2"/>
        <v>1276603.1666666667</v>
      </c>
      <c r="L5" s="166">
        <f t="shared" si="2"/>
        <v>1276603.1666666667</v>
      </c>
      <c r="M5" s="166">
        <f t="shared" si="2"/>
        <v>1276603.1666666667</v>
      </c>
      <c r="N5" s="166">
        <f t="shared" si="2"/>
        <v>1276603.1666666667</v>
      </c>
      <c r="O5" s="162">
        <f>'Bevétel össz.'!M13</f>
        <v>15319238</v>
      </c>
      <c r="P5" s="163"/>
    </row>
    <row r="6" spans="1:17" ht="15.75" x14ac:dyDescent="0.25">
      <c r="A6" s="156" t="s">
        <v>114</v>
      </c>
      <c r="B6" s="167" t="s">
        <v>173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2">
        <f t="shared" si="1"/>
        <v>0</v>
      </c>
      <c r="P6" s="163"/>
    </row>
    <row r="7" spans="1:17" ht="15.75" x14ac:dyDescent="0.25">
      <c r="A7" s="156" t="s">
        <v>117</v>
      </c>
      <c r="B7" s="167" t="s">
        <v>176</v>
      </c>
      <c r="C7" s="166"/>
      <c r="D7" s="166"/>
      <c r="E7" s="166"/>
      <c r="F7" s="166"/>
      <c r="G7" s="166"/>
      <c r="H7" s="166">
        <f>O7</f>
        <v>6693750</v>
      </c>
      <c r="I7" s="166"/>
      <c r="J7" s="166"/>
      <c r="K7" s="166"/>
      <c r="L7" s="166"/>
      <c r="M7" s="166"/>
      <c r="N7" s="166"/>
      <c r="O7" s="162">
        <f>'Bevétel össz.'!M16</f>
        <v>6693750</v>
      </c>
      <c r="P7" s="163"/>
    </row>
    <row r="8" spans="1:17" s="118" customFormat="1" ht="15.75" x14ac:dyDescent="0.25">
      <c r="A8" s="156" t="s">
        <v>118</v>
      </c>
      <c r="B8" s="167" t="s">
        <v>258</v>
      </c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2"/>
      <c r="P8" s="163"/>
    </row>
    <row r="9" spans="1:17" ht="15.75" x14ac:dyDescent="0.25">
      <c r="A9" s="156" t="s">
        <v>151</v>
      </c>
      <c r="B9" s="167" t="s">
        <v>207</v>
      </c>
      <c r="C9" s="166">
        <f>O9</f>
        <v>344145014</v>
      </c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2">
        <f>'Bevétel össz.'!M19</f>
        <v>344145014</v>
      </c>
      <c r="P9" s="163"/>
    </row>
    <row r="10" spans="1:17" ht="15.75" x14ac:dyDescent="0.25">
      <c r="A10" s="156"/>
      <c r="B10" s="168" t="s">
        <v>34</v>
      </c>
      <c r="C10" s="169">
        <f t="shared" ref="C10:N10" si="3">SUM(C3:C9)</f>
        <v>373899147.66666669</v>
      </c>
      <c r="D10" s="169">
        <f t="shared" si="3"/>
        <v>29754133.666666668</v>
      </c>
      <c r="E10" s="169">
        <f t="shared" si="3"/>
        <v>29754133.666666668</v>
      </c>
      <c r="F10" s="169">
        <f t="shared" si="3"/>
        <v>29754133.666666668</v>
      </c>
      <c r="G10" s="169">
        <f t="shared" si="3"/>
        <v>29754133.666666668</v>
      </c>
      <c r="H10" s="169">
        <f t="shared" si="3"/>
        <v>36447883.666666672</v>
      </c>
      <c r="I10" s="169">
        <f t="shared" si="3"/>
        <v>29754133.666666668</v>
      </c>
      <c r="J10" s="169">
        <f t="shared" si="3"/>
        <v>29754133.666666668</v>
      </c>
      <c r="K10" s="169">
        <f t="shared" si="3"/>
        <v>29754133.666666668</v>
      </c>
      <c r="L10" s="169">
        <f t="shared" si="3"/>
        <v>29754133.666666668</v>
      </c>
      <c r="M10" s="169">
        <f t="shared" si="3"/>
        <v>29754133.666666668</v>
      </c>
      <c r="N10" s="169">
        <f t="shared" si="3"/>
        <v>29754133.666666668</v>
      </c>
      <c r="O10" s="169">
        <f>SUM(O3:O9)</f>
        <v>707888368</v>
      </c>
      <c r="P10" s="163"/>
    </row>
    <row r="11" spans="1:17" s="118" customFormat="1" ht="15.75" x14ac:dyDescent="0.25">
      <c r="A11" s="156"/>
      <c r="B11" s="168" t="s">
        <v>256</v>
      </c>
      <c r="C11" s="169">
        <v>444192245</v>
      </c>
      <c r="D11" s="169">
        <f t="shared" ref="D11:N11" si="4">C30</f>
        <v>752264937.91666675</v>
      </c>
      <c r="E11" s="169">
        <f t="shared" si="4"/>
        <v>728016616.83333337</v>
      </c>
      <c r="F11" s="169">
        <f t="shared" si="4"/>
        <v>703768295.75</v>
      </c>
      <c r="G11" s="169">
        <f t="shared" si="4"/>
        <v>676219974.66666663</v>
      </c>
      <c r="H11" s="169">
        <f t="shared" si="4"/>
        <v>651971653.58333325</v>
      </c>
      <c r="I11" s="169">
        <f t="shared" si="4"/>
        <v>634417082.49999988</v>
      </c>
      <c r="J11" s="169">
        <f t="shared" si="4"/>
        <v>610168761.41666651</v>
      </c>
      <c r="K11" s="169">
        <f t="shared" si="4"/>
        <v>580677518.33333313</v>
      </c>
      <c r="L11" s="169">
        <f t="shared" si="4"/>
        <v>519437208.24999976</v>
      </c>
      <c r="M11" s="169">
        <f t="shared" si="4"/>
        <v>495188887.16666639</v>
      </c>
      <c r="N11" s="169">
        <f t="shared" si="4"/>
        <v>470940566.08333308</v>
      </c>
      <c r="O11" s="169"/>
      <c r="P11" s="170"/>
    </row>
    <row r="12" spans="1:17" s="118" customFormat="1" ht="15.75" x14ac:dyDescent="0.25">
      <c r="A12" s="156"/>
      <c r="B12" s="168" t="s">
        <v>259</v>
      </c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70"/>
    </row>
    <row r="13" spans="1:17" ht="15.75" x14ac:dyDescent="0.25">
      <c r="A13" s="156"/>
      <c r="B13" s="622" t="s">
        <v>16</v>
      </c>
      <c r="C13" s="622"/>
      <c r="D13" s="622"/>
      <c r="E13" s="622"/>
      <c r="F13" s="622"/>
      <c r="G13" s="622"/>
      <c r="H13" s="622"/>
      <c r="I13" s="622"/>
      <c r="J13" s="622"/>
      <c r="K13" s="622"/>
      <c r="L13" s="622"/>
      <c r="M13" s="622"/>
      <c r="N13" s="622"/>
      <c r="O13" s="622"/>
      <c r="P13" s="158"/>
    </row>
    <row r="14" spans="1:17" ht="15.75" x14ac:dyDescent="0.25">
      <c r="A14" s="156" t="s">
        <v>53</v>
      </c>
      <c r="B14" s="167" t="s">
        <v>1</v>
      </c>
      <c r="C14" s="166">
        <f>O14/12</f>
        <v>18504550.083333332</v>
      </c>
      <c r="D14" s="166">
        <f t="shared" ref="D14:N14" si="5">C14</f>
        <v>18504550.083333332</v>
      </c>
      <c r="E14" s="166">
        <f t="shared" si="5"/>
        <v>18504550.083333332</v>
      </c>
      <c r="F14" s="166">
        <f t="shared" si="5"/>
        <v>18504550.083333332</v>
      </c>
      <c r="G14" s="166">
        <f t="shared" si="5"/>
        <v>18504550.083333332</v>
      </c>
      <c r="H14" s="166">
        <f t="shared" si="5"/>
        <v>18504550.083333332</v>
      </c>
      <c r="I14" s="166">
        <f t="shared" si="5"/>
        <v>18504550.083333332</v>
      </c>
      <c r="J14" s="166">
        <f t="shared" si="5"/>
        <v>18504550.083333332</v>
      </c>
      <c r="K14" s="166">
        <f t="shared" si="5"/>
        <v>18504550.083333332</v>
      </c>
      <c r="L14" s="166">
        <f t="shared" si="5"/>
        <v>18504550.083333332</v>
      </c>
      <c r="M14" s="166">
        <f t="shared" si="5"/>
        <v>18504550.083333332</v>
      </c>
      <c r="N14" s="166">
        <f t="shared" si="5"/>
        <v>18504550.083333332</v>
      </c>
      <c r="O14" s="169">
        <f>'Kiadás ktgvszervenként'!M6</f>
        <v>222054601</v>
      </c>
      <c r="P14" s="170"/>
    </row>
    <row r="15" spans="1:17" ht="15.75" x14ac:dyDescent="0.25">
      <c r="A15" s="156" t="s">
        <v>54</v>
      </c>
      <c r="B15" s="167" t="s">
        <v>35</v>
      </c>
      <c r="C15" s="166">
        <f>O15/12</f>
        <v>3285517.0833333335</v>
      </c>
      <c r="D15" s="166">
        <f t="shared" ref="D15:N15" si="6">C15</f>
        <v>3285517.0833333335</v>
      </c>
      <c r="E15" s="166">
        <f t="shared" si="6"/>
        <v>3285517.0833333335</v>
      </c>
      <c r="F15" s="166">
        <f t="shared" si="6"/>
        <v>3285517.0833333335</v>
      </c>
      <c r="G15" s="166">
        <f t="shared" si="6"/>
        <v>3285517.0833333335</v>
      </c>
      <c r="H15" s="166">
        <f t="shared" si="6"/>
        <v>3285517.0833333335</v>
      </c>
      <c r="I15" s="166">
        <f t="shared" si="6"/>
        <v>3285517.0833333335</v>
      </c>
      <c r="J15" s="166">
        <f t="shared" si="6"/>
        <v>3285517.0833333335</v>
      </c>
      <c r="K15" s="166">
        <f t="shared" si="6"/>
        <v>3285517.0833333335</v>
      </c>
      <c r="L15" s="166">
        <f t="shared" si="6"/>
        <v>3285517.0833333335</v>
      </c>
      <c r="M15" s="166">
        <f t="shared" si="6"/>
        <v>3285517.0833333335</v>
      </c>
      <c r="N15" s="166">
        <f t="shared" si="6"/>
        <v>3285517.0833333335</v>
      </c>
      <c r="O15" s="169">
        <f>'Kiadás ktgvszervenként'!M7</f>
        <v>39426205</v>
      </c>
      <c r="P15" s="170"/>
    </row>
    <row r="16" spans="1:17" ht="15.75" x14ac:dyDescent="0.25">
      <c r="A16" s="156" t="s">
        <v>57</v>
      </c>
      <c r="B16" s="167" t="s">
        <v>36</v>
      </c>
      <c r="C16" s="170">
        <f>O16/12</f>
        <v>19096106</v>
      </c>
      <c r="D16" s="170">
        <f t="shared" ref="D16:N16" si="7">C16</f>
        <v>19096106</v>
      </c>
      <c r="E16" s="170">
        <f t="shared" si="7"/>
        <v>19096106</v>
      </c>
      <c r="F16" s="170">
        <f t="shared" si="7"/>
        <v>19096106</v>
      </c>
      <c r="G16" s="170">
        <f t="shared" si="7"/>
        <v>19096106</v>
      </c>
      <c r="H16" s="170">
        <f t="shared" si="7"/>
        <v>19096106</v>
      </c>
      <c r="I16" s="170">
        <f t="shared" si="7"/>
        <v>19096106</v>
      </c>
      <c r="J16" s="170">
        <f t="shared" si="7"/>
        <v>19096106</v>
      </c>
      <c r="K16" s="170">
        <f t="shared" si="7"/>
        <v>19096106</v>
      </c>
      <c r="L16" s="170">
        <f t="shared" si="7"/>
        <v>19096106</v>
      </c>
      <c r="M16" s="170">
        <f t="shared" si="7"/>
        <v>19096106</v>
      </c>
      <c r="N16" s="170">
        <f t="shared" si="7"/>
        <v>19096106</v>
      </c>
      <c r="O16" s="427">
        <f>'Kiadás ktgvszervenként'!M8</f>
        <v>229153272</v>
      </c>
      <c r="P16" s="170"/>
    </row>
    <row r="17" spans="1:16" s="118" customFormat="1" ht="15.75" x14ac:dyDescent="0.25">
      <c r="A17" s="156" t="s">
        <v>83</v>
      </c>
      <c r="B17" s="167" t="s">
        <v>125</v>
      </c>
      <c r="C17" s="425"/>
      <c r="D17" s="425"/>
      <c r="E17" s="425"/>
      <c r="F17" s="425"/>
      <c r="G17" s="425"/>
      <c r="H17" s="425"/>
      <c r="I17" s="425"/>
      <c r="J17" s="425"/>
      <c r="K17" s="425"/>
      <c r="L17" s="425"/>
      <c r="M17" s="425"/>
      <c r="N17" s="425"/>
      <c r="O17" s="426"/>
      <c r="P17" s="170"/>
    </row>
    <row r="18" spans="1:16" s="118" customFormat="1" ht="15.75" x14ac:dyDescent="0.25">
      <c r="A18" s="156" t="s">
        <v>87</v>
      </c>
      <c r="B18" s="167" t="s">
        <v>142</v>
      </c>
      <c r="C18" s="425">
        <f>O18/12</f>
        <v>2331380</v>
      </c>
      <c r="D18" s="425">
        <f t="shared" ref="D18:N18" si="8">C18</f>
        <v>2331380</v>
      </c>
      <c r="E18" s="425">
        <f t="shared" si="8"/>
        <v>2331380</v>
      </c>
      <c r="F18" s="425">
        <f t="shared" si="8"/>
        <v>2331380</v>
      </c>
      <c r="G18" s="425">
        <f t="shared" si="8"/>
        <v>2331380</v>
      </c>
      <c r="H18" s="425">
        <f t="shared" si="8"/>
        <v>2331380</v>
      </c>
      <c r="I18" s="425">
        <f t="shared" si="8"/>
        <v>2331380</v>
      </c>
      <c r="J18" s="425">
        <f t="shared" si="8"/>
        <v>2331380</v>
      </c>
      <c r="K18" s="425">
        <f t="shared" si="8"/>
        <v>2331380</v>
      </c>
      <c r="L18" s="425">
        <f t="shared" si="8"/>
        <v>2331380</v>
      </c>
      <c r="M18" s="425">
        <f t="shared" si="8"/>
        <v>2331380</v>
      </c>
      <c r="N18" s="425">
        <f t="shared" si="8"/>
        <v>2331380</v>
      </c>
      <c r="O18" s="426">
        <f>'Kiadás ktgvszervenként'!M10</f>
        <v>27976560</v>
      </c>
      <c r="P18" s="170"/>
    </row>
    <row r="19" spans="1:16" ht="15.75" x14ac:dyDescent="0.25">
      <c r="A19" s="156" t="s">
        <v>69</v>
      </c>
      <c r="B19" s="167" t="s">
        <v>37</v>
      </c>
      <c r="C19" s="166">
        <f>O19/12</f>
        <v>8562845.25</v>
      </c>
      <c r="D19" s="166">
        <f t="shared" ref="D19:N19" si="9">C19</f>
        <v>8562845.25</v>
      </c>
      <c r="E19" s="166">
        <f t="shared" si="9"/>
        <v>8562845.25</v>
      </c>
      <c r="F19" s="166">
        <f t="shared" si="9"/>
        <v>8562845.25</v>
      </c>
      <c r="G19" s="166">
        <f t="shared" si="9"/>
        <v>8562845.25</v>
      </c>
      <c r="H19" s="166">
        <f t="shared" si="9"/>
        <v>8562845.25</v>
      </c>
      <c r="I19" s="166">
        <f t="shared" si="9"/>
        <v>8562845.25</v>
      </c>
      <c r="J19" s="166">
        <f t="shared" si="9"/>
        <v>8562845.25</v>
      </c>
      <c r="K19" s="166">
        <f t="shared" si="9"/>
        <v>8562845.25</v>
      </c>
      <c r="L19" s="166">
        <f t="shared" si="9"/>
        <v>8562845.25</v>
      </c>
      <c r="M19" s="166">
        <f t="shared" si="9"/>
        <v>8562845.25</v>
      </c>
      <c r="N19" s="166">
        <f t="shared" si="9"/>
        <v>8562845.25</v>
      </c>
      <c r="O19" s="169">
        <f>'Kiadás ktgvszervenként'!M12</f>
        <v>102754143</v>
      </c>
      <c r="P19" s="170"/>
    </row>
    <row r="20" spans="1:16" ht="15.75" x14ac:dyDescent="0.25">
      <c r="A20" s="156" t="s">
        <v>75</v>
      </c>
      <c r="B20" s="167" t="s">
        <v>38</v>
      </c>
      <c r="C20" s="166">
        <f>O20/12</f>
        <v>2222056.3333333335</v>
      </c>
      <c r="D20" s="166">
        <f t="shared" ref="D20:N20" si="10">C20</f>
        <v>2222056.3333333335</v>
      </c>
      <c r="E20" s="166">
        <f t="shared" si="10"/>
        <v>2222056.3333333335</v>
      </c>
      <c r="F20" s="166">
        <f t="shared" si="10"/>
        <v>2222056.3333333335</v>
      </c>
      <c r="G20" s="166">
        <f t="shared" si="10"/>
        <v>2222056.3333333335</v>
      </c>
      <c r="H20" s="166">
        <f t="shared" si="10"/>
        <v>2222056.3333333335</v>
      </c>
      <c r="I20" s="166">
        <f t="shared" si="10"/>
        <v>2222056.3333333335</v>
      </c>
      <c r="J20" s="166">
        <f t="shared" si="10"/>
        <v>2222056.3333333335</v>
      </c>
      <c r="K20" s="166">
        <f t="shared" si="10"/>
        <v>2222056.3333333335</v>
      </c>
      <c r="L20" s="166">
        <f t="shared" si="10"/>
        <v>2222056.3333333335</v>
      </c>
      <c r="M20" s="166">
        <f t="shared" si="10"/>
        <v>2222056.3333333335</v>
      </c>
      <c r="N20" s="166">
        <f t="shared" si="10"/>
        <v>2222056.3333333335</v>
      </c>
      <c r="O20" s="169">
        <f>'Kiadás ktgvszervenként'!M13</f>
        <v>26664676</v>
      </c>
      <c r="P20" s="170"/>
    </row>
    <row r="21" spans="1:16" ht="15.75" x14ac:dyDescent="0.25">
      <c r="A21" s="156" t="s">
        <v>77</v>
      </c>
      <c r="B21" s="167" t="s">
        <v>160</v>
      </c>
      <c r="C21" s="166">
        <f>Önkormányzat!F24</f>
        <v>11824000</v>
      </c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9">
        <f>C21</f>
        <v>11824000</v>
      </c>
      <c r="P21" s="170"/>
    </row>
    <row r="22" spans="1:16" ht="15.75" x14ac:dyDescent="0.25">
      <c r="A22" s="156" t="s">
        <v>215</v>
      </c>
      <c r="B22" s="167" t="s">
        <v>12</v>
      </c>
      <c r="C22" s="166">
        <f>C23+C24</f>
        <v>0</v>
      </c>
      <c r="D22" s="166">
        <f t="shared" ref="D22:M22" si="11">D23+D24</f>
        <v>0</v>
      </c>
      <c r="E22" s="166">
        <f t="shared" si="11"/>
        <v>0</v>
      </c>
      <c r="F22" s="166">
        <f>F23+F24</f>
        <v>3300000</v>
      </c>
      <c r="G22" s="166">
        <f t="shared" si="11"/>
        <v>0</v>
      </c>
      <c r="H22" s="166">
        <f t="shared" si="11"/>
        <v>0</v>
      </c>
      <c r="I22" s="166">
        <f t="shared" si="11"/>
        <v>0</v>
      </c>
      <c r="J22" s="166">
        <f t="shared" si="11"/>
        <v>5242922</v>
      </c>
      <c r="K22" s="166">
        <f>K23+K24</f>
        <v>36991989</v>
      </c>
      <c r="L22" s="166">
        <f t="shared" si="11"/>
        <v>0</v>
      </c>
      <c r="M22" s="166">
        <f t="shared" si="11"/>
        <v>0</v>
      </c>
      <c r="N22" s="166">
        <f>N23+N24</f>
        <v>2500000</v>
      </c>
      <c r="O22" s="169">
        <f>SUM(O23:O24)</f>
        <v>48034911</v>
      </c>
      <c r="P22" s="170"/>
    </row>
    <row r="23" spans="1:16" s="118" customFormat="1" ht="15.75" x14ac:dyDescent="0.25">
      <c r="A23" s="156"/>
      <c r="B23" s="210" t="s">
        <v>222</v>
      </c>
      <c r="C23" s="166"/>
      <c r="D23" s="166"/>
      <c r="E23" s="166"/>
      <c r="F23" s="166"/>
      <c r="G23" s="166"/>
      <c r="H23" s="166"/>
      <c r="I23" s="166"/>
      <c r="J23" s="166"/>
      <c r="K23" s="166">
        <f>O23</f>
        <v>5000000</v>
      </c>
      <c r="L23" s="166"/>
      <c r="M23" s="166"/>
      <c r="N23" s="166"/>
      <c r="O23" s="428">
        <f>Pénze.átadás!C8</f>
        <v>5000000</v>
      </c>
      <c r="P23" s="170"/>
    </row>
    <row r="24" spans="1:16" s="118" customFormat="1" ht="15.75" x14ac:dyDescent="0.25">
      <c r="A24" s="156"/>
      <c r="B24" s="210" t="s">
        <v>228</v>
      </c>
      <c r="C24" s="166">
        <f>C25+C26+C27+C28</f>
        <v>0</v>
      </c>
      <c r="D24" s="166">
        <f t="shared" ref="D24:N24" si="12">D25+D26+D27+D28</f>
        <v>0</v>
      </c>
      <c r="E24" s="166">
        <f t="shared" si="12"/>
        <v>0</v>
      </c>
      <c r="F24" s="166">
        <f t="shared" si="12"/>
        <v>3300000</v>
      </c>
      <c r="G24" s="166">
        <f t="shared" si="12"/>
        <v>0</v>
      </c>
      <c r="H24" s="166">
        <f t="shared" si="12"/>
        <v>0</v>
      </c>
      <c r="I24" s="166">
        <f t="shared" si="12"/>
        <v>0</v>
      </c>
      <c r="J24" s="166">
        <f t="shared" si="12"/>
        <v>5242922</v>
      </c>
      <c r="K24" s="166">
        <f>K25+K26+K27+K28</f>
        <v>31991989</v>
      </c>
      <c r="L24" s="166">
        <f t="shared" si="12"/>
        <v>0</v>
      </c>
      <c r="M24" s="166">
        <f t="shared" si="12"/>
        <v>0</v>
      </c>
      <c r="N24" s="166">
        <f t="shared" si="12"/>
        <v>2500000</v>
      </c>
      <c r="O24" s="428">
        <f>SUM(O25:O28)</f>
        <v>43034911</v>
      </c>
      <c r="P24" s="170"/>
    </row>
    <row r="25" spans="1:16" s="118" customFormat="1" ht="15.75" x14ac:dyDescent="0.25">
      <c r="A25" s="156"/>
      <c r="B25" s="210" t="s">
        <v>229</v>
      </c>
      <c r="C25" s="166"/>
      <c r="D25" s="166"/>
      <c r="E25" s="166"/>
      <c r="F25" s="166"/>
      <c r="G25" s="166"/>
      <c r="H25" s="166"/>
      <c r="I25" s="166"/>
      <c r="J25" s="166"/>
      <c r="K25" s="166">
        <f>O25</f>
        <v>5000000</v>
      </c>
      <c r="L25" s="166"/>
      <c r="M25" s="166"/>
      <c r="N25" s="166"/>
      <c r="O25" s="428">
        <f>Pénze.átadás!C10</f>
        <v>5000000</v>
      </c>
      <c r="P25" s="170"/>
    </row>
    <row r="26" spans="1:16" s="118" customFormat="1" ht="31.5" x14ac:dyDescent="0.25">
      <c r="A26" s="156"/>
      <c r="B26" s="210" t="s">
        <v>230</v>
      </c>
      <c r="C26" s="166"/>
      <c r="D26" s="166"/>
      <c r="E26" s="166"/>
      <c r="F26" s="166"/>
      <c r="G26" s="166"/>
      <c r="H26" s="166"/>
      <c r="I26" s="166"/>
      <c r="J26" s="166"/>
      <c r="K26" s="166">
        <f>O26</f>
        <v>6633000</v>
      </c>
      <c r="L26" s="166"/>
      <c r="M26" s="166"/>
      <c r="N26" s="166"/>
      <c r="O26" s="428">
        <f>Pénze.átadás!E11</f>
        <v>6633000</v>
      </c>
      <c r="P26" s="170"/>
    </row>
    <row r="27" spans="1:16" s="118" customFormat="1" ht="15.75" x14ac:dyDescent="0.25">
      <c r="A27" s="156"/>
      <c r="B27" s="210" t="s">
        <v>231</v>
      </c>
      <c r="C27" s="166"/>
      <c r="D27" s="166"/>
      <c r="E27" s="166"/>
      <c r="F27" s="166"/>
      <c r="G27" s="166"/>
      <c r="H27" s="166"/>
      <c r="I27" s="166"/>
      <c r="J27" s="166"/>
      <c r="K27" s="166">
        <f>O27</f>
        <v>17858989</v>
      </c>
      <c r="L27" s="166"/>
      <c r="M27" s="166"/>
      <c r="N27" s="166"/>
      <c r="O27" s="428">
        <f>Pénze.átadás!E12</f>
        <v>17858989</v>
      </c>
      <c r="P27" s="170"/>
    </row>
    <row r="28" spans="1:16" s="118" customFormat="1" ht="15.75" x14ac:dyDescent="0.25">
      <c r="A28" s="156"/>
      <c r="B28" s="210" t="s">
        <v>232</v>
      </c>
      <c r="C28" s="166"/>
      <c r="D28" s="166"/>
      <c r="E28" s="166"/>
      <c r="F28" s="166">
        <v>3300000</v>
      </c>
      <c r="G28" s="166"/>
      <c r="H28" s="166"/>
      <c r="I28" s="166"/>
      <c r="J28" s="166">
        <v>5242922</v>
      </c>
      <c r="K28" s="166">
        <v>2500000</v>
      </c>
      <c r="L28" s="166"/>
      <c r="M28" s="166"/>
      <c r="N28" s="166">
        <v>2500000</v>
      </c>
      <c r="O28" s="428">
        <f>Pénze.átadás!E13</f>
        <v>13542922</v>
      </c>
      <c r="P28" s="170"/>
    </row>
    <row r="29" spans="1:16" ht="15.75" x14ac:dyDescent="0.25">
      <c r="A29" s="156"/>
      <c r="B29" s="168" t="s">
        <v>39</v>
      </c>
      <c r="C29" s="169">
        <f>C14+C15+C16+C17+C18+C19+C20+C21+C22</f>
        <v>65826454.75</v>
      </c>
      <c r="D29" s="169">
        <f t="shared" ref="D29:M29" si="13">D14+D15+D16+D17+D18+D19+D20+D21+D22</f>
        <v>54002454.75</v>
      </c>
      <c r="E29" s="169">
        <f t="shared" si="13"/>
        <v>54002454.75</v>
      </c>
      <c r="F29" s="169">
        <f t="shared" si="13"/>
        <v>57302454.75</v>
      </c>
      <c r="G29" s="169">
        <f t="shared" si="13"/>
        <v>54002454.75</v>
      </c>
      <c r="H29" s="169">
        <f t="shared" si="13"/>
        <v>54002454.75</v>
      </c>
      <c r="I29" s="169">
        <f t="shared" si="13"/>
        <v>54002454.75</v>
      </c>
      <c r="J29" s="169">
        <f t="shared" si="13"/>
        <v>59245376.75</v>
      </c>
      <c r="K29" s="169">
        <f t="shared" si="13"/>
        <v>90994443.75</v>
      </c>
      <c r="L29" s="169">
        <f t="shared" si="13"/>
        <v>54002454.75</v>
      </c>
      <c r="M29" s="169">
        <f t="shared" si="13"/>
        <v>54002454.75</v>
      </c>
      <c r="N29" s="169">
        <f>N14+N15+N16+N17+N18+N19+N20+N21+N22</f>
        <v>56502454.75</v>
      </c>
      <c r="O29" s="169">
        <f>O14+O15+O16+O17+O18+O19+O20+O21+O22</f>
        <v>707888368</v>
      </c>
      <c r="P29" s="170"/>
    </row>
    <row r="30" spans="1:16" ht="15.75" x14ac:dyDescent="0.25">
      <c r="A30" s="156"/>
      <c r="B30" s="171" t="s">
        <v>257</v>
      </c>
      <c r="C30" s="172">
        <f>C10+C11-C29</f>
        <v>752264937.91666675</v>
      </c>
      <c r="D30" s="172">
        <f t="shared" ref="D30:N30" si="14">D10+D11-D29</f>
        <v>728016616.83333337</v>
      </c>
      <c r="E30" s="172">
        <f t="shared" si="14"/>
        <v>703768295.75</v>
      </c>
      <c r="F30" s="172">
        <f t="shared" si="14"/>
        <v>676219974.66666663</v>
      </c>
      <c r="G30" s="172">
        <f t="shared" si="14"/>
        <v>651971653.58333325</v>
      </c>
      <c r="H30" s="172">
        <f t="shared" si="14"/>
        <v>634417082.49999988</v>
      </c>
      <c r="I30" s="172">
        <f t="shared" si="14"/>
        <v>610168761.41666651</v>
      </c>
      <c r="J30" s="172">
        <f t="shared" si="14"/>
        <v>580677518.33333313</v>
      </c>
      <c r="K30" s="172">
        <f t="shared" si="14"/>
        <v>519437208.24999976</v>
      </c>
      <c r="L30" s="172">
        <f t="shared" si="14"/>
        <v>495188887.16666639</v>
      </c>
      <c r="M30" s="172">
        <f t="shared" si="14"/>
        <v>470940566.08333308</v>
      </c>
      <c r="N30" s="172">
        <f t="shared" si="14"/>
        <v>444192244.99999976</v>
      </c>
      <c r="O30" s="172"/>
      <c r="P30" s="158"/>
    </row>
    <row r="35" spans="6:6" x14ac:dyDescent="0.2">
      <c r="F35" s="105"/>
    </row>
  </sheetData>
  <mergeCells count="2">
    <mergeCell ref="B13:O13"/>
    <mergeCell ref="A2:O2"/>
  </mergeCells>
  <phoneticPr fontId="2" type="noConversion"/>
  <pageMargins left="0.75" right="0.75" top="1" bottom="1" header="0.5" footer="0.5"/>
  <pageSetup paperSize="9" scale="44" orientation="landscape" r:id="rId1"/>
  <headerFooter alignWithMargins="0">
    <oddHeader>&amp;C&amp;"Times,Félkövér"&amp;14Győr-Moson-Sopron Megyei Önkormányzat
2020. évi előirányzat felhasználási ütemterve (Likviditási terv)
&amp;R&amp;"Times New Roman,Normál"&amp;12 9. számú melléklet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E43"/>
  <sheetViews>
    <sheetView zoomScaleNormal="100" workbookViewId="0">
      <selection activeCell="B9" sqref="B9"/>
    </sheetView>
  </sheetViews>
  <sheetFormatPr defaultRowHeight="12.75" x14ac:dyDescent="0.2"/>
  <cols>
    <col min="1" max="1" width="44.5703125" style="134" customWidth="1"/>
    <col min="2" max="5" width="15.7109375" style="134" customWidth="1"/>
  </cols>
  <sheetData>
    <row r="1" spans="1:5" ht="63" x14ac:dyDescent="0.25">
      <c r="A1" s="143" t="s">
        <v>23</v>
      </c>
      <c r="B1" s="143" t="s">
        <v>191</v>
      </c>
      <c r="C1" s="143" t="s">
        <v>192</v>
      </c>
      <c r="D1" s="143" t="s">
        <v>193</v>
      </c>
      <c r="E1" s="143" t="s">
        <v>194</v>
      </c>
    </row>
    <row r="2" spans="1:5" ht="31.5" x14ac:dyDescent="0.25">
      <c r="A2" s="142" t="s">
        <v>280</v>
      </c>
      <c r="B2" s="143">
        <f>B3+B4</f>
        <v>4</v>
      </c>
      <c r="C2" s="143"/>
      <c r="D2" s="143"/>
      <c r="E2" s="143">
        <f>B2+C2+D2</f>
        <v>4</v>
      </c>
    </row>
    <row r="3" spans="1:5" s="118" customFormat="1" ht="15.75" x14ac:dyDescent="0.25">
      <c r="A3" s="142" t="s">
        <v>281</v>
      </c>
      <c r="B3" s="140">
        <v>3</v>
      </c>
      <c r="C3" s="143"/>
      <c r="D3" s="143"/>
      <c r="E3" s="140">
        <f>B3+C3+D3</f>
        <v>3</v>
      </c>
    </row>
    <row r="4" spans="1:5" s="118" customFormat="1" ht="31.5" x14ac:dyDescent="0.25">
      <c r="A4" s="139" t="s">
        <v>197</v>
      </c>
      <c r="B4" s="140">
        <v>1</v>
      </c>
      <c r="C4" s="143"/>
      <c r="D4" s="143"/>
      <c r="E4" s="140">
        <f>B4+C4+D4</f>
        <v>1</v>
      </c>
    </row>
    <row r="5" spans="1:5" ht="31.5" x14ac:dyDescent="0.25">
      <c r="A5" s="142" t="s">
        <v>195</v>
      </c>
      <c r="B5" s="143">
        <f>B6+B7</f>
        <v>21</v>
      </c>
      <c r="C5" s="143">
        <f>C6+C7</f>
        <v>3</v>
      </c>
      <c r="D5" s="143"/>
      <c r="E5" s="143">
        <f t="shared" ref="E5:E8" si="0">B5+C5+D5</f>
        <v>24</v>
      </c>
    </row>
    <row r="6" spans="1:5" ht="15.75" x14ac:dyDescent="0.25">
      <c r="A6" s="141" t="s">
        <v>196</v>
      </c>
      <c r="B6" s="140">
        <v>19</v>
      </c>
      <c r="C6" s="140"/>
      <c r="D6" s="140"/>
      <c r="E6" s="140">
        <f t="shared" si="0"/>
        <v>19</v>
      </c>
    </row>
    <row r="7" spans="1:5" ht="31.5" x14ac:dyDescent="0.25">
      <c r="A7" s="139" t="s">
        <v>197</v>
      </c>
      <c r="B7" s="140">
        <v>2</v>
      </c>
      <c r="C7" s="140">
        <v>3</v>
      </c>
      <c r="D7" s="140"/>
      <c r="E7" s="140">
        <f t="shared" si="0"/>
        <v>5</v>
      </c>
    </row>
    <row r="8" spans="1:5" ht="15.75" x14ac:dyDescent="0.25">
      <c r="A8" s="139" t="s">
        <v>15</v>
      </c>
      <c r="B8" s="140">
        <f>B2+B5</f>
        <v>25</v>
      </c>
      <c r="C8" s="140">
        <f>C2+C5</f>
        <v>3</v>
      </c>
      <c r="D8" s="140">
        <f>D2+D5</f>
        <v>0</v>
      </c>
      <c r="E8" s="140">
        <f t="shared" si="0"/>
        <v>28</v>
      </c>
    </row>
    <row r="9" spans="1:5" ht="15.75" x14ac:dyDescent="0.25">
      <c r="A9" s="139" t="s">
        <v>198</v>
      </c>
      <c r="B9" s="140" t="s">
        <v>199</v>
      </c>
      <c r="C9" s="140" t="s">
        <v>199</v>
      </c>
      <c r="D9" s="140" t="s">
        <v>199</v>
      </c>
      <c r="E9" s="140" t="s">
        <v>199</v>
      </c>
    </row>
    <row r="10" spans="1:5" ht="15.75" x14ac:dyDescent="0.25">
      <c r="A10" s="138"/>
      <c r="B10" s="136"/>
      <c r="C10" s="136"/>
      <c r="D10" s="136"/>
      <c r="E10" s="173"/>
    </row>
    <row r="11" spans="1:5" ht="15.75" x14ac:dyDescent="0.25">
      <c r="A11" s="137"/>
      <c r="B11" s="136"/>
      <c r="C11" s="136"/>
      <c r="D11" s="136"/>
      <c r="E11" s="135"/>
    </row>
    <row r="12" spans="1:5" ht="15.75" x14ac:dyDescent="0.25">
      <c r="A12" s="137"/>
      <c r="B12" s="136"/>
      <c r="C12" s="136"/>
      <c r="D12" s="136"/>
      <c r="E12" s="135"/>
    </row>
    <row r="13" spans="1:5" ht="15.75" x14ac:dyDescent="0.25">
      <c r="A13" s="137"/>
      <c r="B13" s="136"/>
      <c r="C13" s="136"/>
      <c r="D13" s="136"/>
      <c r="E13" s="135"/>
    </row>
    <row r="14" spans="1:5" ht="15.75" x14ac:dyDescent="0.25">
      <c r="A14" s="137"/>
      <c r="B14" s="136"/>
      <c r="C14" s="136"/>
      <c r="D14" s="136"/>
      <c r="E14" s="135"/>
    </row>
    <row r="15" spans="1:5" ht="34.5" customHeight="1" x14ac:dyDescent="0.25">
      <c r="A15" s="137"/>
      <c r="B15" s="136"/>
      <c r="C15" s="136"/>
      <c r="D15" s="136"/>
      <c r="E15" s="135"/>
    </row>
    <row r="16" spans="1:5" ht="15.75" hidden="1" x14ac:dyDescent="0.25">
      <c r="A16" s="87"/>
      <c r="B16" s="132"/>
      <c r="C16" s="132"/>
      <c r="D16" s="132"/>
      <c r="E16" s="131"/>
    </row>
    <row r="17" spans="1:5" ht="15.75" hidden="1" x14ac:dyDescent="0.25">
      <c r="A17" s="87"/>
      <c r="B17" s="132"/>
      <c r="C17" s="132"/>
      <c r="D17" s="132"/>
      <c r="E17" s="131"/>
    </row>
    <row r="18" spans="1:5" ht="15.75" hidden="1" x14ac:dyDescent="0.25">
      <c r="A18" s="87"/>
      <c r="B18" s="132"/>
      <c r="C18" s="132"/>
      <c r="D18" s="132"/>
      <c r="E18" s="131"/>
    </row>
    <row r="19" spans="1:5" ht="15.75" hidden="1" x14ac:dyDescent="0.25">
      <c r="A19" s="87"/>
      <c r="B19" s="132"/>
      <c r="C19" s="132"/>
      <c r="D19" s="132"/>
      <c r="E19" s="131"/>
    </row>
    <row r="20" spans="1:5" ht="15.75" hidden="1" x14ac:dyDescent="0.25">
      <c r="A20" s="87"/>
      <c r="B20" s="132"/>
      <c r="C20" s="132"/>
      <c r="D20" s="132"/>
      <c r="E20" s="131"/>
    </row>
    <row r="21" spans="1:5" ht="15.75" hidden="1" x14ac:dyDescent="0.25">
      <c r="A21" s="87"/>
      <c r="B21" s="132"/>
      <c r="C21" s="132"/>
      <c r="D21" s="132"/>
      <c r="E21" s="131"/>
    </row>
    <row r="22" spans="1:5" ht="15.75" hidden="1" x14ac:dyDescent="0.25">
      <c r="A22" s="87"/>
      <c r="B22" s="132"/>
      <c r="C22" s="132"/>
      <c r="D22" s="132"/>
      <c r="E22" s="131"/>
    </row>
    <row r="23" spans="1:5" ht="15.75" hidden="1" x14ac:dyDescent="0.25">
      <c r="A23" s="87"/>
      <c r="B23" s="132"/>
      <c r="C23" s="132"/>
      <c r="D23" s="132"/>
      <c r="E23" s="131"/>
    </row>
    <row r="24" spans="1:5" ht="15.75" hidden="1" x14ac:dyDescent="0.25">
      <c r="A24" s="87"/>
      <c r="B24" s="132"/>
      <c r="C24" s="132"/>
      <c r="D24" s="132"/>
      <c r="E24" s="131"/>
    </row>
    <row r="25" spans="1:5" ht="15.75" hidden="1" x14ac:dyDescent="0.25">
      <c r="A25" s="87"/>
      <c r="B25" s="132"/>
      <c r="C25" s="132"/>
      <c r="D25" s="132"/>
      <c r="E25" s="131"/>
    </row>
    <row r="26" spans="1:5" ht="15.75" hidden="1" x14ac:dyDescent="0.25">
      <c r="A26" s="87"/>
      <c r="B26" s="132"/>
      <c r="C26" s="132"/>
      <c r="D26" s="132"/>
      <c r="E26" s="131"/>
    </row>
    <row r="27" spans="1:5" ht="15.75" hidden="1" x14ac:dyDescent="0.25">
      <c r="A27" s="87"/>
      <c r="B27" s="132"/>
      <c r="C27" s="132"/>
      <c r="D27" s="132"/>
      <c r="E27" s="131"/>
    </row>
    <row r="28" spans="1:5" ht="15.75" hidden="1" x14ac:dyDescent="0.25">
      <c r="A28" s="87"/>
      <c r="B28" s="132"/>
      <c r="C28" s="132"/>
      <c r="D28" s="132"/>
      <c r="E28" s="131"/>
    </row>
    <row r="29" spans="1:5" ht="15.75" hidden="1" x14ac:dyDescent="0.25">
      <c r="A29" s="87"/>
      <c r="B29" s="133"/>
      <c r="C29" s="132"/>
      <c r="D29" s="132"/>
      <c r="E29" s="131"/>
    </row>
    <row r="30" spans="1:5" ht="15.75" hidden="1" x14ac:dyDescent="0.25">
      <c r="A30" s="87"/>
      <c r="B30" s="132"/>
      <c r="C30" s="132"/>
      <c r="D30" s="132"/>
      <c r="E30" s="131"/>
    </row>
    <row r="31" spans="1:5" ht="15.75" hidden="1" x14ac:dyDescent="0.25">
      <c r="A31" s="87"/>
      <c r="B31" s="132"/>
      <c r="C31" s="132"/>
      <c r="D31" s="132"/>
      <c r="E31" s="131"/>
    </row>
    <row r="32" spans="1:5" ht="15.75" hidden="1" x14ac:dyDescent="0.25">
      <c r="A32" s="87"/>
      <c r="B32" s="132"/>
      <c r="C32" s="132"/>
      <c r="D32" s="132"/>
      <c r="E32" s="131"/>
    </row>
    <row r="33" spans="1:5" ht="15.75" hidden="1" x14ac:dyDescent="0.25">
      <c r="A33" s="87"/>
      <c r="B33" s="132"/>
      <c r="C33" s="132"/>
      <c r="D33" s="132"/>
      <c r="E33" s="131"/>
    </row>
    <row r="34" spans="1:5" ht="15.75" hidden="1" x14ac:dyDescent="0.25">
      <c r="A34" s="87"/>
      <c r="B34" s="132"/>
      <c r="C34" s="132"/>
      <c r="D34" s="132"/>
      <c r="E34" s="131"/>
    </row>
    <row r="35" spans="1:5" ht="15.75" hidden="1" x14ac:dyDescent="0.25">
      <c r="A35" s="87"/>
      <c r="B35" s="132"/>
      <c r="C35" s="132"/>
      <c r="D35" s="132"/>
      <c r="E35" s="131"/>
    </row>
    <row r="36" spans="1:5" ht="15.75" hidden="1" x14ac:dyDescent="0.25">
      <c r="A36" s="87"/>
      <c r="B36" s="132"/>
      <c r="C36" s="132"/>
      <c r="D36" s="132"/>
      <c r="E36" s="131"/>
    </row>
    <row r="37" spans="1:5" ht="15.75" hidden="1" x14ac:dyDescent="0.25">
      <c r="A37" s="87"/>
      <c r="B37" s="132"/>
      <c r="C37" s="132"/>
      <c r="D37" s="132"/>
      <c r="E37" s="131"/>
    </row>
    <row r="38" spans="1:5" ht="22.5" hidden="1" customHeight="1" thickBot="1" x14ac:dyDescent="0.3">
      <c r="A38" s="87"/>
      <c r="B38" s="132"/>
      <c r="C38" s="132"/>
      <c r="D38" s="132"/>
      <c r="E38" s="131"/>
    </row>
    <row r="39" spans="1:5" x14ac:dyDescent="0.2">
      <c r="A39" s="87"/>
      <c r="B39" s="131"/>
      <c r="C39" s="131"/>
      <c r="D39" s="131"/>
      <c r="E39" s="131"/>
    </row>
    <row r="40" spans="1:5" x14ac:dyDescent="0.2">
      <c r="A40" s="87"/>
      <c r="B40" s="131"/>
      <c r="C40" s="131"/>
      <c r="D40" s="131"/>
      <c r="E40" s="131"/>
    </row>
    <row r="41" spans="1:5" x14ac:dyDescent="0.2">
      <c r="A41" s="87"/>
      <c r="B41" s="87"/>
      <c r="C41" s="87"/>
      <c r="D41" s="87"/>
      <c r="E41" s="87"/>
    </row>
    <row r="42" spans="1:5" x14ac:dyDescent="0.2">
      <c r="A42" s="87"/>
      <c r="B42" s="87"/>
      <c r="C42" s="87"/>
      <c r="D42" s="87"/>
      <c r="E42" s="87"/>
    </row>
    <row r="43" spans="1:5" x14ac:dyDescent="0.2">
      <c r="A43" s="87"/>
      <c r="B43" s="87"/>
      <c r="C43" s="87"/>
      <c r="D43" s="87"/>
      <c r="E43" s="87"/>
    </row>
  </sheetData>
  <phoneticPr fontId="2" type="noConversion"/>
  <pageMargins left="0.70866141732283472" right="0.70866141732283472" top="0.82499999999999996" bottom="0.74803149606299213" header="0.31496062992125984" footer="0.31496062992125984"/>
  <pageSetup paperSize="9" scale="90" orientation="landscape" horizontalDpi="120" verticalDpi="72" r:id="rId1"/>
  <headerFooter>
    <oddHeader>&amp;C&amp;"Times New Roman,Félkövér"&amp;14Győr-Moson-Sopron Megye Önkormányzat
2020. évi engedélyezett létszámkeret 
&amp;R&amp;"Times New Roman,Normál"&amp;12 10. számú melléklet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E44"/>
  <sheetViews>
    <sheetView zoomScaleNormal="100" workbookViewId="0">
      <selection activeCell="B4" sqref="B4"/>
    </sheetView>
  </sheetViews>
  <sheetFormatPr defaultRowHeight="12.75" x14ac:dyDescent="0.2"/>
  <cols>
    <col min="1" max="1" width="9.140625" style="118"/>
    <col min="2" max="2" width="59.28515625" customWidth="1"/>
    <col min="3" max="4" width="15.7109375" customWidth="1"/>
    <col min="5" max="5" width="12.42578125" customWidth="1"/>
  </cols>
  <sheetData>
    <row r="1" spans="1:5" s="118" customFormat="1" ht="16.5" thickBot="1" x14ac:dyDescent="0.3">
      <c r="A1" s="158"/>
      <c r="B1" s="625" t="s">
        <v>164</v>
      </c>
      <c r="C1" s="625"/>
      <c r="D1" s="625"/>
      <c r="E1" s="158"/>
    </row>
    <row r="2" spans="1:5" ht="15.75" x14ac:dyDescent="0.25">
      <c r="A2" s="175" t="s">
        <v>166</v>
      </c>
      <c r="B2" s="176" t="s">
        <v>165</v>
      </c>
      <c r="C2" s="176">
        <v>2021</v>
      </c>
      <c r="D2" s="176">
        <v>2022</v>
      </c>
      <c r="E2" s="521">
        <v>2023</v>
      </c>
    </row>
    <row r="3" spans="1:5" ht="15.75" x14ac:dyDescent="0.25">
      <c r="A3" s="509" t="s">
        <v>167</v>
      </c>
      <c r="B3" s="503" t="s">
        <v>156</v>
      </c>
      <c r="C3" s="174" t="s">
        <v>168</v>
      </c>
      <c r="D3" s="174" t="s">
        <v>184</v>
      </c>
      <c r="E3" s="510" t="s">
        <v>298</v>
      </c>
    </row>
    <row r="4" spans="1:5" ht="15.75" x14ac:dyDescent="0.25">
      <c r="A4" s="511" t="s">
        <v>127</v>
      </c>
      <c r="B4" s="156" t="s">
        <v>169</v>
      </c>
      <c r="C4" s="178">
        <v>290000000</v>
      </c>
      <c r="D4" s="178">
        <v>310000000</v>
      </c>
      <c r="E4" s="520">
        <v>330000000</v>
      </c>
    </row>
    <row r="5" spans="1:5" ht="15.75" x14ac:dyDescent="0.25">
      <c r="A5" s="512" t="s">
        <v>131</v>
      </c>
      <c r="B5" s="156" t="s">
        <v>171</v>
      </c>
      <c r="C5" s="178">
        <v>20000000</v>
      </c>
      <c r="D5" s="178">
        <v>20000000</v>
      </c>
      <c r="E5" s="520">
        <v>20000000</v>
      </c>
    </row>
    <row r="6" spans="1:5" ht="15.75" x14ac:dyDescent="0.25">
      <c r="A6" s="513" t="s">
        <v>99</v>
      </c>
      <c r="B6" s="179" t="s">
        <v>170</v>
      </c>
      <c r="C6" s="174">
        <f t="shared" ref="C6:D6" si="0">C4+C5</f>
        <v>310000000</v>
      </c>
      <c r="D6" s="174">
        <f t="shared" si="0"/>
        <v>330000000</v>
      </c>
      <c r="E6" s="514">
        <f>E4+E5</f>
        <v>350000000</v>
      </c>
    </row>
    <row r="7" spans="1:5" ht="15.75" x14ac:dyDescent="0.25">
      <c r="A7" s="513" t="s">
        <v>104</v>
      </c>
      <c r="B7" s="179" t="s">
        <v>172</v>
      </c>
      <c r="C7" s="178"/>
      <c r="D7" s="178"/>
      <c r="E7" s="520"/>
    </row>
    <row r="8" spans="1:5" ht="15.75" x14ac:dyDescent="0.25">
      <c r="A8" s="512" t="s">
        <v>110</v>
      </c>
      <c r="B8" s="156" t="s">
        <v>155</v>
      </c>
      <c r="C8" s="178">
        <v>18000000</v>
      </c>
      <c r="D8" s="178">
        <v>18000000</v>
      </c>
      <c r="E8" s="520">
        <v>18000000</v>
      </c>
    </row>
    <row r="9" spans="1:5" ht="15.75" x14ac:dyDescent="0.25">
      <c r="A9" s="513" t="s">
        <v>108</v>
      </c>
      <c r="B9" s="179" t="s">
        <v>33</v>
      </c>
      <c r="C9" s="174">
        <f t="shared" ref="C9:D9" si="1">C8</f>
        <v>18000000</v>
      </c>
      <c r="D9" s="174">
        <f t="shared" si="1"/>
        <v>18000000</v>
      </c>
      <c r="E9" s="514">
        <f>E8</f>
        <v>18000000</v>
      </c>
    </row>
    <row r="10" spans="1:5" ht="15.75" x14ac:dyDescent="0.25">
      <c r="A10" s="513" t="s">
        <v>114</v>
      </c>
      <c r="B10" s="179" t="s">
        <v>141</v>
      </c>
      <c r="C10" s="174">
        <v>3000000</v>
      </c>
      <c r="D10" s="174"/>
      <c r="E10" s="520"/>
    </row>
    <row r="11" spans="1:5" ht="15.75" x14ac:dyDescent="0.25">
      <c r="A11" s="512" t="s">
        <v>174</v>
      </c>
      <c r="B11" s="156" t="s">
        <v>175</v>
      </c>
      <c r="C11" s="178">
        <v>6000000</v>
      </c>
      <c r="D11" s="178">
        <v>6000000</v>
      </c>
      <c r="E11" s="520">
        <v>6000000</v>
      </c>
    </row>
    <row r="12" spans="1:5" ht="15.75" x14ac:dyDescent="0.25">
      <c r="A12" s="513" t="s">
        <v>117</v>
      </c>
      <c r="B12" s="179" t="s">
        <v>176</v>
      </c>
      <c r="C12" s="174">
        <f t="shared" ref="C12:D12" si="2">C11</f>
        <v>6000000</v>
      </c>
      <c r="D12" s="174">
        <f t="shared" si="2"/>
        <v>6000000</v>
      </c>
      <c r="E12" s="514">
        <f>E11</f>
        <v>6000000</v>
      </c>
    </row>
    <row r="13" spans="1:5" ht="15.75" x14ac:dyDescent="0.25">
      <c r="A13" s="513" t="s">
        <v>118</v>
      </c>
      <c r="B13" s="179" t="s">
        <v>177</v>
      </c>
      <c r="C13" s="178"/>
      <c r="D13" s="178"/>
      <c r="E13" s="520"/>
    </row>
    <row r="14" spans="1:5" ht="15.75" x14ac:dyDescent="0.25">
      <c r="A14" s="626" t="s">
        <v>178</v>
      </c>
      <c r="B14" s="627"/>
      <c r="C14" s="174">
        <f>C6+C9+C10+C12</f>
        <v>337000000</v>
      </c>
      <c r="D14" s="174">
        <f t="shared" ref="D14" si="3">D6+D7+D9+D12</f>
        <v>354000000</v>
      </c>
      <c r="E14" s="514">
        <f>E6+E9+E12</f>
        <v>374000000</v>
      </c>
    </row>
    <row r="15" spans="1:5" ht="15.75" x14ac:dyDescent="0.25">
      <c r="A15" s="511" t="s">
        <v>124</v>
      </c>
      <c r="B15" s="156" t="s">
        <v>179</v>
      </c>
      <c r="C15" s="178">
        <v>115000000</v>
      </c>
      <c r="D15" s="178">
        <v>105000000</v>
      </c>
      <c r="E15" s="520">
        <v>192000000</v>
      </c>
    </row>
    <row r="16" spans="1:5" s="118" customFormat="1" ht="15.75" x14ac:dyDescent="0.25">
      <c r="A16" s="509" t="s">
        <v>151</v>
      </c>
      <c r="B16" s="179" t="s">
        <v>180</v>
      </c>
      <c r="C16" s="174">
        <f t="shared" ref="C16:E16" si="4">C15</f>
        <v>115000000</v>
      </c>
      <c r="D16" s="174">
        <f t="shared" si="4"/>
        <v>105000000</v>
      </c>
      <c r="E16" s="514">
        <f t="shared" si="4"/>
        <v>192000000</v>
      </c>
    </row>
    <row r="17" spans="1:5" ht="15.75" x14ac:dyDescent="0.25">
      <c r="A17" s="626" t="s">
        <v>180</v>
      </c>
      <c r="B17" s="628"/>
      <c r="C17" s="174">
        <f t="shared" ref="C17:D17" si="5">C15</f>
        <v>115000000</v>
      </c>
      <c r="D17" s="174">
        <f t="shared" si="5"/>
        <v>105000000</v>
      </c>
      <c r="E17" s="514">
        <f>E16</f>
        <v>192000000</v>
      </c>
    </row>
    <row r="18" spans="1:5" ht="16.5" thickBot="1" x14ac:dyDescent="0.3">
      <c r="A18" s="515" t="s">
        <v>156</v>
      </c>
      <c r="B18" s="516" t="s">
        <v>181</v>
      </c>
      <c r="C18" s="517">
        <f t="shared" ref="C18" si="6">C14+C17</f>
        <v>452000000</v>
      </c>
      <c r="D18" s="517">
        <f>D14+D17</f>
        <v>459000000</v>
      </c>
      <c r="E18" s="522">
        <f>E14+E17</f>
        <v>566000000</v>
      </c>
    </row>
    <row r="19" spans="1:5" ht="15.75" x14ac:dyDescent="0.25">
      <c r="A19" s="180"/>
      <c r="B19" s="180"/>
      <c r="C19" s="181"/>
      <c r="D19" s="181"/>
      <c r="E19" s="180"/>
    </row>
    <row r="20" spans="1:5" ht="15.75" hidden="1" x14ac:dyDescent="0.25">
      <c r="A20" s="180"/>
      <c r="B20" s="180"/>
      <c r="C20" s="181"/>
      <c r="D20" s="181"/>
      <c r="E20" s="180"/>
    </row>
    <row r="21" spans="1:5" ht="15.75" hidden="1" x14ac:dyDescent="0.25">
      <c r="A21" s="180"/>
      <c r="B21" s="180"/>
      <c r="C21" s="181"/>
      <c r="D21" s="181"/>
      <c r="E21" s="180"/>
    </row>
    <row r="22" spans="1:5" ht="16.5" thickBot="1" x14ac:dyDescent="0.3">
      <c r="A22" s="180"/>
      <c r="B22" s="180"/>
      <c r="C22" s="181"/>
      <c r="D22" s="181"/>
      <c r="E22" s="180"/>
    </row>
    <row r="23" spans="1:5" ht="15.75" x14ac:dyDescent="0.25">
      <c r="A23" s="175" t="s">
        <v>166</v>
      </c>
      <c r="B23" s="176" t="s">
        <v>297</v>
      </c>
      <c r="C23" s="176">
        <v>2021</v>
      </c>
      <c r="D23" s="176">
        <v>2022</v>
      </c>
      <c r="E23" s="177">
        <v>2023</v>
      </c>
    </row>
    <row r="24" spans="1:5" ht="15.75" x14ac:dyDescent="0.25">
      <c r="A24" s="509" t="s">
        <v>167</v>
      </c>
      <c r="B24" s="503" t="s">
        <v>156</v>
      </c>
      <c r="C24" s="174" t="s">
        <v>168</v>
      </c>
      <c r="D24" s="174" t="s">
        <v>184</v>
      </c>
      <c r="E24" s="520"/>
    </row>
    <row r="25" spans="1:5" ht="15.75" x14ac:dyDescent="0.25">
      <c r="A25" s="509" t="s">
        <v>182</v>
      </c>
      <c r="B25" s="179" t="s">
        <v>183</v>
      </c>
      <c r="C25" s="174">
        <v>444000000</v>
      </c>
      <c r="D25" s="174">
        <v>448500000</v>
      </c>
      <c r="E25" s="514">
        <v>554000000</v>
      </c>
    </row>
    <row r="26" spans="1:5" ht="15.75" x14ac:dyDescent="0.25">
      <c r="A26" s="512" t="s">
        <v>69</v>
      </c>
      <c r="B26" s="156" t="s">
        <v>37</v>
      </c>
      <c r="C26" s="178">
        <v>8000000</v>
      </c>
      <c r="D26" s="178">
        <v>10500000</v>
      </c>
      <c r="E26" s="520">
        <v>12000000</v>
      </c>
    </row>
    <row r="27" spans="1:5" ht="15.75" x14ac:dyDescent="0.25">
      <c r="A27" s="512" t="s">
        <v>75</v>
      </c>
      <c r="B27" s="156" t="s">
        <v>157</v>
      </c>
      <c r="C27" s="178"/>
      <c r="D27" s="178"/>
      <c r="E27" s="520"/>
    </row>
    <row r="28" spans="1:5" ht="15.75" x14ac:dyDescent="0.25">
      <c r="A28" s="512" t="s">
        <v>77</v>
      </c>
      <c r="B28" s="156" t="s">
        <v>143</v>
      </c>
      <c r="C28" s="178"/>
      <c r="D28" s="178"/>
      <c r="E28" s="520"/>
    </row>
    <row r="29" spans="1:5" ht="15.75" x14ac:dyDescent="0.25">
      <c r="A29" s="513" t="s">
        <v>187</v>
      </c>
      <c r="B29" s="179" t="s">
        <v>186</v>
      </c>
      <c r="C29" s="174">
        <f t="shared" ref="C29:D29" si="7">C26+C27+C28</f>
        <v>8000000</v>
      </c>
      <c r="D29" s="174">
        <f t="shared" si="7"/>
        <v>10500000</v>
      </c>
      <c r="E29" s="514">
        <f>E26</f>
        <v>12000000</v>
      </c>
    </row>
    <row r="30" spans="1:5" ht="15.75" x14ac:dyDescent="0.25">
      <c r="A30" s="632" t="s">
        <v>188</v>
      </c>
      <c r="B30" s="633"/>
      <c r="C30" s="174">
        <f t="shared" ref="C30:D30" si="8">C25+C29</f>
        <v>452000000</v>
      </c>
      <c r="D30" s="174">
        <f t="shared" si="8"/>
        <v>459000000</v>
      </c>
      <c r="E30" s="514">
        <f>E25+E29</f>
        <v>566000000</v>
      </c>
    </row>
    <row r="31" spans="1:5" ht="15.75" x14ac:dyDescent="0.25">
      <c r="A31" s="512" t="s">
        <v>152</v>
      </c>
      <c r="B31" s="156" t="s">
        <v>189</v>
      </c>
      <c r="C31" s="178"/>
      <c r="D31" s="178"/>
      <c r="E31" s="520"/>
    </row>
    <row r="32" spans="1:5" ht="15.75" x14ac:dyDescent="0.25">
      <c r="A32" s="632" t="s">
        <v>190</v>
      </c>
      <c r="B32" s="633"/>
      <c r="C32" s="178"/>
      <c r="D32" s="178"/>
      <c r="E32" s="520"/>
    </row>
    <row r="33" spans="1:5" ht="16.5" thickBot="1" x14ac:dyDescent="0.3">
      <c r="A33" s="519" t="s">
        <v>185</v>
      </c>
      <c r="B33" s="516" t="s">
        <v>181</v>
      </c>
      <c r="C33" s="517">
        <f t="shared" ref="C33:D33" si="9">C30+C32</f>
        <v>452000000</v>
      </c>
      <c r="D33" s="517">
        <f t="shared" si="9"/>
        <v>459000000</v>
      </c>
      <c r="E33" s="522">
        <f>E30+E32</f>
        <v>566000000</v>
      </c>
    </row>
    <row r="34" spans="1:5" ht="15.75" x14ac:dyDescent="0.25">
      <c r="A34" s="518"/>
      <c r="B34" s="180"/>
      <c r="C34" s="182"/>
      <c r="D34" s="182"/>
      <c r="E34" s="180"/>
    </row>
    <row r="35" spans="1:5" ht="15.75" x14ac:dyDescent="0.25">
      <c r="A35" s="629"/>
      <c r="B35" s="629"/>
      <c r="C35" s="182"/>
      <c r="D35" s="182"/>
      <c r="E35" s="180"/>
    </row>
    <row r="36" spans="1:5" x14ac:dyDescent="0.2">
      <c r="A36" s="129"/>
      <c r="B36" s="122"/>
      <c r="C36" s="130"/>
      <c r="D36" s="130"/>
      <c r="E36" s="121"/>
    </row>
    <row r="37" spans="1:5" x14ac:dyDescent="0.2">
      <c r="A37" s="129"/>
      <c r="B37" s="122"/>
      <c r="C37" s="130"/>
      <c r="D37" s="130"/>
      <c r="E37" s="121"/>
    </row>
    <row r="38" spans="1:5" ht="15" hidden="1" x14ac:dyDescent="0.25">
      <c r="A38" s="630" t="s">
        <v>180</v>
      </c>
      <c r="B38" s="631"/>
      <c r="C38" s="128">
        <f t="shared" ref="C38" si="10">C36</f>
        <v>0</v>
      </c>
      <c r="D38" s="128">
        <f t="shared" ref="D38" si="11">D36</f>
        <v>0</v>
      </c>
      <c r="E38" s="121"/>
    </row>
    <row r="39" spans="1:5" ht="15.75" hidden="1" x14ac:dyDescent="0.25">
      <c r="A39" s="125" t="s">
        <v>156</v>
      </c>
      <c r="B39" s="125" t="s">
        <v>181</v>
      </c>
      <c r="C39" s="126">
        <f t="shared" ref="C39" si="12">C35+C38</f>
        <v>0</v>
      </c>
      <c r="D39" s="126">
        <f t="shared" ref="D39" si="13">D35+D38</f>
        <v>0</v>
      </c>
      <c r="E39" s="121"/>
    </row>
    <row r="40" spans="1:5" x14ac:dyDescent="0.2">
      <c r="A40" s="121"/>
      <c r="B40" s="124"/>
      <c r="C40" s="127"/>
      <c r="D40" s="127"/>
      <c r="E40" s="121"/>
    </row>
    <row r="41" spans="1:5" x14ac:dyDescent="0.2">
      <c r="A41" s="121"/>
      <c r="B41" s="124"/>
      <c r="C41" s="127"/>
      <c r="D41" s="127"/>
      <c r="E41" s="121"/>
    </row>
    <row r="42" spans="1:5" x14ac:dyDescent="0.2">
      <c r="A42" s="121"/>
      <c r="B42" s="124"/>
      <c r="C42" s="127"/>
      <c r="D42" s="127"/>
      <c r="E42" s="121"/>
    </row>
    <row r="43" spans="1:5" x14ac:dyDescent="0.2">
      <c r="A43" s="121"/>
      <c r="B43" s="123"/>
      <c r="C43" s="123"/>
      <c r="D43" s="123"/>
      <c r="E43" s="121"/>
    </row>
    <row r="44" spans="1:5" x14ac:dyDescent="0.2">
      <c r="A44" s="121"/>
      <c r="B44" s="121"/>
      <c r="C44" s="121"/>
      <c r="D44" s="121"/>
      <c r="E44" s="121"/>
    </row>
  </sheetData>
  <mergeCells count="7">
    <mergeCell ref="B1:D1"/>
    <mergeCell ref="A14:B14"/>
    <mergeCell ref="A17:B17"/>
    <mergeCell ref="A35:B35"/>
    <mergeCell ref="A38:B38"/>
    <mergeCell ref="A30:B30"/>
    <mergeCell ref="A32:B32"/>
  </mergeCells>
  <phoneticPr fontId="2" type="noConversion"/>
  <pageMargins left="0.7" right="0.7" top="0.75" bottom="0.75" header="0.3" footer="0.3"/>
  <pageSetup paperSize="9" scale="68" orientation="landscape" horizontalDpi="120" verticalDpi="72" r:id="rId1"/>
  <headerFooter>
    <oddHeader>&amp;C&amp;"Times New Roman,Félkövér"&amp;14Győr-Moson-Sopron Megyei Önkormányzat 
2020. évet követő három év tervezett bevételei és kiadásai    
&amp;R&amp;"Times New Roman,Normál"&amp;12 11. számú melléklet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7"/>
  <sheetViews>
    <sheetView zoomScale="75" zoomScaleNormal="75" workbookViewId="0">
      <selection activeCell="A6" sqref="A6"/>
    </sheetView>
  </sheetViews>
  <sheetFormatPr defaultRowHeight="12.75" x14ac:dyDescent="0.2"/>
  <cols>
    <col min="1" max="1" width="59.140625" customWidth="1"/>
    <col min="2" max="10" width="15.7109375" customWidth="1"/>
  </cols>
  <sheetData>
    <row r="1" spans="1:10" ht="16.5" thickBot="1" x14ac:dyDescent="0.3">
      <c r="A1" s="634" t="s">
        <v>260</v>
      </c>
      <c r="B1" s="635" t="s">
        <v>299</v>
      </c>
      <c r="C1" s="635"/>
      <c r="D1" s="635"/>
      <c r="E1" s="635"/>
      <c r="F1" s="635"/>
      <c r="G1" s="635"/>
      <c r="H1" s="635"/>
      <c r="I1" s="635"/>
      <c r="J1" s="436"/>
    </row>
    <row r="2" spans="1:10" ht="16.5" thickBot="1" x14ac:dyDescent="0.3">
      <c r="A2" s="634"/>
      <c r="B2" s="635" t="s">
        <v>261</v>
      </c>
      <c r="C2" s="635"/>
      <c r="D2" s="635"/>
      <c r="E2" s="635" t="s">
        <v>16</v>
      </c>
      <c r="F2" s="635"/>
      <c r="G2" s="635"/>
      <c r="H2" s="635"/>
      <c r="I2" s="635"/>
      <c r="J2" s="436"/>
    </row>
    <row r="3" spans="1:10" ht="48" thickBot="1" x14ac:dyDescent="0.25">
      <c r="A3" s="634"/>
      <c r="B3" s="437" t="s">
        <v>262</v>
      </c>
      <c r="C3" s="437" t="s">
        <v>300</v>
      </c>
      <c r="D3" s="438" t="s">
        <v>263</v>
      </c>
      <c r="E3" s="439" t="s">
        <v>264</v>
      </c>
      <c r="F3" s="437" t="s">
        <v>265</v>
      </c>
      <c r="G3" s="437" t="s">
        <v>2</v>
      </c>
      <c r="H3" s="437" t="s">
        <v>266</v>
      </c>
      <c r="I3" s="437" t="s">
        <v>86</v>
      </c>
      <c r="J3" s="437" t="s">
        <v>267</v>
      </c>
    </row>
    <row r="4" spans="1:10" ht="30" customHeight="1" thickBot="1" x14ac:dyDescent="0.25">
      <c r="A4" s="440" t="s">
        <v>268</v>
      </c>
      <c r="B4" s="441">
        <f>SUM(B5:B6)</f>
        <v>30982840</v>
      </c>
      <c r="C4" s="441"/>
      <c r="D4" s="442">
        <f>SUM(D5:D6)</f>
        <v>30982840</v>
      </c>
      <c r="E4" s="443">
        <f t="shared" ref="E4:F4" si="0">SUM(E5:E6)</f>
        <v>11770528</v>
      </c>
      <c r="F4" s="441">
        <f t="shared" si="0"/>
        <v>2065498</v>
      </c>
      <c r="G4" s="441">
        <f>SUM(G5:G6)</f>
        <v>30094993</v>
      </c>
      <c r="H4" s="441"/>
      <c r="I4" s="441">
        <f>I5+I6</f>
        <v>-12948179</v>
      </c>
      <c r="J4" s="441">
        <f>J5+J6</f>
        <v>30982840</v>
      </c>
    </row>
    <row r="5" spans="1:10" ht="30" customHeight="1" thickBot="1" x14ac:dyDescent="0.25">
      <c r="A5" s="444" t="s">
        <v>269</v>
      </c>
      <c r="B5" s="445">
        <v>32482856</v>
      </c>
      <c r="C5" s="445"/>
      <c r="D5" s="446">
        <f>SUM(B5:C5)</f>
        <v>32482856</v>
      </c>
      <c r="E5" s="447"/>
      <c r="F5" s="445"/>
      <c r="G5" s="445">
        <v>26638658</v>
      </c>
      <c r="H5" s="445"/>
      <c r="I5" s="445">
        <f>D5+D6-G5-E6-F6-G6</f>
        <v>-12948179</v>
      </c>
      <c r="J5" s="445">
        <f>D5</f>
        <v>32482856</v>
      </c>
    </row>
    <row r="6" spans="1:10" ht="30" customHeight="1" thickBot="1" x14ac:dyDescent="0.25">
      <c r="A6" s="444" t="s">
        <v>270</v>
      </c>
      <c r="B6" s="445">
        <v>-1500016</v>
      </c>
      <c r="C6" s="445"/>
      <c r="D6" s="446">
        <f>SUM(B6:C6)</f>
        <v>-1500016</v>
      </c>
      <c r="E6" s="447">
        <v>11770528</v>
      </c>
      <c r="F6" s="445">
        <v>2065498</v>
      </c>
      <c r="G6" s="445">
        <v>3456335</v>
      </c>
      <c r="H6" s="445"/>
      <c r="I6" s="445"/>
      <c r="J6" s="445">
        <f>D6</f>
        <v>-1500016</v>
      </c>
    </row>
    <row r="7" spans="1:10" ht="30" customHeight="1" thickBot="1" x14ac:dyDescent="0.25">
      <c r="A7" s="440" t="s">
        <v>271</v>
      </c>
      <c r="B7" s="445">
        <v>-8772791</v>
      </c>
      <c r="C7" s="445">
        <v>42010000</v>
      </c>
      <c r="D7" s="446">
        <f>SUM(B7:C7)</f>
        <v>33237209</v>
      </c>
      <c r="E7" s="447">
        <v>10938746</v>
      </c>
      <c r="F7" s="445">
        <v>1880681</v>
      </c>
      <c r="G7" s="445">
        <v>31342236</v>
      </c>
      <c r="H7" s="445"/>
      <c r="I7" s="445">
        <v>-10924454</v>
      </c>
      <c r="J7" s="445">
        <f>I7+H7+G7+F7+E7</f>
        <v>33237209</v>
      </c>
    </row>
    <row r="8" spans="1:10" ht="30" customHeight="1" thickBot="1" x14ac:dyDescent="0.25">
      <c r="A8" s="440" t="s">
        <v>272</v>
      </c>
      <c r="B8" s="445">
        <v>2810247</v>
      </c>
      <c r="C8" s="445">
        <v>6693750</v>
      </c>
      <c r="D8" s="446">
        <f>B8+C8</f>
        <v>9503997</v>
      </c>
      <c r="E8" s="447">
        <v>100000</v>
      </c>
      <c r="F8" s="445">
        <v>38350</v>
      </c>
      <c r="G8" s="445">
        <v>5322570</v>
      </c>
      <c r="H8" s="445"/>
      <c r="I8" s="445">
        <f>J8-E8-F8-G8</f>
        <v>4043077</v>
      </c>
      <c r="J8" s="445">
        <f t="shared" ref="J8:J16" si="1">D8</f>
        <v>9503997</v>
      </c>
    </row>
    <row r="9" spans="1:10" ht="30" customHeight="1" thickBot="1" x14ac:dyDescent="0.25">
      <c r="A9" s="440" t="s">
        <v>273</v>
      </c>
      <c r="B9" s="445">
        <v>73695838</v>
      </c>
      <c r="C9" s="445"/>
      <c r="D9" s="446">
        <f>B9+C9</f>
        <v>73695838</v>
      </c>
      <c r="E9" s="447">
        <v>1526145</v>
      </c>
      <c r="F9" s="445">
        <v>267075</v>
      </c>
      <c r="G9" s="445">
        <v>73206780</v>
      </c>
      <c r="H9" s="445"/>
      <c r="I9" s="445">
        <f>J9-E9-F9-G9</f>
        <v>-1304162</v>
      </c>
      <c r="J9" s="445">
        <f t="shared" si="1"/>
        <v>73695838</v>
      </c>
    </row>
    <row r="10" spans="1:10" ht="30" customHeight="1" thickBot="1" x14ac:dyDescent="0.25">
      <c r="A10" s="440" t="s">
        <v>274</v>
      </c>
      <c r="B10" s="445">
        <v>2499275</v>
      </c>
      <c r="C10" s="445"/>
      <c r="D10" s="446">
        <f>B10</f>
        <v>2499275</v>
      </c>
      <c r="E10" s="447"/>
      <c r="F10" s="445"/>
      <c r="G10" s="445">
        <v>2500000</v>
      </c>
      <c r="H10" s="445"/>
      <c r="I10" s="445">
        <f>J10-G10</f>
        <v>-725</v>
      </c>
      <c r="J10" s="445">
        <f t="shared" si="1"/>
        <v>2499275</v>
      </c>
    </row>
    <row r="11" spans="1:10" ht="30" customHeight="1" thickBot="1" x14ac:dyDescent="0.25">
      <c r="A11" s="440" t="s">
        <v>275</v>
      </c>
      <c r="B11" s="445">
        <v>109636117</v>
      </c>
      <c r="C11" s="445"/>
      <c r="D11" s="446">
        <f>B11</f>
        <v>109636117</v>
      </c>
      <c r="E11" s="447">
        <v>6319660</v>
      </c>
      <c r="F11" s="445">
        <v>1105941</v>
      </c>
      <c r="G11" s="445">
        <v>6463566</v>
      </c>
      <c r="H11" s="445">
        <v>94400083</v>
      </c>
      <c r="I11" s="445">
        <f>J11-E11-F11-G11-H11</f>
        <v>1346867</v>
      </c>
      <c r="J11" s="445">
        <f t="shared" si="1"/>
        <v>109636117</v>
      </c>
    </row>
    <row r="12" spans="1:10" ht="30" customHeight="1" thickBot="1" x14ac:dyDescent="0.25">
      <c r="A12" s="440" t="s">
        <v>301</v>
      </c>
      <c r="B12" s="445">
        <v>1136610</v>
      </c>
      <c r="C12" s="445">
        <v>2120366</v>
      </c>
      <c r="D12" s="446">
        <f>B12+C12</f>
        <v>3256976</v>
      </c>
      <c r="E12" s="447">
        <v>1416802</v>
      </c>
      <c r="F12" s="445">
        <v>247940</v>
      </c>
      <c r="G12" s="445">
        <v>2094000</v>
      </c>
      <c r="H12" s="445"/>
      <c r="I12" s="445">
        <f>D12-E12-F12-G12</f>
        <v>-501766</v>
      </c>
      <c r="J12" s="445">
        <f t="shared" si="1"/>
        <v>3256976</v>
      </c>
    </row>
    <row r="13" spans="1:10" ht="30" customHeight="1" thickBot="1" x14ac:dyDescent="0.25">
      <c r="A13" s="440" t="s">
        <v>276</v>
      </c>
      <c r="B13" s="445">
        <v>4599408</v>
      </c>
      <c r="C13" s="445"/>
      <c r="D13" s="446">
        <f>B13+C13</f>
        <v>4599408</v>
      </c>
      <c r="E13" s="447">
        <v>5617864</v>
      </c>
      <c r="F13" s="445">
        <v>983126</v>
      </c>
      <c r="G13" s="445"/>
      <c r="H13" s="445"/>
      <c r="I13" s="445">
        <f>D13-E13-F13</f>
        <v>-2001582</v>
      </c>
      <c r="J13" s="445">
        <f t="shared" si="1"/>
        <v>4599408</v>
      </c>
    </row>
    <row r="14" spans="1:10" s="118" customFormat="1" ht="30" customHeight="1" thickBot="1" x14ac:dyDescent="0.25">
      <c r="A14" s="440" t="s">
        <v>304</v>
      </c>
      <c r="B14" s="445">
        <v>8951000</v>
      </c>
      <c r="C14" s="445"/>
      <c r="D14" s="446">
        <f>B14+C14</f>
        <v>8951000</v>
      </c>
      <c r="E14" s="447"/>
      <c r="F14" s="445"/>
      <c r="G14" s="445">
        <v>8951000</v>
      </c>
      <c r="H14" s="445"/>
      <c r="I14" s="445"/>
      <c r="J14" s="445">
        <f t="shared" si="1"/>
        <v>8951000</v>
      </c>
    </row>
    <row r="15" spans="1:10" s="118" customFormat="1" ht="30" customHeight="1" thickBot="1" x14ac:dyDescent="0.25">
      <c r="A15" s="440" t="s">
        <v>302</v>
      </c>
      <c r="B15" s="445">
        <v>-435342</v>
      </c>
      <c r="C15" s="445">
        <v>2000000</v>
      </c>
      <c r="D15" s="446">
        <f>SUM(B15:C15)</f>
        <v>1564658</v>
      </c>
      <c r="E15" s="447"/>
      <c r="F15" s="445"/>
      <c r="G15" s="445">
        <v>2000000</v>
      </c>
      <c r="H15" s="445"/>
      <c r="I15" s="445">
        <f>D15-G15</f>
        <v>-435342</v>
      </c>
      <c r="J15" s="445">
        <f t="shared" si="1"/>
        <v>1564658</v>
      </c>
    </row>
    <row r="16" spans="1:10" s="118" customFormat="1" ht="30" customHeight="1" thickBot="1" x14ac:dyDescent="0.25">
      <c r="A16" s="440" t="s">
        <v>303</v>
      </c>
      <c r="B16" s="445">
        <v>20000000</v>
      </c>
      <c r="C16" s="445"/>
      <c r="D16" s="446">
        <f>SUM(B16:C16)</f>
        <v>20000000</v>
      </c>
      <c r="E16" s="447"/>
      <c r="F16" s="445"/>
      <c r="G16" s="445">
        <v>20000000</v>
      </c>
      <c r="H16" s="445"/>
      <c r="I16" s="445"/>
      <c r="J16" s="445">
        <f t="shared" si="1"/>
        <v>20000000</v>
      </c>
    </row>
    <row r="17" spans="1:10" ht="30" customHeight="1" thickBot="1" x14ac:dyDescent="0.25">
      <c r="A17" s="448" t="s">
        <v>15</v>
      </c>
      <c r="B17" s="449">
        <f>SUM(B5:B16)</f>
        <v>245103202</v>
      </c>
      <c r="C17" s="449">
        <f>SUM(C5:C16)</f>
        <v>52824116</v>
      </c>
      <c r="D17" s="449">
        <f>SUM(D5:D16)</f>
        <v>297927318</v>
      </c>
      <c r="E17" s="449">
        <f t="shared" ref="E17:J17" si="2">SUM(E5:E16)</f>
        <v>37689745</v>
      </c>
      <c r="F17" s="449">
        <f t="shared" si="2"/>
        <v>6588611</v>
      </c>
      <c r="G17" s="449">
        <f t="shared" si="2"/>
        <v>181975145</v>
      </c>
      <c r="H17" s="449">
        <f t="shared" si="2"/>
        <v>94400083</v>
      </c>
      <c r="I17" s="449">
        <f t="shared" si="2"/>
        <v>-22726266</v>
      </c>
      <c r="J17" s="449">
        <f t="shared" si="2"/>
        <v>297927318</v>
      </c>
    </row>
  </sheetData>
  <mergeCells count="4">
    <mergeCell ref="A1:A3"/>
    <mergeCell ref="B1:I1"/>
    <mergeCell ref="B2:D2"/>
    <mergeCell ref="E2:I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&amp;C&amp;"Times New Roman,Félkövér"&amp;14Európai Uniós támogatással megvalósuló 2020. évi projektek bevételi és kiadási előirányzatai&amp;R&amp;"Times New Roman,Normál"&amp;12 12.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>
    <tabColor theme="7"/>
    <pageSetUpPr fitToPage="1"/>
  </sheetPr>
  <dimension ref="A1:P25"/>
  <sheetViews>
    <sheetView zoomScale="75" zoomScaleNormal="75" workbookViewId="0">
      <selection activeCell="P6" sqref="P6"/>
    </sheetView>
  </sheetViews>
  <sheetFormatPr defaultRowHeight="12.75" x14ac:dyDescent="0.2"/>
  <cols>
    <col min="1" max="1" width="6.140625" customWidth="1"/>
    <col min="2" max="2" width="51" customWidth="1"/>
    <col min="3" max="3" width="20.7109375" customWidth="1"/>
    <col min="4" max="4" width="20.7109375" style="118" customWidth="1"/>
    <col min="5" max="5" width="16.28515625" style="118" bestFit="1" customWidth="1"/>
    <col min="6" max="6" width="17.140625" style="118" bestFit="1" customWidth="1"/>
    <col min="7" max="7" width="5.85546875" style="118" hidden="1" customWidth="1"/>
    <col min="8" max="8" width="15.7109375" customWidth="1"/>
    <col min="9" max="9" width="8.5703125" customWidth="1"/>
    <col min="10" max="10" width="51.7109375" customWidth="1"/>
    <col min="11" max="11" width="20.7109375" style="118" customWidth="1"/>
    <col min="12" max="12" width="20.7109375" customWidth="1"/>
    <col min="13" max="13" width="18" style="118" customWidth="1"/>
    <col min="14" max="14" width="17.42578125" style="118" bestFit="1" customWidth="1"/>
    <col min="15" max="15" width="9" style="118" hidden="1" customWidth="1"/>
    <col min="16" max="16" width="19.28515625" customWidth="1"/>
  </cols>
  <sheetData>
    <row r="1" spans="1:16" ht="20.100000000000001" customHeight="1" x14ac:dyDescent="0.25">
      <c r="A1" s="551"/>
      <c r="B1" s="556" t="s">
        <v>24</v>
      </c>
      <c r="C1" s="299"/>
      <c r="D1" s="299"/>
      <c r="E1" s="299"/>
      <c r="F1" s="299"/>
      <c r="G1" s="299"/>
      <c r="H1" s="371" t="s">
        <v>46</v>
      </c>
      <c r="I1" s="552"/>
      <c r="J1" s="553" t="s">
        <v>16</v>
      </c>
      <c r="K1" s="299"/>
      <c r="L1" s="299"/>
      <c r="M1" s="299"/>
      <c r="N1" s="299"/>
      <c r="O1" s="299"/>
      <c r="P1" s="382" t="s">
        <v>46</v>
      </c>
    </row>
    <row r="2" spans="1:16" ht="15" customHeight="1" x14ac:dyDescent="0.25">
      <c r="A2" s="551"/>
      <c r="B2" s="556"/>
      <c r="C2" s="291" t="s">
        <v>294</v>
      </c>
      <c r="D2" s="289" t="s">
        <v>295</v>
      </c>
      <c r="E2" s="289" t="s">
        <v>295</v>
      </c>
      <c r="F2" s="289" t="s">
        <v>295</v>
      </c>
      <c r="G2" s="289" t="s">
        <v>162</v>
      </c>
      <c r="H2" s="371" t="s">
        <v>150</v>
      </c>
      <c r="I2" s="552"/>
      <c r="J2" s="554"/>
      <c r="K2" s="291" t="str">
        <f>C2</f>
        <v xml:space="preserve">2020. évi </v>
      </c>
      <c r="L2" s="289" t="str">
        <f>D2</f>
        <v>2020. évi</v>
      </c>
      <c r="M2" s="289" t="s">
        <v>295</v>
      </c>
      <c r="N2" s="479" t="s">
        <v>295</v>
      </c>
      <c r="O2" s="479" t="s">
        <v>162</v>
      </c>
      <c r="P2" s="377" t="s">
        <v>49</v>
      </c>
    </row>
    <row r="3" spans="1:16" ht="15" customHeight="1" x14ac:dyDescent="0.25">
      <c r="A3" s="551"/>
      <c r="B3" s="556"/>
      <c r="C3" s="292" t="s">
        <v>18</v>
      </c>
      <c r="D3" s="290" t="s">
        <v>293</v>
      </c>
      <c r="E3" s="290" t="s">
        <v>284</v>
      </c>
      <c r="F3" s="290" t="s">
        <v>287</v>
      </c>
      <c r="G3" s="290" t="s">
        <v>289</v>
      </c>
      <c r="H3" s="371" t="s">
        <v>50</v>
      </c>
      <c r="I3" s="552"/>
      <c r="J3" s="555"/>
      <c r="K3" s="292" t="s">
        <v>18</v>
      </c>
      <c r="L3" s="290" t="s">
        <v>293</v>
      </c>
      <c r="M3" s="290" t="s">
        <v>284</v>
      </c>
      <c r="N3" s="290" t="s">
        <v>287</v>
      </c>
      <c r="O3" s="290" t="s">
        <v>289</v>
      </c>
      <c r="P3" s="378" t="s">
        <v>50</v>
      </c>
    </row>
    <row r="4" spans="1:16" ht="20.100000000000001" customHeight="1" x14ac:dyDescent="0.25">
      <c r="A4" s="300" t="s">
        <v>102</v>
      </c>
      <c r="B4" s="17" t="s">
        <v>100</v>
      </c>
      <c r="C4" s="313">
        <f>'Ktvetési mérleg'!C5</f>
        <v>295600000</v>
      </c>
      <c r="D4" s="313">
        <f>'Bevétel össz.'!N4</f>
        <v>295600000</v>
      </c>
      <c r="E4" s="313">
        <f>'Bevétel össz.'!O4</f>
        <v>295600000</v>
      </c>
      <c r="F4" s="313">
        <f>'Bevétel össz.'!P4</f>
        <v>295600000</v>
      </c>
      <c r="G4" s="487">
        <v>277406191</v>
      </c>
      <c r="H4" s="369"/>
      <c r="I4" s="50" t="s">
        <v>53</v>
      </c>
      <c r="J4" s="30" t="s">
        <v>1</v>
      </c>
      <c r="K4" s="325">
        <f>'Ktvetési mérleg'!K4</f>
        <v>222054601</v>
      </c>
      <c r="L4" s="325">
        <f>'Kiadás ktgvszervenként'!N6</f>
        <v>222294601</v>
      </c>
      <c r="M4" s="325">
        <f>'Kiadás ktgvszervenként'!O6</f>
        <v>222294601</v>
      </c>
      <c r="N4" s="325">
        <f>'Kiadás ktgvszervenként'!P6</f>
        <v>222294386</v>
      </c>
      <c r="O4" s="350">
        <v>243263178</v>
      </c>
      <c r="P4" s="379">
        <f>Önkormányzat!O5</f>
        <v>2980736</v>
      </c>
    </row>
    <row r="5" spans="1:16" ht="20.100000000000001" customHeight="1" x14ac:dyDescent="0.25">
      <c r="A5" s="300" t="s">
        <v>103</v>
      </c>
      <c r="B5" s="17" t="s">
        <v>137</v>
      </c>
      <c r="C5" s="314">
        <f>'Ktvetési mérleg'!C6</f>
        <v>46130366</v>
      </c>
      <c r="D5" s="314">
        <f>'Bevétel össz.'!N6</f>
        <v>46408166</v>
      </c>
      <c r="E5" s="314">
        <f>'Bevétel össz.'!O6</f>
        <v>46408166</v>
      </c>
      <c r="F5" s="314">
        <f>'Bevétel össz.'!P6</f>
        <v>46408166</v>
      </c>
      <c r="G5" s="488">
        <v>33113899</v>
      </c>
      <c r="H5" s="370"/>
      <c r="I5" s="50" t="s">
        <v>54</v>
      </c>
      <c r="J5" s="30" t="s">
        <v>11</v>
      </c>
      <c r="K5" s="325">
        <f>'Ktvetési mérleg'!K5</f>
        <v>39426205</v>
      </c>
      <c r="L5" s="325">
        <f>'Kiadás ktgvszervenként'!N7</f>
        <v>39464005</v>
      </c>
      <c r="M5" s="325">
        <f>'Kiadás ktgvszervenként'!O7</f>
        <v>39464005</v>
      </c>
      <c r="N5" s="325">
        <f>'Kiadás ktgvszervenként'!P7</f>
        <v>39464220</v>
      </c>
      <c r="O5" s="329">
        <v>44396877</v>
      </c>
      <c r="P5" s="379">
        <f>Önkormányzat!O6</f>
        <v>462014</v>
      </c>
    </row>
    <row r="6" spans="1:16" ht="20.100000000000001" customHeight="1" x14ac:dyDescent="0.25">
      <c r="A6" s="301" t="s">
        <v>99</v>
      </c>
      <c r="B6" s="32" t="s">
        <v>146</v>
      </c>
      <c r="C6" s="315">
        <f>C4+C5</f>
        <v>341730366</v>
      </c>
      <c r="D6" s="315">
        <f t="shared" ref="D6" si="0">D4+D5</f>
        <v>342008166</v>
      </c>
      <c r="E6" s="315">
        <f>E4+E5</f>
        <v>342008166</v>
      </c>
      <c r="F6" s="315">
        <f>F4+F5</f>
        <v>342008166</v>
      </c>
      <c r="G6" s="315">
        <f>G4+G5</f>
        <v>310520090</v>
      </c>
      <c r="H6" s="370"/>
      <c r="I6" s="50" t="s">
        <v>57</v>
      </c>
      <c r="J6" s="30" t="s">
        <v>2</v>
      </c>
      <c r="K6" s="325">
        <f>'Ktvetési mérleg'!K6</f>
        <v>229153272</v>
      </c>
      <c r="L6" s="325">
        <f>'Kiadás ktgvszervenként'!N8</f>
        <v>229910240</v>
      </c>
      <c r="M6" s="325">
        <f>'Kiadás ktgvszervenként'!O8</f>
        <v>229910240</v>
      </c>
      <c r="N6" s="325">
        <f>'Kiadás ktgvszervenként'!P8</f>
        <v>230246740</v>
      </c>
      <c r="O6" s="329">
        <v>244981473</v>
      </c>
      <c r="P6" s="380"/>
    </row>
    <row r="7" spans="1:16" ht="20.100000000000001" customHeight="1" x14ac:dyDescent="0.25">
      <c r="A7" s="302" t="s">
        <v>243</v>
      </c>
      <c r="B7" s="32" t="s">
        <v>138</v>
      </c>
      <c r="C7" s="316"/>
      <c r="D7" s="316"/>
      <c r="E7" s="316"/>
      <c r="F7" s="316"/>
      <c r="G7" s="316"/>
      <c r="H7" s="370"/>
      <c r="I7" s="302" t="s">
        <v>246</v>
      </c>
      <c r="J7" s="211" t="s">
        <v>125</v>
      </c>
      <c r="K7" s="326"/>
      <c r="L7" s="327"/>
      <c r="M7" s="327"/>
      <c r="N7" s="327"/>
      <c r="O7" s="327"/>
      <c r="P7" s="380"/>
    </row>
    <row r="8" spans="1:16" s="118" customFormat="1" ht="20.100000000000001" customHeight="1" x14ac:dyDescent="0.25">
      <c r="A8" s="303" t="s">
        <v>110</v>
      </c>
      <c r="B8" s="277" t="s">
        <v>155</v>
      </c>
      <c r="C8" s="317">
        <f>'Ktvetési mérleg'!C10</f>
        <v>15309588</v>
      </c>
      <c r="D8" s="317">
        <f>'Bevétel össz.'!N10</f>
        <v>15309588</v>
      </c>
      <c r="E8" s="317">
        <f>'Bevétel össz.'!O10</f>
        <v>15309588</v>
      </c>
      <c r="F8" s="317">
        <f>'Bevétel össz.'!P10</f>
        <v>15309588</v>
      </c>
      <c r="G8" s="317">
        <v>15755566</v>
      </c>
      <c r="H8" s="370"/>
      <c r="I8" s="196" t="s">
        <v>211</v>
      </c>
      <c r="J8" s="210" t="s">
        <v>212</v>
      </c>
      <c r="K8" s="328">
        <f>'Ktvetési mérleg'!K8</f>
        <v>1127560</v>
      </c>
      <c r="L8" s="328">
        <f>Önkormányzat!H9</f>
        <v>1127560</v>
      </c>
      <c r="M8" s="328">
        <f>Önkormányzat!J9</f>
        <v>1127560</v>
      </c>
      <c r="N8" s="328">
        <f>Önkormányzat!L9</f>
        <v>1154965</v>
      </c>
      <c r="O8" s="351">
        <v>1127560</v>
      </c>
      <c r="P8" s="380"/>
    </row>
    <row r="9" spans="1:16" s="118" customFormat="1" ht="20.100000000000001" customHeight="1" x14ac:dyDescent="0.25">
      <c r="A9" s="303" t="s">
        <v>282</v>
      </c>
      <c r="B9" s="210" t="s">
        <v>283</v>
      </c>
      <c r="C9" s="317">
        <f>'Bevétel össz.'!C11</f>
        <v>0</v>
      </c>
      <c r="D9" s="317">
        <f>'Bevétel össz.'!D11</f>
        <v>0</v>
      </c>
      <c r="E9" s="317">
        <f>'Bevétel össz.'!E11</f>
        <v>0</v>
      </c>
      <c r="F9" s="317">
        <f>'Bevétel össz.'!F11</f>
        <v>0</v>
      </c>
      <c r="G9" s="317">
        <v>102564</v>
      </c>
      <c r="H9" s="370"/>
      <c r="I9" s="196" t="s">
        <v>84</v>
      </c>
      <c r="J9" s="324" t="s">
        <v>213</v>
      </c>
      <c r="K9" s="328">
        <f>'Ktvetési mérleg'!K9</f>
        <v>22149000</v>
      </c>
      <c r="L9" s="328">
        <f>Önkormányzat!H10</f>
        <v>22149000</v>
      </c>
      <c r="M9" s="328">
        <f>Önkormányzat!J10+Hivatal!J13</f>
        <v>23220791</v>
      </c>
      <c r="N9" s="328">
        <f>Önkormányzat!L10+Hivatal!L13</f>
        <v>23042991</v>
      </c>
      <c r="O9" s="351">
        <v>9423891</v>
      </c>
      <c r="P9" s="380"/>
    </row>
    <row r="10" spans="1:16" s="118" customFormat="1" ht="20.100000000000001" customHeight="1" x14ac:dyDescent="0.25">
      <c r="A10" s="303" t="s">
        <v>218</v>
      </c>
      <c r="B10" s="277" t="s">
        <v>113</v>
      </c>
      <c r="C10" s="317">
        <f>'Ktvetési mérleg'!C12</f>
        <v>9650</v>
      </c>
      <c r="D10" s="317">
        <f>'Bevétel össz.'!N12</f>
        <v>9650</v>
      </c>
      <c r="E10" s="317">
        <f>'Bevétel össz.'!O12</f>
        <v>9650</v>
      </c>
      <c r="F10" s="317">
        <f>'Bevétel össz.'!P12</f>
        <v>9650</v>
      </c>
      <c r="G10" s="317">
        <v>121733</v>
      </c>
      <c r="H10" s="370"/>
      <c r="I10" s="196" t="s">
        <v>85</v>
      </c>
      <c r="J10" s="324" t="s">
        <v>214</v>
      </c>
      <c r="K10" s="328">
        <f>'Ktvetési mérleg'!K10</f>
        <v>4700000</v>
      </c>
      <c r="L10" s="328">
        <f>Önkormányzat!H11</f>
        <v>4700000</v>
      </c>
      <c r="M10" s="328">
        <f>Önkormányzat!J11</f>
        <v>4700000</v>
      </c>
      <c r="N10" s="328">
        <f>Önkormányzat!L11</f>
        <v>4700000</v>
      </c>
      <c r="O10" s="351">
        <v>4348479</v>
      </c>
      <c r="P10" s="380"/>
    </row>
    <row r="11" spans="1:16" ht="20.100000000000001" customHeight="1" x14ac:dyDescent="0.25">
      <c r="A11" s="301" t="s">
        <v>244</v>
      </c>
      <c r="B11" s="32" t="s">
        <v>33</v>
      </c>
      <c r="C11" s="318">
        <f>C8+C9+C10</f>
        <v>15319238</v>
      </c>
      <c r="D11" s="318">
        <f t="shared" ref="D11" si="1">D8+D9+D10</f>
        <v>15319238</v>
      </c>
      <c r="E11" s="318">
        <f>E8+E9+E10</f>
        <v>15319238</v>
      </c>
      <c r="F11" s="318">
        <f>F8+F9+F10</f>
        <v>15319238</v>
      </c>
      <c r="G11" s="318">
        <f>G8+G9+G10</f>
        <v>15979863</v>
      </c>
      <c r="H11" s="372">
        <f>Önkormányzat!O38</f>
        <v>9391298</v>
      </c>
      <c r="I11" s="50" t="s">
        <v>87</v>
      </c>
      <c r="J11" s="30" t="s">
        <v>142</v>
      </c>
      <c r="K11" s="329">
        <f>K8+K9+K10</f>
        <v>27976560</v>
      </c>
      <c r="L11" s="329">
        <f t="shared" ref="L11:M11" si="2">L8+L9+L10</f>
        <v>27976560</v>
      </c>
      <c r="M11" s="329">
        <f t="shared" si="2"/>
        <v>29048351</v>
      </c>
      <c r="N11" s="329">
        <f>N8+N9+N10</f>
        <v>28897956</v>
      </c>
      <c r="O11" s="329">
        <f>O8+O9+O10</f>
        <v>14899930</v>
      </c>
      <c r="P11" s="372">
        <f>Önkormányzat!O19</f>
        <v>2500000</v>
      </c>
    </row>
    <row r="12" spans="1:16" ht="20.100000000000001" customHeight="1" x14ac:dyDescent="0.25">
      <c r="A12" s="303" t="s">
        <v>174</v>
      </c>
      <c r="B12" s="293" t="s">
        <v>147</v>
      </c>
      <c r="C12" s="317">
        <f>'Ktvetési mérleg'!C15</f>
        <v>6693750</v>
      </c>
      <c r="D12" s="317">
        <f>'Bevétel össz.'!N15</f>
        <v>6693750</v>
      </c>
      <c r="E12" s="317">
        <f>'Bevétel össz.'!O15</f>
        <v>6693750</v>
      </c>
      <c r="F12" s="317">
        <f>'Bevétel össz.'!P15</f>
        <v>6693750</v>
      </c>
      <c r="G12" s="344">
        <v>32938875</v>
      </c>
      <c r="H12" s="372"/>
      <c r="I12" s="542"/>
      <c r="J12" s="543"/>
      <c r="K12" s="543"/>
      <c r="L12" s="543"/>
      <c r="M12" s="543"/>
      <c r="N12" s="543"/>
      <c r="O12" s="543"/>
      <c r="P12" s="544"/>
    </row>
    <row r="13" spans="1:16" ht="20.100000000000001" customHeight="1" thickBot="1" x14ac:dyDescent="0.3">
      <c r="A13" s="298" t="s">
        <v>117</v>
      </c>
      <c r="B13" s="32" t="s">
        <v>148</v>
      </c>
      <c r="C13" s="315">
        <f>C12</f>
        <v>6693750</v>
      </c>
      <c r="D13" s="315">
        <f t="shared" ref="D13:G13" si="3">D12</f>
        <v>6693750</v>
      </c>
      <c r="E13" s="315">
        <f t="shared" si="3"/>
        <v>6693750</v>
      </c>
      <c r="F13" s="315">
        <f t="shared" si="3"/>
        <v>6693750</v>
      </c>
      <c r="G13" s="315">
        <f t="shared" si="3"/>
        <v>32938875</v>
      </c>
      <c r="H13" s="372"/>
      <c r="I13" s="545"/>
      <c r="J13" s="546"/>
      <c r="K13" s="546"/>
      <c r="L13" s="546"/>
      <c r="M13" s="546"/>
      <c r="N13" s="546"/>
      <c r="O13" s="546"/>
      <c r="P13" s="547"/>
    </row>
    <row r="14" spans="1:16" ht="20.100000000000001" customHeight="1" thickBot="1" x14ac:dyDescent="0.3">
      <c r="A14" s="296"/>
      <c r="B14" s="304" t="s">
        <v>40</v>
      </c>
      <c r="C14" s="319">
        <f t="shared" ref="C14:H14" si="4">C6+C7+C11+C13</f>
        <v>363743354</v>
      </c>
      <c r="D14" s="319">
        <f t="shared" si="4"/>
        <v>364021154</v>
      </c>
      <c r="E14" s="319">
        <f t="shared" si="4"/>
        <v>364021154</v>
      </c>
      <c r="F14" s="319">
        <f t="shared" si="4"/>
        <v>364021154</v>
      </c>
      <c r="G14" s="319">
        <f t="shared" si="4"/>
        <v>359438828</v>
      </c>
      <c r="H14" s="373">
        <f t="shared" si="4"/>
        <v>9391298</v>
      </c>
      <c r="I14" s="321"/>
      <c r="J14" s="305" t="s">
        <v>41</v>
      </c>
      <c r="K14" s="330">
        <f t="shared" ref="K14:P14" si="5">K6+K11+K5+K4</f>
        <v>518610638</v>
      </c>
      <c r="L14" s="330">
        <f t="shared" si="5"/>
        <v>519645406</v>
      </c>
      <c r="M14" s="330">
        <f t="shared" si="5"/>
        <v>520717197</v>
      </c>
      <c r="N14" s="330">
        <f t="shared" si="5"/>
        <v>520903302</v>
      </c>
      <c r="O14" s="330">
        <f t="shared" si="5"/>
        <v>547541458</v>
      </c>
      <c r="P14" s="386">
        <f t="shared" si="5"/>
        <v>5942750</v>
      </c>
    </row>
    <row r="15" spans="1:16" ht="20.100000000000001" customHeight="1" x14ac:dyDescent="0.25">
      <c r="A15" s="302" t="s">
        <v>104</v>
      </c>
      <c r="B15" s="32" t="s">
        <v>139</v>
      </c>
      <c r="C15" s="316">
        <f>'Bevétel össz.'!M8</f>
        <v>0</v>
      </c>
      <c r="D15" s="318">
        <f>'Bevétel össz.'!N8</f>
        <v>0</v>
      </c>
      <c r="E15" s="318">
        <f>'Bevétel össz.'!O8</f>
        <v>0</v>
      </c>
      <c r="F15" s="318"/>
      <c r="G15" s="318">
        <v>314607</v>
      </c>
      <c r="H15" s="372"/>
      <c r="I15" s="50" t="s">
        <v>69</v>
      </c>
      <c r="J15" s="30" t="s">
        <v>4</v>
      </c>
      <c r="K15" s="329">
        <f>'Ktvetési mérleg'!K12</f>
        <v>102754143</v>
      </c>
      <c r="L15" s="329">
        <f>'Kiadás ktgvszervenként'!N12</f>
        <v>103643143</v>
      </c>
      <c r="M15" s="329">
        <f>'Kiadás ktgvszervenként'!O12</f>
        <v>104510915</v>
      </c>
      <c r="N15" s="329">
        <f>'Kiadás ktgvszervenként'!P12</f>
        <v>104510915</v>
      </c>
      <c r="O15" s="329">
        <v>139737808</v>
      </c>
      <c r="P15" s="381"/>
    </row>
    <row r="16" spans="1:16" ht="20.100000000000001" customHeight="1" x14ac:dyDescent="0.25">
      <c r="A16" s="301" t="s">
        <v>140</v>
      </c>
      <c r="B16" s="32" t="s">
        <v>141</v>
      </c>
      <c r="C16" s="316"/>
      <c r="D16" s="316"/>
      <c r="E16" s="316"/>
      <c r="F16" s="316"/>
      <c r="G16" s="316"/>
      <c r="H16" s="372"/>
      <c r="I16" s="50" t="s">
        <v>75</v>
      </c>
      <c r="J16" s="30" t="s">
        <v>14</v>
      </c>
      <c r="K16" s="329">
        <f>'Ktvetési mérleg'!K13</f>
        <v>26664676</v>
      </c>
      <c r="L16" s="329">
        <f>'Kiadás ktgvszervenként'!N13</f>
        <v>26664677</v>
      </c>
      <c r="M16" s="329">
        <f>'Kiadás ktgvszervenként'!O13</f>
        <v>26664677</v>
      </c>
      <c r="N16" s="329">
        <f>'Kiadás ktgvszervenként'!P13</f>
        <v>26664677</v>
      </c>
      <c r="O16" s="329">
        <v>75000000</v>
      </c>
      <c r="P16" s="381"/>
    </row>
    <row r="17" spans="1:16" ht="20.100000000000001" customHeight="1" thickBot="1" x14ac:dyDescent="0.3">
      <c r="A17" s="298" t="s">
        <v>118</v>
      </c>
      <c r="B17" s="32" t="s">
        <v>149</v>
      </c>
      <c r="C17" s="316"/>
      <c r="D17" s="316"/>
      <c r="E17" s="316"/>
      <c r="F17" s="316"/>
      <c r="G17" s="316"/>
      <c r="H17" s="372"/>
      <c r="I17" s="50" t="s">
        <v>77</v>
      </c>
      <c r="J17" s="30" t="s">
        <v>143</v>
      </c>
      <c r="K17" s="329">
        <f>'Kiadás ktgvszervenként'!M14</f>
        <v>0</v>
      </c>
      <c r="L17" s="329">
        <f>'Kiadás ktgvszervenként'!N14</f>
        <v>0</v>
      </c>
      <c r="M17" s="329">
        <f>'Kiadás ktgvszervenként'!O14</f>
        <v>0</v>
      </c>
      <c r="N17" s="329">
        <f>'Kiadás ktgvszervenként'!P14</f>
        <v>0</v>
      </c>
      <c r="O17" s="353">
        <v>1485518</v>
      </c>
      <c r="P17" s="383"/>
    </row>
    <row r="18" spans="1:16" ht="20.100000000000001" customHeight="1" thickBot="1" x14ac:dyDescent="0.3">
      <c r="A18" s="296"/>
      <c r="B18" s="304" t="s">
        <v>42</v>
      </c>
      <c r="C18" s="320">
        <f>C15+C16+C17</f>
        <v>0</v>
      </c>
      <c r="D18" s="320">
        <f t="shared" ref="D18:G18" si="6">D15+D16+D17</f>
        <v>0</v>
      </c>
      <c r="E18" s="320">
        <f t="shared" si="6"/>
        <v>0</v>
      </c>
      <c r="F18" s="320">
        <f t="shared" si="6"/>
        <v>0</v>
      </c>
      <c r="G18" s="320">
        <f t="shared" si="6"/>
        <v>314607</v>
      </c>
      <c r="H18" s="374"/>
      <c r="I18" s="322"/>
      <c r="J18" s="306" t="s">
        <v>43</v>
      </c>
      <c r="K18" s="331">
        <f>K15+K16+K17</f>
        <v>129418819</v>
      </c>
      <c r="L18" s="331">
        <f t="shared" ref="L18" si="7">L15+L16+L17</f>
        <v>130307820</v>
      </c>
      <c r="M18" s="331">
        <f>M15+M16+M17</f>
        <v>131175592</v>
      </c>
      <c r="N18" s="331">
        <f>N15+N16+N17</f>
        <v>131175592</v>
      </c>
      <c r="O18" s="331">
        <f>O15+O16+O17</f>
        <v>216223326</v>
      </c>
      <c r="P18" s="384"/>
    </row>
    <row r="19" spans="1:16" s="118" customFormat="1" ht="20.100000000000001" customHeight="1" thickBot="1" x14ac:dyDescent="0.3">
      <c r="A19" s="548"/>
      <c r="B19" s="549"/>
      <c r="C19" s="549"/>
      <c r="D19" s="549"/>
      <c r="E19" s="549"/>
      <c r="F19" s="549"/>
      <c r="G19" s="549"/>
      <c r="H19" s="550"/>
      <c r="I19" s="336" t="s">
        <v>215</v>
      </c>
      <c r="J19" s="337" t="s">
        <v>12</v>
      </c>
      <c r="K19" s="338">
        <f>'Ktvetési mérleg'!K15</f>
        <v>48034911</v>
      </c>
      <c r="L19" s="338">
        <f>'Kiadás ktgvszervenként'!N16</f>
        <v>46388942</v>
      </c>
      <c r="M19" s="338">
        <f>'Kiadás ktgvszervenként'!O16</f>
        <v>44449379</v>
      </c>
      <c r="N19" s="338">
        <f>'Kiadás ktgvszervenként'!P16</f>
        <v>44263274</v>
      </c>
      <c r="O19" s="361">
        <v>29951373</v>
      </c>
      <c r="P19" s="385">
        <f>Önkormányzat!O14</f>
        <v>5000000</v>
      </c>
    </row>
    <row r="20" spans="1:16" s="118" customFormat="1" ht="20.100000000000001" customHeight="1" thickBot="1" x14ac:dyDescent="0.3">
      <c r="A20" s="303" t="s">
        <v>123</v>
      </c>
      <c r="B20" s="213" t="s">
        <v>220</v>
      </c>
      <c r="C20" s="312">
        <f>'Ktvetési mérleg'!C19</f>
        <v>344145014</v>
      </c>
      <c r="D20" s="312">
        <f>'Bevétel össz.'!N19</f>
        <v>344145014</v>
      </c>
      <c r="E20" s="312">
        <f>'Bevétel össz.'!O19</f>
        <v>344145014</v>
      </c>
      <c r="F20" s="312">
        <f>'Bevétel össz.'!P19</f>
        <v>344145014</v>
      </c>
      <c r="G20" s="348">
        <v>444410722</v>
      </c>
      <c r="H20" s="375">
        <f>Önkormányzat!O44</f>
        <v>1551452</v>
      </c>
      <c r="I20" s="335" t="s">
        <v>98</v>
      </c>
      <c r="J20" s="221" t="s">
        <v>159</v>
      </c>
      <c r="K20" s="334">
        <f>'Ktvetési mérleg'!K21</f>
        <v>11824000</v>
      </c>
      <c r="L20" s="334">
        <f>'Kiadás ktgvszervenként'!N18</f>
        <v>11824000</v>
      </c>
      <c r="M20" s="334">
        <f>'Kiadás ktgvszervenként'!O18</f>
        <v>11824000</v>
      </c>
      <c r="N20" s="334">
        <f>'Kiadás ktgvszervenként'!P18</f>
        <v>11824000</v>
      </c>
      <c r="O20" s="334">
        <v>10448000</v>
      </c>
      <c r="P20" s="385"/>
    </row>
    <row r="21" spans="1:16" s="118" customFormat="1" ht="20.100000000000001" customHeight="1" thickBot="1" x14ac:dyDescent="0.3">
      <c r="A21" s="303"/>
      <c r="B21" s="213"/>
      <c r="C21" s="424">
        <f>C14+C18+C20</f>
        <v>707888368</v>
      </c>
      <c r="D21" s="424">
        <f t="shared" ref="D21:H21" si="8">D14+D18+D20</f>
        <v>708166168</v>
      </c>
      <c r="E21" s="424">
        <f t="shared" si="8"/>
        <v>708166168</v>
      </c>
      <c r="F21" s="424">
        <f t="shared" si="8"/>
        <v>708166168</v>
      </c>
      <c r="G21" s="424">
        <f t="shared" si="8"/>
        <v>804164157</v>
      </c>
      <c r="H21" s="311">
        <f t="shared" si="8"/>
        <v>10942750</v>
      </c>
      <c r="I21" s="312"/>
      <c r="J21" s="312"/>
      <c r="K21" s="424">
        <f>K14+K18+K20+K19</f>
        <v>707888368</v>
      </c>
      <c r="L21" s="424">
        <f>L14+L18+L20+L19</f>
        <v>708166168</v>
      </c>
      <c r="M21" s="424">
        <f>M14+M18+M20+M19</f>
        <v>708166168</v>
      </c>
      <c r="N21" s="424">
        <f>N14+N18+N20+N19</f>
        <v>708166168</v>
      </c>
      <c r="O21" s="424">
        <f>O14+O18+O20+O19</f>
        <v>804164157</v>
      </c>
      <c r="P21" s="312">
        <f t="shared" ref="P21" si="9">P14+P18+P20+P19</f>
        <v>10942750</v>
      </c>
    </row>
    <row r="22" spans="1:16" s="118" customFormat="1" ht="20.100000000000001" customHeight="1" thickBot="1" x14ac:dyDescent="0.3">
      <c r="A22" s="303" t="s">
        <v>124</v>
      </c>
      <c r="B22" s="213" t="s">
        <v>19</v>
      </c>
      <c r="C22" s="312">
        <f>'Ktvetési mérleg'!C23</f>
        <v>191488401</v>
      </c>
      <c r="D22" s="312">
        <f>'Bevétel össz.'!N21</f>
        <v>192377401</v>
      </c>
      <c r="E22" s="312">
        <f>'Bevétel össz.'!O21</f>
        <v>194588894</v>
      </c>
      <c r="F22" s="312">
        <f>'Bevétel össz.'!P21</f>
        <v>194597594</v>
      </c>
      <c r="G22" s="312">
        <v>111652985</v>
      </c>
      <c r="H22" s="375"/>
      <c r="I22" s="335" t="s">
        <v>92</v>
      </c>
      <c r="J22" s="221" t="s">
        <v>19</v>
      </c>
      <c r="K22" s="334">
        <f>'Ktvetési mérleg'!K23</f>
        <v>191488401</v>
      </c>
      <c r="L22" s="334">
        <f>'Kiadás ktgvszervenként'!N20</f>
        <v>192377401</v>
      </c>
      <c r="M22" s="334">
        <f>'Kiadás ktgvszervenként'!O20</f>
        <v>194588894</v>
      </c>
      <c r="N22" s="334">
        <f>'Kiadás ktgvszervenként'!P20</f>
        <v>194597594</v>
      </c>
      <c r="O22" s="334">
        <v>111652985</v>
      </c>
      <c r="P22" s="385"/>
    </row>
    <row r="23" spans="1:16" s="118" customFormat="1" ht="20.100000000000001" customHeight="1" thickBot="1" x14ac:dyDescent="0.3">
      <c r="A23" s="298" t="s">
        <v>151</v>
      </c>
      <c r="B23" s="297" t="s">
        <v>245</v>
      </c>
      <c r="C23" s="294">
        <f>C20+C22</f>
        <v>535633415</v>
      </c>
      <c r="D23" s="294">
        <f t="shared" ref="D23:H23" si="10">D20+D22</f>
        <v>536522415</v>
      </c>
      <c r="E23" s="294">
        <f t="shared" si="10"/>
        <v>538733908</v>
      </c>
      <c r="F23" s="294">
        <f t="shared" si="10"/>
        <v>538742608</v>
      </c>
      <c r="G23" s="294">
        <f t="shared" si="10"/>
        <v>556063707</v>
      </c>
      <c r="H23" s="375">
        <f t="shared" si="10"/>
        <v>1551452</v>
      </c>
      <c r="I23" s="323" t="s">
        <v>152</v>
      </c>
      <c r="J23" s="307" t="s">
        <v>247</v>
      </c>
      <c r="K23" s="332">
        <f>K22</f>
        <v>191488401</v>
      </c>
      <c r="L23" s="332">
        <f t="shared" ref="L23:O23" si="11">L22</f>
        <v>192377401</v>
      </c>
      <c r="M23" s="332">
        <f t="shared" si="11"/>
        <v>194588894</v>
      </c>
      <c r="N23" s="332">
        <f t="shared" si="11"/>
        <v>194597594</v>
      </c>
      <c r="O23" s="332">
        <f t="shared" si="11"/>
        <v>111652985</v>
      </c>
      <c r="P23" s="385"/>
    </row>
    <row r="24" spans="1:16" ht="20.100000000000001" customHeight="1" thickBot="1" x14ac:dyDescent="0.3">
      <c r="A24" s="308"/>
      <c r="B24" s="309" t="s">
        <v>44</v>
      </c>
      <c r="C24" s="295">
        <f>C14+C18+C23</f>
        <v>899376769</v>
      </c>
      <c r="D24" s="295">
        <f t="shared" ref="D24:H24" si="12">D14+D18+D23</f>
        <v>900543569</v>
      </c>
      <c r="E24" s="295">
        <f>E14+E18+E23</f>
        <v>902755062</v>
      </c>
      <c r="F24" s="295">
        <f t="shared" si="12"/>
        <v>902763762</v>
      </c>
      <c r="G24" s="295">
        <f t="shared" si="12"/>
        <v>915817142</v>
      </c>
      <c r="H24" s="376">
        <f t="shared" si="12"/>
        <v>10942750</v>
      </c>
      <c r="I24" s="295"/>
      <c r="J24" s="310" t="s">
        <v>45</v>
      </c>
      <c r="K24" s="333">
        <f>K14+K18+K19+K23+K20</f>
        <v>899376769</v>
      </c>
      <c r="L24" s="333">
        <f>L14+L18+L19+L23+L20</f>
        <v>900543569</v>
      </c>
      <c r="M24" s="333">
        <f>M14+M18+M19+M23+M20</f>
        <v>902755062</v>
      </c>
      <c r="N24" s="333">
        <f>N14+N18+N19+N23+N20</f>
        <v>902763762</v>
      </c>
      <c r="O24" s="333">
        <f>O14+O18+O19+O23+O20</f>
        <v>915817142</v>
      </c>
      <c r="P24" s="387">
        <f>P14+P18+P19+P23</f>
        <v>10942750</v>
      </c>
    </row>
    <row r="25" spans="1:16" ht="15" x14ac:dyDescent="0.2">
      <c r="C25" s="46"/>
      <c r="D25" s="46"/>
      <c r="E25" s="46"/>
      <c r="F25" s="46"/>
      <c r="G25" s="497"/>
      <c r="H25" s="46"/>
      <c r="O25" s="20"/>
    </row>
  </sheetData>
  <mergeCells count="6">
    <mergeCell ref="I12:P13"/>
    <mergeCell ref="A19:H19"/>
    <mergeCell ref="A1:A3"/>
    <mergeCell ref="I1:I3"/>
    <mergeCell ref="J1:J3"/>
    <mergeCell ref="B1:B3"/>
  </mergeCells>
  <phoneticPr fontId="2" type="noConversion"/>
  <pageMargins left="0.75" right="0.75" top="1" bottom="1" header="0.5" footer="0.5"/>
  <pageSetup paperSize="9" scale="49" orientation="landscape" r:id="rId1"/>
  <headerFooter alignWithMargins="0">
    <oddHeader>&amp;C&amp;"Times New Roman,Félkövér"&amp;14Győr-Moson-Sopron Megyei Önkormányzat és Győr-Moson-Sopron Megyei Önkormányzati Hivatal
Működési, felhalmozási mérleg 2020.&amp;R&amp;"Times New Roman,Normál"&amp;12 2. számú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4">
    <tabColor theme="7"/>
    <pageSetUpPr fitToPage="1"/>
  </sheetPr>
  <dimension ref="A1:Q24"/>
  <sheetViews>
    <sheetView zoomScale="75" zoomScaleNormal="75" workbookViewId="0">
      <selection activeCell="F23" sqref="F23"/>
    </sheetView>
  </sheetViews>
  <sheetFormatPr defaultRowHeight="12.75" x14ac:dyDescent="0.2"/>
  <cols>
    <col min="1" max="1" width="6.5703125" customWidth="1"/>
    <col min="2" max="2" width="56.85546875" customWidth="1"/>
    <col min="3" max="4" width="20.7109375" customWidth="1"/>
    <col min="5" max="6" width="20.85546875" style="118" customWidth="1"/>
    <col min="7" max="7" width="6.85546875" style="118" hidden="1" customWidth="1"/>
    <col min="8" max="9" width="20.7109375" customWidth="1"/>
    <col min="10" max="11" width="20.85546875" style="118" bestFit="1" customWidth="1"/>
    <col min="12" max="12" width="4.42578125" style="118" hidden="1" customWidth="1"/>
    <col min="13" max="14" width="20.7109375" customWidth="1"/>
    <col min="15" max="16" width="20.85546875" style="118" bestFit="1" customWidth="1"/>
    <col min="17" max="17" width="5.7109375" hidden="1" customWidth="1"/>
  </cols>
  <sheetData>
    <row r="1" spans="1:17" ht="24" customHeight="1" x14ac:dyDescent="0.3">
      <c r="A1" s="557" t="s">
        <v>89</v>
      </c>
      <c r="B1" s="559" t="s">
        <v>22</v>
      </c>
      <c r="C1" s="561" t="s">
        <v>13</v>
      </c>
      <c r="D1" s="562"/>
      <c r="E1" s="562"/>
      <c r="F1" s="563"/>
      <c r="G1" s="486"/>
      <c r="H1" s="564" t="s">
        <v>136</v>
      </c>
      <c r="I1" s="565"/>
      <c r="J1" s="562"/>
      <c r="K1" s="563"/>
      <c r="L1" s="486"/>
      <c r="M1" s="564" t="s">
        <v>15</v>
      </c>
      <c r="N1" s="566"/>
      <c r="O1" s="562"/>
      <c r="P1" s="567"/>
    </row>
    <row r="2" spans="1:17" ht="15.75" customHeight="1" x14ac:dyDescent="0.25">
      <c r="A2" s="558"/>
      <c r="B2" s="560"/>
      <c r="C2" s="258" t="s">
        <v>305</v>
      </c>
      <c r="D2" s="258" t="s">
        <v>295</v>
      </c>
      <c r="E2" s="258" t="s">
        <v>295</v>
      </c>
      <c r="F2" s="258" t="s">
        <v>294</v>
      </c>
      <c r="G2" s="258" t="s">
        <v>163</v>
      </c>
      <c r="H2" s="258" t="str">
        <f>C2</f>
        <v xml:space="preserve"> 2020. évi</v>
      </c>
      <c r="I2" s="258" t="str">
        <f>D2</f>
        <v>2020. évi</v>
      </c>
      <c r="J2" s="258" t="s">
        <v>295</v>
      </c>
      <c r="K2" s="258" t="s">
        <v>295</v>
      </c>
      <c r="L2" s="258" t="s">
        <v>162</v>
      </c>
      <c r="M2" s="258" t="str">
        <f>H2</f>
        <v xml:space="preserve"> 2020. évi</v>
      </c>
      <c r="N2" s="258" t="str">
        <f>I2</f>
        <v>2020. évi</v>
      </c>
      <c r="O2" s="258" t="s">
        <v>295</v>
      </c>
      <c r="P2" s="258" t="s">
        <v>295</v>
      </c>
      <c r="Q2" s="258" t="s">
        <v>162</v>
      </c>
    </row>
    <row r="3" spans="1:17" s="118" customFormat="1" ht="15.75" customHeight="1" x14ac:dyDescent="0.3">
      <c r="A3" s="259"/>
      <c r="B3" s="260"/>
      <c r="C3" s="261" t="s">
        <v>18</v>
      </c>
      <c r="D3" s="262" t="s">
        <v>293</v>
      </c>
      <c r="E3" s="262" t="s">
        <v>284</v>
      </c>
      <c r="F3" s="262" t="s">
        <v>287</v>
      </c>
      <c r="G3" s="262" t="s">
        <v>289</v>
      </c>
      <c r="H3" s="261" t="s">
        <v>18</v>
      </c>
      <c r="I3" s="262" t="s">
        <v>293</v>
      </c>
      <c r="J3" s="262" t="s">
        <v>284</v>
      </c>
      <c r="K3" s="262" t="s">
        <v>287</v>
      </c>
      <c r="L3" s="262" t="s">
        <v>287</v>
      </c>
      <c r="M3" s="261" t="s">
        <v>18</v>
      </c>
      <c r="N3" s="262" t="s">
        <v>293</v>
      </c>
      <c r="O3" s="262" t="s">
        <v>284</v>
      </c>
      <c r="P3" s="262" t="s">
        <v>287</v>
      </c>
      <c r="Q3" s="262" t="s">
        <v>289</v>
      </c>
    </row>
    <row r="4" spans="1:17" ht="15.75" x14ac:dyDescent="0.25">
      <c r="A4" s="263" t="s">
        <v>127</v>
      </c>
      <c r="B4" s="202" t="s">
        <v>132</v>
      </c>
      <c r="C4" s="264">
        <f>Önkormányzat!F29</f>
        <v>295600000</v>
      </c>
      <c r="D4" s="264">
        <f>Önkormányzat!H29</f>
        <v>295600000</v>
      </c>
      <c r="E4" s="264">
        <f>Önkormányzat!J30</f>
        <v>295600000</v>
      </c>
      <c r="F4" s="264">
        <f>Önkormányzat!L30</f>
        <v>295600000</v>
      </c>
      <c r="G4" s="264">
        <v>277406191</v>
      </c>
      <c r="H4" s="264"/>
      <c r="I4" s="265"/>
      <c r="J4" s="265"/>
      <c r="K4" s="265"/>
      <c r="L4" s="265"/>
      <c r="M4" s="264">
        <f>C4+H4</f>
        <v>295600000</v>
      </c>
      <c r="N4" s="264">
        <f>D4+I4</f>
        <v>295600000</v>
      </c>
      <c r="O4" s="264">
        <f>E4+J4</f>
        <v>295600000</v>
      </c>
      <c r="P4" s="264">
        <f>F4+K4</f>
        <v>295600000</v>
      </c>
      <c r="Q4" s="264">
        <f>G4+L4</f>
        <v>277406191</v>
      </c>
    </row>
    <row r="5" spans="1:17" ht="18.75" customHeight="1" x14ac:dyDescent="0.3">
      <c r="A5" s="266" t="s">
        <v>102</v>
      </c>
      <c r="B5" s="267" t="s">
        <v>100</v>
      </c>
      <c r="C5" s="194">
        <f>C4</f>
        <v>295600000</v>
      </c>
      <c r="D5" s="269">
        <f t="shared" ref="D5" si="0">D4</f>
        <v>295600000</v>
      </c>
      <c r="E5" s="269">
        <f>E4</f>
        <v>295600000</v>
      </c>
      <c r="F5" s="269">
        <f>F4</f>
        <v>295600000</v>
      </c>
      <c r="G5" s="269">
        <f>G4</f>
        <v>277406191</v>
      </c>
      <c r="H5" s="268"/>
      <c r="I5" s="270"/>
      <c r="J5" s="270"/>
      <c r="K5" s="270"/>
      <c r="L5" s="270"/>
      <c r="M5" s="264">
        <f>C5+H5</f>
        <v>295600000</v>
      </c>
      <c r="N5" s="264">
        <f>D5+I5</f>
        <v>295600000</v>
      </c>
      <c r="O5" s="264">
        <f t="shared" ref="O5:O6" si="1">E5+J5</f>
        <v>295600000</v>
      </c>
      <c r="P5" s="264">
        <f t="shared" ref="P5:Q7" si="2">F5+K5</f>
        <v>295600000</v>
      </c>
      <c r="Q5" s="264">
        <f t="shared" si="2"/>
        <v>277406191</v>
      </c>
    </row>
    <row r="6" spans="1:17" ht="31.5" customHeight="1" x14ac:dyDescent="0.3">
      <c r="A6" s="266" t="s">
        <v>103</v>
      </c>
      <c r="B6" s="267" t="s">
        <v>219</v>
      </c>
      <c r="C6" s="269">
        <f>Önkormányzat!F31</f>
        <v>46130366</v>
      </c>
      <c r="D6" s="269">
        <f>Önkormányzat!H31</f>
        <v>46130366</v>
      </c>
      <c r="E6" s="269">
        <f>Önkormányzat!J31</f>
        <v>46130366</v>
      </c>
      <c r="F6" s="269">
        <f>Önkormányzat!L31</f>
        <v>46130366</v>
      </c>
      <c r="G6" s="269">
        <v>5500000</v>
      </c>
      <c r="H6" s="268">
        <f>Hivatal!F27</f>
        <v>0</v>
      </c>
      <c r="I6" s="268">
        <f>Hivatal!H27</f>
        <v>277800</v>
      </c>
      <c r="J6" s="268">
        <f>Hivatal!J27</f>
        <v>277800</v>
      </c>
      <c r="K6" s="268">
        <f>Hivatal!L27</f>
        <v>277800</v>
      </c>
      <c r="L6" s="268">
        <v>27613899</v>
      </c>
      <c r="M6" s="264">
        <f>C6+H6</f>
        <v>46130366</v>
      </c>
      <c r="N6" s="264">
        <f>D6+I6</f>
        <v>46408166</v>
      </c>
      <c r="O6" s="264">
        <f t="shared" si="1"/>
        <v>46408166</v>
      </c>
      <c r="P6" s="264">
        <f t="shared" si="2"/>
        <v>46408166</v>
      </c>
      <c r="Q6" s="264">
        <f t="shared" si="2"/>
        <v>33113899</v>
      </c>
    </row>
    <row r="7" spans="1:17" ht="37.5" x14ac:dyDescent="0.3">
      <c r="A7" s="271" t="s">
        <v>99</v>
      </c>
      <c r="B7" s="272" t="s">
        <v>101</v>
      </c>
      <c r="C7" s="273">
        <f>C5+C6</f>
        <v>341730366</v>
      </c>
      <c r="D7" s="273">
        <f t="shared" ref="D7" si="3">D5+D6</f>
        <v>341730366</v>
      </c>
      <c r="E7" s="273">
        <f>E5+E6</f>
        <v>341730366</v>
      </c>
      <c r="F7" s="273">
        <f>F5+F6</f>
        <v>341730366</v>
      </c>
      <c r="G7" s="273">
        <f>G5+G6</f>
        <v>282906191</v>
      </c>
      <c r="H7" s="274">
        <f>H4+H5+H6</f>
        <v>0</v>
      </c>
      <c r="I7" s="274">
        <f t="shared" ref="I7" si="4">I4+I5+I6</f>
        <v>277800</v>
      </c>
      <c r="J7" s="274">
        <f>J5+J6</f>
        <v>277800</v>
      </c>
      <c r="K7" s="274">
        <f>K5+K6</f>
        <v>277800</v>
      </c>
      <c r="L7" s="274">
        <f>L5+L6</f>
        <v>27613899</v>
      </c>
      <c r="M7" s="274">
        <f>M5+M6</f>
        <v>341730366</v>
      </c>
      <c r="N7" s="274">
        <f>N5+N6</f>
        <v>342008166</v>
      </c>
      <c r="O7" s="274">
        <f>E7+J7</f>
        <v>342008166</v>
      </c>
      <c r="P7" s="274">
        <f t="shared" si="2"/>
        <v>342008166</v>
      </c>
      <c r="Q7" s="274">
        <f t="shared" si="2"/>
        <v>310520090</v>
      </c>
    </row>
    <row r="8" spans="1:17" ht="18.75" customHeight="1" x14ac:dyDescent="0.3">
      <c r="A8" s="271" t="s">
        <v>104</v>
      </c>
      <c r="B8" s="272" t="s">
        <v>105</v>
      </c>
      <c r="C8" s="273">
        <f>Önkormányzat!F33</f>
        <v>0</v>
      </c>
      <c r="D8" s="273">
        <f>Önkormányzat!H33</f>
        <v>0</v>
      </c>
      <c r="E8" s="273">
        <f>Önkormányzat!J33</f>
        <v>0</v>
      </c>
      <c r="F8" s="273"/>
      <c r="G8" s="273">
        <v>314607</v>
      </c>
      <c r="H8" s="201"/>
      <c r="I8" s="275"/>
      <c r="J8" s="275"/>
      <c r="K8" s="275"/>
      <c r="L8" s="275"/>
      <c r="M8" s="275">
        <f t="shared" ref="M8:N12" si="5">C8+H8</f>
        <v>0</v>
      </c>
      <c r="N8" s="287">
        <f t="shared" si="5"/>
        <v>0</v>
      </c>
      <c r="O8" s="287">
        <f>E8+J8</f>
        <v>0</v>
      </c>
      <c r="P8" s="287">
        <f>F8+K8</f>
        <v>0</v>
      </c>
      <c r="Q8" s="287">
        <f>G8+M8</f>
        <v>314607</v>
      </c>
    </row>
    <row r="9" spans="1:17" ht="18.75" x14ac:dyDescent="0.3">
      <c r="A9" s="271" t="s">
        <v>106</v>
      </c>
      <c r="B9" s="272" t="s">
        <v>107</v>
      </c>
      <c r="C9" s="273">
        <f>Önkormányzat!F34</f>
        <v>0</v>
      </c>
      <c r="D9" s="273">
        <f>Önkormányzat!H34</f>
        <v>0</v>
      </c>
      <c r="E9" s="273"/>
      <c r="F9" s="273"/>
      <c r="G9" s="273"/>
      <c r="H9" s="274"/>
      <c r="I9" s="275"/>
      <c r="J9" s="275"/>
      <c r="K9" s="275"/>
      <c r="L9" s="275"/>
      <c r="M9" s="275">
        <f t="shared" si="5"/>
        <v>0</v>
      </c>
      <c r="N9" s="275">
        <f t="shared" si="5"/>
        <v>0</v>
      </c>
      <c r="O9" s="275"/>
      <c r="P9" s="275"/>
      <c r="Q9" s="275"/>
    </row>
    <row r="10" spans="1:17" ht="18.75" x14ac:dyDescent="0.3">
      <c r="A10" s="276" t="s">
        <v>110</v>
      </c>
      <c r="B10" s="277" t="s">
        <v>155</v>
      </c>
      <c r="C10" s="278">
        <f>Önkormányzat!F35</f>
        <v>9381648</v>
      </c>
      <c r="D10" s="278">
        <f>Önkormányzat!H35</f>
        <v>9381648</v>
      </c>
      <c r="E10" s="278">
        <f>Önkormányzat!J35</f>
        <v>9381648</v>
      </c>
      <c r="F10" s="278">
        <f>Önkormányzat!L35</f>
        <v>9381648</v>
      </c>
      <c r="G10" s="278">
        <v>12382000</v>
      </c>
      <c r="H10" s="192">
        <f>Hivatal!F31</f>
        <v>5927940</v>
      </c>
      <c r="I10" s="192">
        <f>Hivatal!H31</f>
        <v>5927940</v>
      </c>
      <c r="J10" s="192">
        <f>Hivatal!J31</f>
        <v>5927940</v>
      </c>
      <c r="K10" s="192">
        <f>Hivatal!L31</f>
        <v>5927940</v>
      </c>
      <c r="L10" s="192">
        <v>3373566</v>
      </c>
      <c r="M10" s="257">
        <f t="shared" si="5"/>
        <v>15309588</v>
      </c>
      <c r="N10" s="257">
        <f t="shared" si="5"/>
        <v>15309588</v>
      </c>
      <c r="O10" s="257">
        <f t="shared" ref="O10:Q13" si="6">E10+J10</f>
        <v>15309588</v>
      </c>
      <c r="P10" s="257">
        <f t="shared" si="6"/>
        <v>15309588</v>
      </c>
      <c r="Q10" s="257">
        <f t="shared" si="6"/>
        <v>15755566</v>
      </c>
    </row>
    <row r="11" spans="1:17" ht="18.75" x14ac:dyDescent="0.3">
      <c r="A11" s="276" t="s">
        <v>282</v>
      </c>
      <c r="B11" s="210" t="s">
        <v>283</v>
      </c>
      <c r="C11" s="278">
        <f>Önkormányzat!F36</f>
        <v>0</v>
      </c>
      <c r="D11" s="278">
        <f>Önkormányzat!H36</f>
        <v>0</v>
      </c>
      <c r="E11" s="278">
        <f>Önkormányzat!J36</f>
        <v>0</v>
      </c>
      <c r="F11" s="278">
        <f>Önkormányzat!L36</f>
        <v>0</v>
      </c>
      <c r="G11" s="278">
        <v>102564</v>
      </c>
      <c r="H11" s="268"/>
      <c r="I11" s="270"/>
      <c r="J11" s="270"/>
      <c r="K11" s="270"/>
      <c r="L11" s="270"/>
      <c r="M11" s="257">
        <f t="shared" si="5"/>
        <v>0</v>
      </c>
      <c r="N11" s="257">
        <f t="shared" si="5"/>
        <v>0</v>
      </c>
      <c r="O11" s="257">
        <f t="shared" si="6"/>
        <v>0</v>
      </c>
      <c r="P11" s="257">
        <f t="shared" si="6"/>
        <v>0</v>
      </c>
      <c r="Q11" s="257">
        <f t="shared" si="6"/>
        <v>102564</v>
      </c>
    </row>
    <row r="12" spans="1:17" ht="18.75" x14ac:dyDescent="0.3">
      <c r="A12" s="276" t="s">
        <v>218</v>
      </c>
      <c r="B12" s="277" t="s">
        <v>113</v>
      </c>
      <c r="C12" s="278">
        <f>Önkormányzat!F37</f>
        <v>9650</v>
      </c>
      <c r="D12" s="278">
        <f>Önkormányzat!H37</f>
        <v>9650</v>
      </c>
      <c r="E12" s="278">
        <f>Önkormányzat!J37</f>
        <v>9650</v>
      </c>
      <c r="F12" s="278">
        <f>Önkormányzat!L37</f>
        <v>9650</v>
      </c>
      <c r="G12" s="278">
        <v>61475</v>
      </c>
      <c r="H12" s="192">
        <f>Hivatal!F33</f>
        <v>0</v>
      </c>
      <c r="I12" s="192">
        <f>Hivatal!H33</f>
        <v>0</v>
      </c>
      <c r="J12" s="192">
        <f>Hivatal!J33</f>
        <v>0</v>
      </c>
      <c r="K12" s="192">
        <f>Hivatal!L33</f>
        <v>0</v>
      </c>
      <c r="L12" s="192">
        <v>60258</v>
      </c>
      <c r="M12" s="257">
        <f t="shared" si="5"/>
        <v>9650</v>
      </c>
      <c r="N12" s="257">
        <f t="shared" si="5"/>
        <v>9650</v>
      </c>
      <c r="O12" s="257">
        <f t="shared" si="6"/>
        <v>9650</v>
      </c>
      <c r="P12" s="257">
        <f t="shared" si="6"/>
        <v>9650</v>
      </c>
      <c r="Q12" s="257">
        <f t="shared" si="6"/>
        <v>121733</v>
      </c>
    </row>
    <row r="13" spans="1:17" ht="18.75" x14ac:dyDescent="0.3">
      <c r="A13" s="271" t="s">
        <v>108</v>
      </c>
      <c r="B13" s="279" t="s">
        <v>109</v>
      </c>
      <c r="C13" s="280">
        <f>C10+C11+C12</f>
        <v>9391298</v>
      </c>
      <c r="D13" s="280">
        <f>D10+D11+D12</f>
        <v>9391298</v>
      </c>
      <c r="E13" s="280">
        <f>E10+E11+E12</f>
        <v>9391298</v>
      </c>
      <c r="F13" s="280">
        <f>F10+F11+F12</f>
        <v>9391298</v>
      </c>
      <c r="G13" s="280">
        <f>G10+G11+G12</f>
        <v>12546039</v>
      </c>
      <c r="H13" s="280">
        <f t="shared" ref="H13:N13" si="7">H10+H11+H12</f>
        <v>5927940</v>
      </c>
      <c r="I13" s="280">
        <f t="shared" si="7"/>
        <v>5927940</v>
      </c>
      <c r="J13" s="280">
        <f>J10+J11+J12</f>
        <v>5927940</v>
      </c>
      <c r="K13" s="280">
        <f>K10+K11+K12</f>
        <v>5927940</v>
      </c>
      <c r="L13" s="280">
        <f>L10+L11+L12</f>
        <v>3433824</v>
      </c>
      <c r="M13" s="280">
        <f t="shared" si="7"/>
        <v>15319238</v>
      </c>
      <c r="N13" s="280">
        <f t="shared" si="7"/>
        <v>15319238</v>
      </c>
      <c r="O13" s="280">
        <f t="shared" si="6"/>
        <v>15319238</v>
      </c>
      <c r="P13" s="280">
        <f t="shared" si="6"/>
        <v>15319238</v>
      </c>
      <c r="Q13" s="280">
        <f t="shared" si="6"/>
        <v>15979863</v>
      </c>
    </row>
    <row r="14" spans="1:17" ht="18.75" x14ac:dyDescent="0.3">
      <c r="A14" s="271" t="s">
        <v>114</v>
      </c>
      <c r="B14" s="279" t="s">
        <v>115</v>
      </c>
      <c r="C14" s="280"/>
      <c r="D14" s="280"/>
      <c r="E14" s="280"/>
      <c r="F14" s="280"/>
      <c r="G14" s="280"/>
      <c r="H14" s="281"/>
      <c r="I14" s="275"/>
      <c r="J14" s="275"/>
      <c r="K14" s="275"/>
      <c r="L14" s="275"/>
      <c r="M14" s="275">
        <f>C14+H14</f>
        <v>0</v>
      </c>
      <c r="N14" s="275">
        <f>D14+I14</f>
        <v>0</v>
      </c>
      <c r="O14" s="275"/>
      <c r="P14" s="275"/>
      <c r="Q14" s="275"/>
    </row>
    <row r="15" spans="1:17" ht="18.75" customHeight="1" x14ac:dyDescent="0.25">
      <c r="A15" s="276" t="s">
        <v>174</v>
      </c>
      <c r="B15" s="210" t="s">
        <v>116</v>
      </c>
      <c r="C15" s="192">
        <f>Önkormányzat!F40</f>
        <v>6693750</v>
      </c>
      <c r="D15" s="192">
        <f>Önkormányzat!H40</f>
        <v>6693750</v>
      </c>
      <c r="E15" s="192">
        <f>Önkormányzat!J40</f>
        <v>6693750</v>
      </c>
      <c r="F15" s="192">
        <f>Önkormányzat!L40</f>
        <v>6693750</v>
      </c>
      <c r="G15" s="192">
        <v>32938875</v>
      </c>
      <c r="H15" s="268"/>
      <c r="I15" s="270"/>
      <c r="J15" s="270"/>
      <c r="K15" s="270"/>
      <c r="L15" s="270"/>
      <c r="M15" s="257">
        <f>C15+H15</f>
        <v>6693750</v>
      </c>
      <c r="N15" s="257">
        <f>D15+I15</f>
        <v>6693750</v>
      </c>
      <c r="O15" s="257">
        <f t="shared" ref="O15:Q16" si="8">E15+J15</f>
        <v>6693750</v>
      </c>
      <c r="P15" s="257">
        <f t="shared" si="8"/>
        <v>6693750</v>
      </c>
      <c r="Q15" s="257">
        <f t="shared" si="8"/>
        <v>32938875</v>
      </c>
    </row>
    <row r="16" spans="1:17" ht="18.75" x14ac:dyDescent="0.3">
      <c r="A16" s="271" t="s">
        <v>117</v>
      </c>
      <c r="B16" s="279" t="s">
        <v>120</v>
      </c>
      <c r="C16" s="280">
        <f>C15</f>
        <v>6693750</v>
      </c>
      <c r="D16" s="280">
        <f t="shared" ref="D16" si="9">D15</f>
        <v>6693750</v>
      </c>
      <c r="E16" s="280">
        <f>E15</f>
        <v>6693750</v>
      </c>
      <c r="F16" s="280">
        <f>F15</f>
        <v>6693750</v>
      </c>
      <c r="G16" s="280">
        <f>G15</f>
        <v>32938875</v>
      </c>
      <c r="H16" s="281"/>
      <c r="I16" s="275"/>
      <c r="J16" s="275"/>
      <c r="K16" s="275"/>
      <c r="L16" s="275"/>
      <c r="M16" s="287">
        <f>M15</f>
        <v>6693750</v>
      </c>
      <c r="N16" s="287">
        <f t="shared" ref="N16" si="10">N15</f>
        <v>6693750</v>
      </c>
      <c r="O16" s="287">
        <f t="shared" si="8"/>
        <v>6693750</v>
      </c>
      <c r="P16" s="287">
        <f t="shared" si="8"/>
        <v>6693750</v>
      </c>
      <c r="Q16" s="287">
        <f t="shared" si="8"/>
        <v>32938875</v>
      </c>
    </row>
    <row r="17" spans="1:17" ht="18.75" x14ac:dyDescent="0.3">
      <c r="A17" s="271" t="s">
        <v>118</v>
      </c>
      <c r="B17" s="279" t="s">
        <v>119</v>
      </c>
      <c r="C17" s="280">
        <f>Önkormányzat!F42</f>
        <v>0</v>
      </c>
      <c r="D17" s="280">
        <f>Önkormányzat!H42</f>
        <v>0</v>
      </c>
      <c r="E17" s="280">
        <f>Önkormányzat!J42</f>
        <v>0</v>
      </c>
      <c r="F17" s="280">
        <f>Önkormányzat!K42</f>
        <v>0</v>
      </c>
      <c r="G17" s="280"/>
      <c r="H17" s="281"/>
      <c r="I17" s="275"/>
      <c r="J17" s="275"/>
      <c r="K17" s="275"/>
      <c r="L17" s="275"/>
      <c r="M17" s="287">
        <f t="shared" ref="M17:N19" si="11">C17+H17</f>
        <v>0</v>
      </c>
      <c r="N17" s="287">
        <f t="shared" si="11"/>
        <v>0</v>
      </c>
      <c r="O17" s="287">
        <f>E17+N17</f>
        <v>0</v>
      </c>
      <c r="P17" s="287">
        <f>F17+O17</f>
        <v>0</v>
      </c>
      <c r="Q17" s="287">
        <f>G17+P17</f>
        <v>0</v>
      </c>
    </row>
    <row r="18" spans="1:17" ht="18.75" x14ac:dyDescent="0.3">
      <c r="A18" s="282"/>
      <c r="B18" s="279" t="s">
        <v>20</v>
      </c>
      <c r="C18" s="280">
        <f>C7+C8+C9+C13+C14+C16+C17</f>
        <v>357815414</v>
      </c>
      <c r="D18" s="280">
        <f t="shared" ref="D18" si="12">D7+D8+D9+D13+D14+D16+D17</f>
        <v>357815414</v>
      </c>
      <c r="E18" s="280">
        <f>E7+E8+E9+E13+E14+E16+E17</f>
        <v>357815414</v>
      </c>
      <c r="F18" s="280">
        <f>F7+F8+F9+F13+F14+F16+F17</f>
        <v>357815414</v>
      </c>
      <c r="G18" s="280">
        <f>G7+G8+G9+G13+G14+G16+G17</f>
        <v>328705712</v>
      </c>
      <c r="H18" s="280">
        <f t="shared" ref="H18" si="13">H7+H8+H9+H13+H14+H16+H17</f>
        <v>5927940</v>
      </c>
      <c r="I18" s="280">
        <f t="shared" ref="I18" si="14">I7+I8+I9+I13+I14+I16+I17</f>
        <v>6205740</v>
      </c>
      <c r="J18" s="280">
        <f>J7+J8+J9+J13+J14+J16+J17</f>
        <v>6205740</v>
      </c>
      <c r="K18" s="280">
        <f>K7+K8+K9+K13+K14+K16+K17</f>
        <v>6205740</v>
      </c>
      <c r="L18" s="280">
        <f>L7+L8+L9+L13+L14+L16+L17</f>
        <v>31047723</v>
      </c>
      <c r="M18" s="287">
        <f t="shared" si="11"/>
        <v>363743354</v>
      </c>
      <c r="N18" s="287">
        <f>N7+N8+N9+N13+N14+N16+N17</f>
        <v>364021154</v>
      </c>
      <c r="O18" s="287">
        <f t="shared" ref="O18:Q21" si="15">E18+J18</f>
        <v>364021154</v>
      </c>
      <c r="P18" s="287">
        <f t="shared" si="15"/>
        <v>364021154</v>
      </c>
      <c r="Q18" s="287">
        <f t="shared" si="15"/>
        <v>359753435</v>
      </c>
    </row>
    <row r="19" spans="1:17" ht="15.75" x14ac:dyDescent="0.25">
      <c r="A19" s="283" t="s">
        <v>123</v>
      </c>
      <c r="B19" s="213" t="s">
        <v>220</v>
      </c>
      <c r="C19" s="194">
        <f>Önkormányzat!F44</f>
        <v>342077688</v>
      </c>
      <c r="D19" s="194">
        <f>Önkormányzat!H44</f>
        <v>342077688</v>
      </c>
      <c r="E19" s="194">
        <f>Önkormányzat!J44</f>
        <v>342077688</v>
      </c>
      <c r="F19" s="194">
        <f>Önkormányzat!L44</f>
        <v>342077688</v>
      </c>
      <c r="G19" s="194">
        <v>360808388</v>
      </c>
      <c r="H19" s="194">
        <f>Hivatal!F40</f>
        <v>2067326</v>
      </c>
      <c r="I19" s="194">
        <f>Hivatal!H40</f>
        <v>2067326</v>
      </c>
      <c r="J19" s="194">
        <f>Hivatal!J40</f>
        <v>2067326</v>
      </c>
      <c r="K19" s="194">
        <f>Hivatal!L40</f>
        <v>2067326</v>
      </c>
      <c r="L19" s="194">
        <v>83602334</v>
      </c>
      <c r="M19" s="288">
        <f t="shared" si="11"/>
        <v>344145014</v>
      </c>
      <c r="N19" s="288">
        <f>D19+I19</f>
        <v>344145014</v>
      </c>
      <c r="O19" s="288">
        <f t="shared" si="15"/>
        <v>344145014</v>
      </c>
      <c r="P19" s="288">
        <f t="shared" si="15"/>
        <v>344145014</v>
      </c>
      <c r="Q19" s="288">
        <f t="shared" si="15"/>
        <v>444410722</v>
      </c>
    </row>
    <row r="20" spans="1:17" s="118" customFormat="1" ht="15.75" x14ac:dyDescent="0.25">
      <c r="A20" s="283"/>
      <c r="B20" s="423"/>
      <c r="C20" s="420">
        <f>C18+C19</f>
        <v>699893102</v>
      </c>
      <c r="D20" s="420">
        <f t="shared" ref="D20:I20" si="16">D18+D19</f>
        <v>699893102</v>
      </c>
      <c r="E20" s="420">
        <f>E18+E19</f>
        <v>699893102</v>
      </c>
      <c r="F20" s="420">
        <f>F18+F19</f>
        <v>699893102</v>
      </c>
      <c r="G20" s="420">
        <f>G18+G19</f>
        <v>689514100</v>
      </c>
      <c r="H20" s="420">
        <f t="shared" si="16"/>
        <v>7995266</v>
      </c>
      <c r="I20" s="420">
        <f t="shared" si="16"/>
        <v>8273066</v>
      </c>
      <c r="J20" s="420">
        <f>J18+J19</f>
        <v>8273066</v>
      </c>
      <c r="K20" s="420">
        <f>K18+K19</f>
        <v>8273066</v>
      </c>
      <c r="L20" s="420">
        <f>L18+L19</f>
        <v>114650057</v>
      </c>
      <c r="M20" s="418">
        <f>M18+M19</f>
        <v>707888368</v>
      </c>
      <c r="N20" s="418">
        <f>N18+N19</f>
        <v>708166168</v>
      </c>
      <c r="O20" s="418">
        <f t="shared" si="15"/>
        <v>708166168</v>
      </c>
      <c r="P20" s="418">
        <f t="shared" si="15"/>
        <v>708166168</v>
      </c>
      <c r="Q20" s="418">
        <f t="shared" si="15"/>
        <v>804164157</v>
      </c>
    </row>
    <row r="21" spans="1:17" ht="15.75" x14ac:dyDescent="0.25">
      <c r="A21" s="283" t="s">
        <v>124</v>
      </c>
      <c r="B21" s="213" t="s">
        <v>19</v>
      </c>
      <c r="C21" s="194"/>
      <c r="D21" s="194"/>
      <c r="E21" s="194"/>
      <c r="F21" s="194"/>
      <c r="G21" s="194"/>
      <c r="H21" s="194">
        <f>Hivatal!F44</f>
        <v>191488401</v>
      </c>
      <c r="I21" s="194">
        <f>Hivatal!H44</f>
        <v>192377401</v>
      </c>
      <c r="J21" s="194">
        <f>Hivatal!J44</f>
        <v>194588894</v>
      </c>
      <c r="K21" s="194">
        <f>Hivatal!L44</f>
        <v>194597594</v>
      </c>
      <c r="L21" s="194">
        <v>111652985</v>
      </c>
      <c r="M21" s="288">
        <f>C21+H21</f>
        <v>191488401</v>
      </c>
      <c r="N21" s="288">
        <f>D21+I21</f>
        <v>192377401</v>
      </c>
      <c r="O21" s="288">
        <f t="shared" si="15"/>
        <v>194588894</v>
      </c>
      <c r="P21" s="288">
        <f t="shared" si="15"/>
        <v>194597594</v>
      </c>
      <c r="Q21" s="288">
        <f t="shared" si="15"/>
        <v>111652985</v>
      </c>
    </row>
    <row r="22" spans="1:17" ht="18.75" x14ac:dyDescent="0.3">
      <c r="A22" s="286"/>
      <c r="B22" s="279" t="s">
        <v>122</v>
      </c>
      <c r="C22" s="280">
        <f>C18+C19</f>
        <v>699893102</v>
      </c>
      <c r="D22" s="280">
        <f t="shared" ref="D22" si="17">D18+D19</f>
        <v>699893102</v>
      </c>
      <c r="E22" s="280">
        <f>E20+E21</f>
        <v>699893102</v>
      </c>
      <c r="F22" s="280">
        <f>F20+F21</f>
        <v>699893102</v>
      </c>
      <c r="G22" s="280">
        <f>G20+G21</f>
        <v>689514100</v>
      </c>
      <c r="H22" s="280">
        <f>H18+H19+H21</f>
        <v>199483667</v>
      </c>
      <c r="I22" s="280">
        <f>I18+I19+I21</f>
        <v>200650467</v>
      </c>
      <c r="J22" s="280">
        <f>J20+J21</f>
        <v>202861960</v>
      </c>
      <c r="K22" s="280">
        <f>K20+K21</f>
        <v>202870660</v>
      </c>
      <c r="L22" s="280">
        <f>L20+L21</f>
        <v>226303042</v>
      </c>
      <c r="M22" s="280">
        <f>M18+M19+M21</f>
        <v>899376769</v>
      </c>
      <c r="N22" s="280">
        <f>N18+N19+N21</f>
        <v>900543569</v>
      </c>
      <c r="O22" s="280">
        <f>O20+O21</f>
        <v>902755062</v>
      </c>
      <c r="P22" s="280">
        <f>P20+P21</f>
        <v>902763762</v>
      </c>
      <c r="Q22" s="280">
        <f>Q20+Q21</f>
        <v>915817142</v>
      </c>
    </row>
    <row r="23" spans="1:17" x14ac:dyDescent="0.2">
      <c r="G23" s="20"/>
      <c r="L23" s="20"/>
      <c r="Q23" s="20"/>
    </row>
    <row r="24" spans="1:17" x14ac:dyDescent="0.2">
      <c r="Q24" s="20"/>
    </row>
  </sheetData>
  <mergeCells count="5">
    <mergeCell ref="A1:A2"/>
    <mergeCell ref="B1:B2"/>
    <mergeCell ref="C1:F1"/>
    <mergeCell ref="H1:K1"/>
    <mergeCell ref="M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Header>&amp;C&amp;"Times New Roman,Félkövér"&amp;14Győr-Moson-Sopron Megyei Önkormányzat és Győr-Moson-Sopron Megyei Önkormányzati Hivatal
2020. évi bevételei összesen&amp;R&amp;"Times New Roman,Normál"&amp;12 3/a. számú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3">
    <tabColor theme="7"/>
    <pageSetUpPr fitToPage="1"/>
  </sheetPr>
  <dimension ref="A3:S24"/>
  <sheetViews>
    <sheetView zoomScale="75" zoomScaleNormal="75" workbookViewId="0">
      <selection activeCell="F27" sqref="F26:P27"/>
    </sheetView>
  </sheetViews>
  <sheetFormatPr defaultRowHeight="12.75" x14ac:dyDescent="0.2"/>
  <cols>
    <col min="1" max="1" width="5.85546875" customWidth="1"/>
    <col min="2" max="2" width="44.140625" customWidth="1"/>
    <col min="3" max="3" width="20.7109375" customWidth="1"/>
    <col min="4" max="4" width="20.7109375" style="118" customWidth="1"/>
    <col min="5" max="6" width="17.140625" style="118" bestFit="1" customWidth="1"/>
    <col min="7" max="7" width="6.85546875" style="118" hidden="1" customWidth="1"/>
    <col min="8" max="8" width="20.7109375" customWidth="1"/>
    <col min="9" max="9" width="20.7109375" style="118" customWidth="1"/>
    <col min="10" max="11" width="17.140625" style="118" bestFit="1" customWidth="1"/>
    <col min="12" max="12" width="20.7109375" style="118" hidden="1" customWidth="1"/>
    <col min="13" max="13" width="20.7109375" style="118" customWidth="1"/>
    <col min="14" max="14" width="20.7109375" customWidth="1"/>
    <col min="15" max="16" width="17.140625" style="118" bestFit="1" customWidth="1"/>
    <col min="17" max="17" width="6.140625" hidden="1" customWidth="1"/>
    <col min="19" max="19" width="14.7109375" bestFit="1" customWidth="1"/>
  </cols>
  <sheetData>
    <row r="3" spans="1:17" ht="18" customHeight="1" x14ac:dyDescent="0.3">
      <c r="A3" s="576" t="s">
        <v>89</v>
      </c>
      <c r="B3" s="585" t="s">
        <v>0</v>
      </c>
      <c r="C3" s="568" t="s">
        <v>13</v>
      </c>
      <c r="D3" s="569"/>
      <c r="E3" s="569"/>
      <c r="F3" s="569"/>
      <c r="G3" s="570"/>
      <c r="H3" s="571" t="s">
        <v>136</v>
      </c>
      <c r="I3" s="572"/>
      <c r="J3" s="572"/>
      <c r="K3" s="572"/>
      <c r="L3" s="573"/>
      <c r="M3" s="574" t="s">
        <v>15</v>
      </c>
      <c r="N3" s="575"/>
      <c r="O3" s="575"/>
      <c r="P3" s="575"/>
      <c r="Q3" s="575"/>
    </row>
    <row r="4" spans="1:17" ht="15.75" x14ac:dyDescent="0.25">
      <c r="A4" s="577"/>
      <c r="B4" s="586"/>
      <c r="C4" s="119" t="s">
        <v>305</v>
      </c>
      <c r="D4" s="119" t="s">
        <v>295</v>
      </c>
      <c r="E4" s="119" t="s">
        <v>295</v>
      </c>
      <c r="F4" s="119" t="s">
        <v>295</v>
      </c>
      <c r="G4" s="119" t="s">
        <v>162</v>
      </c>
      <c r="H4" s="119" t="str">
        <f>C4</f>
        <v xml:space="preserve"> 2020. évi</v>
      </c>
      <c r="I4" s="119" t="str">
        <f>D4</f>
        <v>2020. évi</v>
      </c>
      <c r="J4" s="119" t="s">
        <v>295</v>
      </c>
      <c r="K4" s="119" t="s">
        <v>295</v>
      </c>
      <c r="L4" s="119" t="s">
        <v>162</v>
      </c>
      <c r="M4" s="119" t="str">
        <f>H4</f>
        <v xml:space="preserve"> 2020. évi</v>
      </c>
      <c r="N4" s="470" t="str">
        <f>I4</f>
        <v>2020. évi</v>
      </c>
      <c r="O4" s="119" t="s">
        <v>295</v>
      </c>
      <c r="P4" s="119" t="s">
        <v>295</v>
      </c>
      <c r="Q4" s="119" t="s">
        <v>162</v>
      </c>
    </row>
    <row r="5" spans="1:17" ht="15" customHeight="1" x14ac:dyDescent="0.25">
      <c r="A5" s="578"/>
      <c r="B5" s="587"/>
      <c r="C5" s="120" t="s">
        <v>18</v>
      </c>
      <c r="D5" s="253" t="s">
        <v>293</v>
      </c>
      <c r="E5" s="253" t="s">
        <v>284</v>
      </c>
      <c r="F5" s="253" t="s">
        <v>287</v>
      </c>
      <c r="G5" s="253" t="s">
        <v>289</v>
      </c>
      <c r="H5" s="120" t="s">
        <v>18</v>
      </c>
      <c r="I5" s="253" t="s">
        <v>293</v>
      </c>
      <c r="J5" s="253" t="s">
        <v>284</v>
      </c>
      <c r="K5" s="253" t="s">
        <v>287</v>
      </c>
      <c r="L5" s="253" t="s">
        <v>289</v>
      </c>
      <c r="M5" s="120" t="s">
        <v>18</v>
      </c>
      <c r="N5" s="471" t="s">
        <v>293</v>
      </c>
      <c r="O5" s="253" t="s">
        <v>284</v>
      </c>
      <c r="P5" s="253" t="s">
        <v>287</v>
      </c>
      <c r="Q5" s="253" t="s">
        <v>289</v>
      </c>
    </row>
    <row r="6" spans="1:17" ht="15.75" x14ac:dyDescent="0.25">
      <c r="A6" s="3" t="s">
        <v>53</v>
      </c>
      <c r="B6" s="17" t="s">
        <v>1</v>
      </c>
      <c r="C6" s="231">
        <f>Önkormányzat!F5</f>
        <v>81272165</v>
      </c>
      <c r="D6" s="231">
        <f>Önkormányzat!H5</f>
        <v>81272165</v>
      </c>
      <c r="E6" s="231">
        <f>Önkormányzat!J5</f>
        <v>81272165</v>
      </c>
      <c r="F6" s="231">
        <f>Önkormányzat!L5</f>
        <v>81272165</v>
      </c>
      <c r="G6" s="231">
        <v>83518370</v>
      </c>
      <c r="H6" s="231">
        <f>Hivatal!F5</f>
        <v>140782436</v>
      </c>
      <c r="I6" s="231">
        <f>Hivatal!H5</f>
        <v>141022436</v>
      </c>
      <c r="J6" s="231">
        <f>Hivatal!J5</f>
        <v>141022436</v>
      </c>
      <c r="K6" s="231">
        <f>Hivatal!L5</f>
        <v>141022221</v>
      </c>
      <c r="L6" s="231">
        <v>159744808</v>
      </c>
      <c r="M6" s="231">
        <f>C6+H6</f>
        <v>222054601</v>
      </c>
      <c r="N6" s="472">
        <f>D6+I6</f>
        <v>222294601</v>
      </c>
      <c r="O6" s="231">
        <f>E6+J6</f>
        <v>222294601</v>
      </c>
      <c r="P6" s="231">
        <f>F6+K6</f>
        <v>222294386</v>
      </c>
      <c r="Q6" s="231">
        <f>G6+L6</f>
        <v>243263178</v>
      </c>
    </row>
    <row r="7" spans="1:17" ht="15.75" x14ac:dyDescent="0.25">
      <c r="A7" s="3" t="s">
        <v>54</v>
      </c>
      <c r="B7" s="17" t="s">
        <v>11</v>
      </c>
      <c r="C7" s="231">
        <f>Önkormányzat!F6</f>
        <v>14319503</v>
      </c>
      <c r="D7" s="231">
        <f>Önkormányzat!H6</f>
        <v>14319503</v>
      </c>
      <c r="E7" s="231">
        <f>Önkormányzat!J6</f>
        <v>14319503</v>
      </c>
      <c r="F7" s="231">
        <f>Önkormányzat!L6</f>
        <v>14319503</v>
      </c>
      <c r="G7" s="231">
        <v>16137744</v>
      </c>
      <c r="H7" s="231">
        <f>Hivatal!F6</f>
        <v>25106702</v>
      </c>
      <c r="I7" s="231">
        <f>Hivatal!H6</f>
        <v>25144502</v>
      </c>
      <c r="J7" s="231">
        <f>Hivatal!J6</f>
        <v>25144502</v>
      </c>
      <c r="K7" s="231">
        <f>Hivatal!L6</f>
        <v>25144717</v>
      </c>
      <c r="L7" s="231">
        <v>28259133</v>
      </c>
      <c r="M7" s="231">
        <f>C7+H7</f>
        <v>39426205</v>
      </c>
      <c r="N7" s="472">
        <f t="shared" ref="N7:N10" si="0">D7+I7</f>
        <v>39464005</v>
      </c>
      <c r="O7" s="231">
        <f t="shared" ref="O7:O21" si="1">E7+J7</f>
        <v>39464005</v>
      </c>
      <c r="P7" s="231">
        <f t="shared" ref="P7:P21" si="2">F7+K7</f>
        <v>39464220</v>
      </c>
      <c r="Q7" s="231">
        <f t="shared" ref="Q7:Q21" si="3">G7+L7</f>
        <v>44396877</v>
      </c>
    </row>
    <row r="8" spans="1:17" ht="15.75" x14ac:dyDescent="0.25">
      <c r="A8" s="3" t="s">
        <v>57</v>
      </c>
      <c r="B8" s="17" t="s">
        <v>2</v>
      </c>
      <c r="C8" s="231">
        <f>Önkormányzat!F7</f>
        <v>195558743</v>
      </c>
      <c r="D8" s="231">
        <f>Önkormányzat!H7</f>
        <v>196315711</v>
      </c>
      <c r="E8" s="231">
        <f>Önkormányzat!J7</f>
        <v>196315711</v>
      </c>
      <c r="F8" s="231">
        <f>Önkormányzat!L7</f>
        <v>196643511</v>
      </c>
      <c r="G8" s="231">
        <v>208452817</v>
      </c>
      <c r="H8" s="231">
        <f>Hivatal!F7</f>
        <v>33594529</v>
      </c>
      <c r="I8" s="231">
        <f>Hivatal!H7</f>
        <v>33594529</v>
      </c>
      <c r="J8" s="231">
        <f>Hivatal!J7</f>
        <v>33594529</v>
      </c>
      <c r="K8" s="231">
        <f>Hivatal!L7</f>
        <v>33603229</v>
      </c>
      <c r="L8" s="231">
        <v>36528656</v>
      </c>
      <c r="M8" s="231">
        <f>C8+H8</f>
        <v>229153272</v>
      </c>
      <c r="N8" s="472">
        <f t="shared" si="0"/>
        <v>229910240</v>
      </c>
      <c r="O8" s="231">
        <f t="shared" si="1"/>
        <v>229910240</v>
      </c>
      <c r="P8" s="231">
        <f t="shared" si="2"/>
        <v>230246740</v>
      </c>
      <c r="Q8" s="231">
        <f t="shared" si="3"/>
        <v>244981473</v>
      </c>
    </row>
    <row r="9" spans="1:17" s="118" customFormat="1" ht="15.75" x14ac:dyDescent="0.25">
      <c r="A9" s="3" t="s">
        <v>83</v>
      </c>
      <c r="B9" s="17" t="s">
        <v>125</v>
      </c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>
        <f>C9+H9</f>
        <v>0</v>
      </c>
      <c r="N9" s="472">
        <f t="shared" si="0"/>
        <v>0</v>
      </c>
      <c r="O9" s="231">
        <f t="shared" si="1"/>
        <v>0</v>
      </c>
      <c r="P9" s="231">
        <f t="shared" si="2"/>
        <v>0</v>
      </c>
      <c r="Q9" s="231">
        <f t="shared" si="3"/>
        <v>0</v>
      </c>
    </row>
    <row r="10" spans="1:17" ht="15.75" x14ac:dyDescent="0.25">
      <c r="A10" s="99" t="s">
        <v>87</v>
      </c>
      <c r="B10" s="100" t="s">
        <v>142</v>
      </c>
      <c r="C10" s="231">
        <f>Önkormányzat!F9+Önkormányzat!F10+Önkormányzat!F11</f>
        <v>27976560</v>
      </c>
      <c r="D10" s="231">
        <f>Önkormányzat!H9+Önkormányzat!H10+Önkormányzat!H11</f>
        <v>27976560</v>
      </c>
      <c r="E10" s="231">
        <f>Önkormányzat!J9+Önkormányzat!J10+Önkormányzat!J11</f>
        <v>27976560</v>
      </c>
      <c r="F10" s="231">
        <f>Önkormányzat!L9+Önkormányzat!L10+Önkormányzat!L11</f>
        <v>27826165</v>
      </c>
      <c r="G10" s="231">
        <v>14844880</v>
      </c>
      <c r="H10" s="231">
        <f>Hivatal!F13</f>
        <v>0</v>
      </c>
      <c r="I10" s="231">
        <f>Hivatal!H13</f>
        <v>0</v>
      </c>
      <c r="J10" s="231">
        <f>Hivatal!J13</f>
        <v>1071791</v>
      </c>
      <c r="K10" s="231">
        <f>Hivatal!L13</f>
        <v>1071791</v>
      </c>
      <c r="L10" s="231">
        <v>55050</v>
      </c>
      <c r="M10" s="231">
        <f>C10+H10</f>
        <v>27976560</v>
      </c>
      <c r="N10" s="472">
        <f t="shared" si="0"/>
        <v>27976560</v>
      </c>
      <c r="O10" s="231">
        <f t="shared" si="1"/>
        <v>29048351</v>
      </c>
      <c r="P10" s="231">
        <f t="shared" si="2"/>
        <v>28897956</v>
      </c>
      <c r="Q10" s="231">
        <f t="shared" si="3"/>
        <v>14899930</v>
      </c>
    </row>
    <row r="11" spans="1:17" ht="15.75" x14ac:dyDescent="0.25">
      <c r="A11" s="583" t="s">
        <v>5</v>
      </c>
      <c r="B11" s="584"/>
      <c r="C11" s="254">
        <f>SUM(C6:C10)</f>
        <v>319126971</v>
      </c>
      <c r="D11" s="254">
        <f t="shared" ref="D11" si="4">SUM(D6:D10)</f>
        <v>319883939</v>
      </c>
      <c r="E11" s="254">
        <f>E6+E7+E8+E9+E10</f>
        <v>319883939</v>
      </c>
      <c r="F11" s="254">
        <f>F6+F7+F8+F9+F10</f>
        <v>320061344</v>
      </c>
      <c r="G11" s="254">
        <f>G6+G7+G8+G9+G10</f>
        <v>322953811</v>
      </c>
      <c r="H11" s="254">
        <f>SUM(H6:H10)</f>
        <v>199483667</v>
      </c>
      <c r="I11" s="254">
        <f t="shared" ref="I11" si="5">SUM(I6:I10)</f>
        <v>199761467</v>
      </c>
      <c r="J11" s="254">
        <f>J6+J7+J8+J9+J10</f>
        <v>200833258</v>
      </c>
      <c r="K11" s="254">
        <f>K6+K7+K8+K9+K10</f>
        <v>200841958</v>
      </c>
      <c r="L11" s="254">
        <f>L6+L7+L8+L9+L10</f>
        <v>224587647</v>
      </c>
      <c r="M11" s="254">
        <f>M6+M7+M8+M9+M10</f>
        <v>518610638</v>
      </c>
      <c r="N11" s="473">
        <f t="shared" ref="N11" si="6">N6+N7+N8+N9+N10</f>
        <v>519645406</v>
      </c>
      <c r="O11" s="254">
        <f t="shared" si="1"/>
        <v>520717197</v>
      </c>
      <c r="P11" s="254">
        <f t="shared" si="2"/>
        <v>520903302</v>
      </c>
      <c r="Q11" s="254">
        <f t="shared" si="3"/>
        <v>547541458</v>
      </c>
    </row>
    <row r="12" spans="1:17" ht="15.75" x14ac:dyDescent="0.25">
      <c r="A12" s="3" t="s">
        <v>69</v>
      </c>
      <c r="B12" s="17" t="s">
        <v>4</v>
      </c>
      <c r="C12" s="228">
        <f>Önkormányzat!F20</f>
        <v>102754143</v>
      </c>
      <c r="D12" s="228">
        <f>Önkormányzat!H20</f>
        <v>102754143</v>
      </c>
      <c r="E12" s="228">
        <f>Önkormányzat!J20</f>
        <v>102482213</v>
      </c>
      <c r="F12" s="228">
        <f>Önkormányzat!L20</f>
        <v>102482213</v>
      </c>
      <c r="G12" s="228">
        <v>139487313</v>
      </c>
      <c r="H12" s="227">
        <f>Hivatal!F14</f>
        <v>0</v>
      </c>
      <c r="I12" s="227">
        <f>Hivatal!H14</f>
        <v>889000</v>
      </c>
      <c r="J12" s="227">
        <f>Hivatal!J14</f>
        <v>2028702</v>
      </c>
      <c r="K12" s="227">
        <f>Hivatal!L14</f>
        <v>2028702</v>
      </c>
      <c r="L12" s="227">
        <v>250495</v>
      </c>
      <c r="M12" s="227">
        <f>C12+H12</f>
        <v>102754143</v>
      </c>
      <c r="N12" s="474">
        <f>D12+I12</f>
        <v>103643143</v>
      </c>
      <c r="O12" s="228">
        <f t="shared" si="1"/>
        <v>104510915</v>
      </c>
      <c r="P12" s="228">
        <f t="shared" si="2"/>
        <v>104510915</v>
      </c>
      <c r="Q12" s="228">
        <f t="shared" si="3"/>
        <v>139737808</v>
      </c>
    </row>
    <row r="13" spans="1:17" ht="15.75" x14ac:dyDescent="0.25">
      <c r="A13" s="3" t="s">
        <v>75</v>
      </c>
      <c r="B13" s="17" t="s">
        <v>14</v>
      </c>
      <c r="C13" s="228">
        <f>Önkormányzat!F21</f>
        <v>26664676</v>
      </c>
      <c r="D13" s="228">
        <f>Önkormányzat!H21</f>
        <v>26664677</v>
      </c>
      <c r="E13" s="228">
        <f>Önkormányzat!J21</f>
        <v>26664677</v>
      </c>
      <c r="F13" s="228">
        <f>Önkormányzat!L21</f>
        <v>26664677</v>
      </c>
      <c r="G13" s="228">
        <v>75000000</v>
      </c>
      <c r="H13" s="227">
        <f>Hivatal!F15</f>
        <v>0</v>
      </c>
      <c r="I13" s="227">
        <f>Hivatal!H15</f>
        <v>0</v>
      </c>
      <c r="J13" s="227"/>
      <c r="K13" s="227"/>
      <c r="L13" s="227"/>
      <c r="M13" s="227">
        <f>C13+H13</f>
        <v>26664676</v>
      </c>
      <c r="N13" s="474">
        <f>D13+I13</f>
        <v>26664677</v>
      </c>
      <c r="O13" s="228">
        <f t="shared" si="1"/>
        <v>26664677</v>
      </c>
      <c r="P13" s="228">
        <f t="shared" si="2"/>
        <v>26664677</v>
      </c>
      <c r="Q13" s="228">
        <f t="shared" si="3"/>
        <v>75000000</v>
      </c>
    </row>
    <row r="14" spans="1:17" ht="15.75" x14ac:dyDescent="0.25">
      <c r="A14" s="3" t="s">
        <v>77</v>
      </c>
      <c r="B14" s="25" t="s">
        <v>143</v>
      </c>
      <c r="C14" s="228"/>
      <c r="D14" s="227"/>
      <c r="E14" s="227">
        <f>Önkormányzat!J22</f>
        <v>0</v>
      </c>
      <c r="F14" s="227">
        <f>Önkormányzat!L22</f>
        <v>0</v>
      </c>
      <c r="G14" s="227">
        <v>20618</v>
      </c>
      <c r="H14" s="227">
        <f>Hivatal!F16</f>
        <v>0</v>
      </c>
      <c r="I14" s="227">
        <f>Hivatal!H16</f>
        <v>0</v>
      </c>
      <c r="J14" s="227"/>
      <c r="K14" s="227"/>
      <c r="L14" s="227">
        <v>1464900</v>
      </c>
      <c r="M14" s="227">
        <f>C14+H14</f>
        <v>0</v>
      </c>
      <c r="N14" s="474">
        <f>SUM(C14,,H14)</f>
        <v>0</v>
      </c>
      <c r="O14" s="228">
        <f t="shared" si="1"/>
        <v>0</v>
      </c>
      <c r="P14" s="228">
        <f t="shared" si="2"/>
        <v>0</v>
      </c>
      <c r="Q14" s="228">
        <f t="shared" si="3"/>
        <v>1485518</v>
      </c>
    </row>
    <row r="15" spans="1:17" ht="15.75" x14ac:dyDescent="0.25">
      <c r="A15" s="583" t="s">
        <v>6</v>
      </c>
      <c r="B15" s="584"/>
      <c r="C15" s="254">
        <f>SUM(C12:C14)</f>
        <v>129418819</v>
      </c>
      <c r="D15" s="254">
        <f t="shared" ref="D15" si="7">SUM(D12:D14)</f>
        <v>129418820</v>
      </c>
      <c r="E15" s="254">
        <f>E12+E13+E14</f>
        <v>129146890</v>
      </c>
      <c r="F15" s="254">
        <f>F12+F13+F14</f>
        <v>129146890</v>
      </c>
      <c r="G15" s="254">
        <f>G12+G13+G14</f>
        <v>214507931</v>
      </c>
      <c r="H15" s="254">
        <f>SUM(H12:H14)</f>
        <v>0</v>
      </c>
      <c r="I15" s="254">
        <f t="shared" ref="I15" si="8">SUM(I12:I14)</f>
        <v>889000</v>
      </c>
      <c r="J15" s="254">
        <f>J12+J13+J14</f>
        <v>2028702</v>
      </c>
      <c r="K15" s="254">
        <f>K12+K13+K14</f>
        <v>2028702</v>
      </c>
      <c r="L15" s="254">
        <f>L12+L13+L14</f>
        <v>1715395</v>
      </c>
      <c r="M15" s="254">
        <f>M12+M13+M14</f>
        <v>129418819</v>
      </c>
      <c r="N15" s="473">
        <f t="shared" ref="N15" si="9">N12+N13+N14</f>
        <v>130307820</v>
      </c>
      <c r="O15" s="254">
        <f t="shared" si="1"/>
        <v>131175592</v>
      </c>
      <c r="P15" s="254">
        <f t="shared" si="2"/>
        <v>131175592</v>
      </c>
      <c r="Q15" s="254">
        <f t="shared" si="3"/>
        <v>216223326</v>
      </c>
    </row>
    <row r="16" spans="1:17" ht="15.75" x14ac:dyDescent="0.25">
      <c r="A16" s="3" t="s">
        <v>85</v>
      </c>
      <c r="B16" s="17" t="s">
        <v>12</v>
      </c>
      <c r="C16" s="228">
        <f>Önkormányzat!F12</f>
        <v>48034911</v>
      </c>
      <c r="D16" s="228">
        <f>Önkormányzat!H12</f>
        <v>46388942</v>
      </c>
      <c r="E16" s="228">
        <f>Önkormányzat!J12</f>
        <v>44449379</v>
      </c>
      <c r="F16" s="228">
        <f>Önkormányzat!L12</f>
        <v>44263274</v>
      </c>
      <c r="G16" s="228">
        <v>29951373</v>
      </c>
      <c r="H16" s="227">
        <f>Hivatal!F12</f>
        <v>0</v>
      </c>
      <c r="I16" s="227">
        <f>Hivatal!H12</f>
        <v>0</v>
      </c>
      <c r="J16" s="227"/>
      <c r="K16" s="227"/>
      <c r="L16" s="227"/>
      <c r="M16" s="239">
        <f>C16+H16</f>
        <v>48034911</v>
      </c>
      <c r="N16" s="474">
        <f>D16+I16</f>
        <v>46388942</v>
      </c>
      <c r="O16" s="228">
        <f t="shared" si="1"/>
        <v>44449379</v>
      </c>
      <c r="P16" s="228">
        <f t="shared" si="2"/>
        <v>44263274</v>
      </c>
      <c r="Q16" s="228">
        <f t="shared" si="3"/>
        <v>29951373</v>
      </c>
    </row>
    <row r="17" spans="1:19" ht="15.75" x14ac:dyDescent="0.25">
      <c r="A17" s="581" t="s">
        <v>7</v>
      </c>
      <c r="B17" s="582"/>
      <c r="C17" s="26">
        <f>SUM(C11,C16,C15)</f>
        <v>496580701</v>
      </c>
      <c r="D17" s="26">
        <f t="shared" ref="D17" si="10">SUM(D11,D16,D15)</f>
        <v>495691701</v>
      </c>
      <c r="E17" s="26">
        <f>E11+E15+E16</f>
        <v>493480208</v>
      </c>
      <c r="F17" s="26">
        <f>F11+F15+F16</f>
        <v>493471508</v>
      </c>
      <c r="G17" s="26">
        <f>G11+G15+G16</f>
        <v>567413115</v>
      </c>
      <c r="H17" s="26">
        <f>SUM(H11,H16,H15)</f>
        <v>199483667</v>
      </c>
      <c r="I17" s="26">
        <f t="shared" ref="I17" si="11">SUM(I11,I16,I15)</f>
        <v>200650467</v>
      </c>
      <c r="J17" s="26">
        <f>J11+J15</f>
        <v>202861960</v>
      </c>
      <c r="K17" s="26">
        <f>K11+K15</f>
        <v>202870660</v>
      </c>
      <c r="L17" s="26">
        <f>L11+L15</f>
        <v>226303042</v>
      </c>
      <c r="M17" s="26">
        <f>C17+H17</f>
        <v>696064368</v>
      </c>
      <c r="N17" s="475">
        <f>SUM(,N11+N15+N16)</f>
        <v>696342168</v>
      </c>
      <c r="O17" s="26">
        <f t="shared" si="1"/>
        <v>696342168</v>
      </c>
      <c r="P17" s="26">
        <f t="shared" si="2"/>
        <v>696342168</v>
      </c>
      <c r="Q17" s="26">
        <f>G17+L17</f>
        <v>793716157</v>
      </c>
      <c r="S17" s="20"/>
    </row>
    <row r="18" spans="1:19" ht="15.75" x14ac:dyDescent="0.25">
      <c r="A18" s="255" t="s">
        <v>158</v>
      </c>
      <c r="B18" s="256" t="s">
        <v>159</v>
      </c>
      <c r="C18" s="227">
        <f>Önkormányzat!F24</f>
        <v>11824000</v>
      </c>
      <c r="D18" s="227">
        <f>Önkormányzat!H24</f>
        <v>11824000</v>
      </c>
      <c r="E18" s="227">
        <f>Önkormányzat!J24</f>
        <v>11824000</v>
      </c>
      <c r="F18" s="227">
        <f>Önkormányzat!L24</f>
        <v>11824000</v>
      </c>
      <c r="G18" s="227">
        <v>10448000</v>
      </c>
      <c r="H18" s="228"/>
      <c r="I18" s="228"/>
      <c r="J18" s="228"/>
      <c r="K18" s="228"/>
      <c r="L18" s="228"/>
      <c r="M18" s="228">
        <f>C18+H18</f>
        <v>11824000</v>
      </c>
      <c r="N18" s="474">
        <f>SUM(C18,,H18)</f>
        <v>11824000</v>
      </c>
      <c r="O18" s="228">
        <f t="shared" si="1"/>
        <v>11824000</v>
      </c>
      <c r="P18" s="228">
        <f t="shared" si="2"/>
        <v>11824000</v>
      </c>
      <c r="Q18" s="228">
        <f t="shared" si="3"/>
        <v>10448000</v>
      </c>
    </row>
    <row r="19" spans="1:19" s="118" customFormat="1" ht="15.75" x14ac:dyDescent="0.25">
      <c r="A19" s="255"/>
      <c r="B19" s="256"/>
      <c r="C19" s="422">
        <f>C17+C18</f>
        <v>508404701</v>
      </c>
      <c r="D19" s="422">
        <f t="shared" ref="D19:I19" si="12">D17+D18</f>
        <v>507515701</v>
      </c>
      <c r="E19" s="422">
        <f>E17+E18</f>
        <v>505304208</v>
      </c>
      <c r="F19" s="422">
        <f>F17+F18</f>
        <v>505295508</v>
      </c>
      <c r="G19" s="422">
        <f>G17+G18</f>
        <v>577861115</v>
      </c>
      <c r="H19" s="422">
        <f t="shared" si="12"/>
        <v>199483667</v>
      </c>
      <c r="I19" s="422">
        <f t="shared" si="12"/>
        <v>200650467</v>
      </c>
      <c r="J19" s="422">
        <f>J17+J18</f>
        <v>202861960</v>
      </c>
      <c r="K19" s="422">
        <f>K17+K18</f>
        <v>202870660</v>
      </c>
      <c r="L19" s="422">
        <f>L17+L18</f>
        <v>226303042</v>
      </c>
      <c r="M19" s="419">
        <f>M17+M18</f>
        <v>707888368</v>
      </c>
      <c r="N19" s="476">
        <f t="shared" ref="N19" si="13">N17+N18</f>
        <v>708166168</v>
      </c>
      <c r="O19" s="419">
        <f t="shared" si="1"/>
        <v>708166168</v>
      </c>
      <c r="P19" s="419">
        <f t="shared" si="2"/>
        <v>708166168</v>
      </c>
      <c r="Q19" s="419">
        <f>G19+L19</f>
        <v>804164157</v>
      </c>
    </row>
    <row r="20" spans="1:19" ht="15.75" x14ac:dyDescent="0.25">
      <c r="A20" s="3" t="s">
        <v>92</v>
      </c>
      <c r="B20" s="256" t="s">
        <v>19</v>
      </c>
      <c r="C20" s="227">
        <f>Önkormányzat!F26</f>
        <v>191488401</v>
      </c>
      <c r="D20" s="227">
        <f>Önkormányzat!H26</f>
        <v>192377401</v>
      </c>
      <c r="E20" s="227">
        <f>Önkormányzat!J26</f>
        <v>194588894</v>
      </c>
      <c r="F20" s="227">
        <f>Önkormányzat!L26</f>
        <v>194597594</v>
      </c>
      <c r="G20" s="227">
        <v>111652985</v>
      </c>
      <c r="H20" s="228"/>
      <c r="I20" s="228"/>
      <c r="J20" s="228"/>
      <c r="K20" s="228"/>
      <c r="L20" s="228"/>
      <c r="M20" s="228">
        <f>C20+H20</f>
        <v>191488401</v>
      </c>
      <c r="N20" s="474">
        <f>D20+I20</f>
        <v>192377401</v>
      </c>
      <c r="O20" s="228">
        <f t="shared" si="1"/>
        <v>194588894</v>
      </c>
      <c r="P20" s="228">
        <f t="shared" si="2"/>
        <v>194597594</v>
      </c>
      <c r="Q20" s="228">
        <f t="shared" si="3"/>
        <v>111652985</v>
      </c>
    </row>
    <row r="21" spans="1:19" ht="15.75" x14ac:dyDescent="0.25">
      <c r="A21" s="581" t="s">
        <v>126</v>
      </c>
      <c r="B21" s="582"/>
      <c r="C21" s="26">
        <f>C17+C18+C20</f>
        <v>699893102</v>
      </c>
      <c r="D21" s="26">
        <f t="shared" ref="D21:N21" si="14">D17+D18+D20</f>
        <v>699893102</v>
      </c>
      <c r="E21" s="26">
        <f>E19+E20</f>
        <v>699893102</v>
      </c>
      <c r="F21" s="26">
        <f>F19+F20</f>
        <v>699893102</v>
      </c>
      <c r="G21" s="26">
        <f>G19+G20</f>
        <v>689514100</v>
      </c>
      <c r="H21" s="26">
        <f t="shared" si="14"/>
        <v>199483667</v>
      </c>
      <c r="I21" s="26">
        <f t="shared" si="14"/>
        <v>200650467</v>
      </c>
      <c r="J21" s="26">
        <f>J19+J20</f>
        <v>202861960</v>
      </c>
      <c r="K21" s="26">
        <f>K19+K20</f>
        <v>202870660</v>
      </c>
      <c r="L21" s="26">
        <f>L19+L20</f>
        <v>226303042</v>
      </c>
      <c r="M21" s="26">
        <f t="shared" si="14"/>
        <v>899376769</v>
      </c>
      <c r="N21" s="475">
        <f t="shared" si="14"/>
        <v>900543569</v>
      </c>
      <c r="O21" s="26">
        <f t="shared" si="1"/>
        <v>902755062</v>
      </c>
      <c r="P21" s="26">
        <f t="shared" si="2"/>
        <v>902763762</v>
      </c>
      <c r="Q21" s="26">
        <f t="shared" si="3"/>
        <v>915817142</v>
      </c>
    </row>
    <row r="22" spans="1:19" ht="15.75" x14ac:dyDescent="0.25">
      <c r="A22" s="47"/>
      <c r="C22" s="46"/>
      <c r="D22" s="46"/>
      <c r="E22" s="46"/>
      <c r="F22" s="46"/>
      <c r="G22" s="498"/>
      <c r="H22" s="46"/>
      <c r="I22" s="46"/>
      <c r="J22" s="46"/>
      <c r="K22" s="46"/>
      <c r="L22" s="498"/>
      <c r="M22" s="46"/>
      <c r="N22" s="46"/>
      <c r="O22" s="529"/>
      <c r="P22" s="528"/>
      <c r="Q22" s="20"/>
    </row>
    <row r="23" spans="1:19" ht="15.75" x14ac:dyDescent="0.25">
      <c r="A23" s="47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530"/>
      <c r="P23" s="528"/>
      <c r="Q23" s="20"/>
    </row>
    <row r="24" spans="1:19" ht="15.75" x14ac:dyDescent="0.25">
      <c r="A24" s="579" t="s">
        <v>52</v>
      </c>
      <c r="B24" s="580"/>
      <c r="C24" s="342">
        <f>Létszám!E2</f>
        <v>4</v>
      </c>
      <c r="D24" s="342">
        <v>4</v>
      </c>
      <c r="E24" s="342">
        <v>4</v>
      </c>
      <c r="F24" s="342">
        <v>4</v>
      </c>
      <c r="G24" s="342"/>
      <c r="H24" s="342">
        <f>Létszám!E5</f>
        <v>24</v>
      </c>
      <c r="I24" s="18">
        <v>26</v>
      </c>
      <c r="J24" s="18">
        <v>25</v>
      </c>
      <c r="K24" s="18">
        <v>24</v>
      </c>
      <c r="L24" s="18"/>
      <c r="M24" s="18">
        <v>30</v>
      </c>
      <c r="N24" s="18">
        <f>SUM(C24,,H24)</f>
        <v>28</v>
      </c>
      <c r="O24" s="18">
        <v>29</v>
      </c>
      <c r="P24" s="469">
        <v>28</v>
      </c>
    </row>
  </sheetData>
  <mergeCells count="10">
    <mergeCell ref="C3:G3"/>
    <mergeCell ref="H3:L3"/>
    <mergeCell ref="M3:Q3"/>
    <mergeCell ref="A3:A5"/>
    <mergeCell ref="A24:B24"/>
    <mergeCell ref="A21:B21"/>
    <mergeCell ref="A17:B17"/>
    <mergeCell ref="A11:B11"/>
    <mergeCell ref="A15:B15"/>
    <mergeCell ref="B3:B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6" orientation="landscape" r:id="rId1"/>
  <headerFooter>
    <oddHeader>&amp;C&amp;"Times New Roman,Félkövér"&amp;14Győr-Moson-Sopron Megyei Önkormányzat és Győr -Moson-Sopron Megyei Önkormányzati Hivatal
2020. évi kiadásai összesen&amp;R&amp;"Times New Roman,Normál"&amp;12 3/b. számú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>
    <tabColor theme="7"/>
  </sheetPr>
  <dimension ref="A1:K5"/>
  <sheetViews>
    <sheetView zoomScaleNormal="100" workbookViewId="0">
      <selection activeCell="D5" sqref="D5"/>
    </sheetView>
  </sheetViews>
  <sheetFormatPr defaultRowHeight="12.75" x14ac:dyDescent="0.2"/>
  <cols>
    <col min="1" max="1" width="7.7109375" customWidth="1"/>
    <col min="2" max="2" width="55.28515625" customWidth="1"/>
    <col min="3" max="3" width="15.5703125" customWidth="1"/>
    <col min="4" max="4" width="15.5703125" style="118" customWidth="1"/>
    <col min="5" max="5" width="15.85546875" customWidth="1"/>
    <col min="6" max="6" width="14.140625" style="118" bestFit="1" customWidth="1"/>
    <col min="7" max="7" width="14.5703125" style="118" customWidth="1"/>
    <col min="8" max="8" width="14.140625" customWidth="1"/>
    <col min="9" max="9" width="14.5703125" customWidth="1"/>
    <col min="10" max="10" width="14.140625" hidden="1" customWidth="1"/>
    <col min="11" max="11" width="3.5703125" hidden="1" customWidth="1"/>
  </cols>
  <sheetData>
    <row r="1" spans="1:11" ht="20.100000000000001" customHeight="1" x14ac:dyDescent="0.2">
      <c r="A1" s="591" t="s">
        <v>153</v>
      </c>
      <c r="B1" s="550"/>
      <c r="C1" s="588" t="s">
        <v>296</v>
      </c>
      <c r="D1" s="249">
        <v>2020</v>
      </c>
      <c r="E1" s="251">
        <v>2020</v>
      </c>
      <c r="F1" s="251">
        <v>2020</v>
      </c>
      <c r="G1" s="531">
        <v>2020</v>
      </c>
      <c r="H1" s="477" t="s">
        <v>295</v>
      </c>
      <c r="I1" s="477" t="s">
        <v>295</v>
      </c>
      <c r="J1" s="477" t="s">
        <v>162</v>
      </c>
      <c r="K1" s="477" t="s">
        <v>162</v>
      </c>
    </row>
    <row r="2" spans="1:11" ht="20.100000000000001" customHeight="1" x14ac:dyDescent="0.2">
      <c r="A2" s="549"/>
      <c r="B2" s="550"/>
      <c r="C2" s="589"/>
      <c r="D2" s="250" t="s">
        <v>208</v>
      </c>
      <c r="E2" s="534" t="s">
        <v>91</v>
      </c>
      <c r="F2" s="534" t="s">
        <v>208</v>
      </c>
      <c r="G2" s="532" t="s">
        <v>91</v>
      </c>
      <c r="H2" s="477" t="s">
        <v>208</v>
      </c>
      <c r="I2" s="477" t="s">
        <v>91</v>
      </c>
      <c r="J2" s="477" t="s">
        <v>285</v>
      </c>
      <c r="K2" s="477" t="s">
        <v>284</v>
      </c>
    </row>
    <row r="3" spans="1:11" s="118" customFormat="1" ht="20.100000000000001" customHeight="1" x14ac:dyDescent="0.2">
      <c r="A3" s="592"/>
      <c r="B3" s="593"/>
      <c r="C3" s="590"/>
      <c r="D3" s="250" t="s">
        <v>209</v>
      </c>
      <c r="E3" s="252" t="s">
        <v>209</v>
      </c>
      <c r="F3" s="535" t="s">
        <v>308</v>
      </c>
      <c r="G3" s="533" t="s">
        <v>308</v>
      </c>
      <c r="H3" s="480" t="s">
        <v>309</v>
      </c>
      <c r="I3" s="480" t="s">
        <v>309</v>
      </c>
      <c r="J3" s="480">
        <v>43799</v>
      </c>
      <c r="K3" s="480">
        <v>43799</v>
      </c>
    </row>
    <row r="4" spans="1:11" ht="32.25" customHeight="1" x14ac:dyDescent="0.25">
      <c r="A4" s="29" t="s">
        <v>127</v>
      </c>
      <c r="B4" s="74" t="s">
        <v>154</v>
      </c>
      <c r="C4" s="62">
        <f>Önkormányzat!F29</f>
        <v>295600000</v>
      </c>
      <c r="D4" s="62">
        <f>Önkormányzat!G29</f>
        <v>0</v>
      </c>
      <c r="E4" s="62">
        <f>C4+D4</f>
        <v>295600000</v>
      </c>
      <c r="F4" s="62">
        <f>G4-E4</f>
        <v>0</v>
      </c>
      <c r="G4" s="62">
        <v>295600000</v>
      </c>
      <c r="H4" s="481">
        <f>I4-G4</f>
        <v>0</v>
      </c>
      <c r="I4" s="482">
        <f>Önkormányzat!L29</f>
        <v>295600000</v>
      </c>
      <c r="J4" s="481"/>
      <c r="K4" s="482">
        <v>261288191</v>
      </c>
    </row>
    <row r="5" spans="1:11" ht="20.100000000000001" customHeight="1" x14ac:dyDescent="0.3">
      <c r="A5" s="429"/>
      <c r="B5" s="8" t="s">
        <v>21</v>
      </c>
      <c r="C5" s="75"/>
      <c r="D5" s="75"/>
      <c r="E5" s="7"/>
      <c r="F5" s="7"/>
      <c r="G5" s="7"/>
      <c r="H5" s="429"/>
      <c r="I5" s="429"/>
      <c r="J5" s="429"/>
      <c r="K5" s="429"/>
    </row>
  </sheetData>
  <mergeCells count="2">
    <mergeCell ref="C1:C3"/>
    <mergeCell ref="A1:B3"/>
  </mergeCells>
  <phoneticPr fontId="2" type="noConversion"/>
  <pageMargins left="0.70866141732283472" right="0.70866141732283472" top="0.9055118110236221" bottom="0.74803149606299213" header="0.31496062992125984" footer="0.31496062992125984"/>
  <pageSetup paperSize="9" scale="65" orientation="landscape" r:id="rId1"/>
  <headerFooter>
    <oddHeader>&amp;C&amp;"Times New Roman,Félkövér"&amp;14Győr-Moson-Sopron Megyei Önkormányzat
Állami támogatások  
2020. évi&amp;R&amp;"Times New Roman,Normál"&amp;12 4. számú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8">
    <tabColor theme="7"/>
    <pageSetUpPr fitToPage="1"/>
  </sheetPr>
  <dimension ref="A1:T41"/>
  <sheetViews>
    <sheetView zoomScale="75" zoomScaleNormal="75" workbookViewId="0">
      <selection activeCell="L36" sqref="L36"/>
    </sheetView>
  </sheetViews>
  <sheetFormatPr defaultRowHeight="12.75" x14ac:dyDescent="0.2"/>
  <cols>
    <col min="1" max="1" width="6.7109375" customWidth="1"/>
    <col min="2" max="2" width="66.5703125" customWidth="1"/>
    <col min="3" max="3" width="15.5703125" hidden="1" customWidth="1"/>
    <col min="4" max="4" width="16.5703125" hidden="1" customWidth="1"/>
    <col min="5" max="5" width="15.85546875" hidden="1" customWidth="1"/>
    <col min="6" max="6" width="19.85546875" style="118" customWidth="1"/>
    <col min="7" max="7" width="20.140625" style="118" customWidth="1"/>
    <col min="8" max="8" width="22.28515625" style="93" customWidth="1"/>
    <col min="9" max="9" width="15.7109375" style="93" bestFit="1" customWidth="1"/>
    <col min="10" max="10" width="20.85546875" style="93" bestFit="1" customWidth="1"/>
    <col min="11" max="11" width="15" style="93" bestFit="1" customWidth="1"/>
    <col min="12" max="12" width="20.85546875" style="93" bestFit="1" customWidth="1"/>
    <col min="13" max="13" width="5.5703125" style="93" hidden="1" customWidth="1"/>
    <col min="14" max="14" width="4.140625" style="93" hidden="1" customWidth="1"/>
    <col min="15" max="15" width="13.7109375" customWidth="1"/>
    <col min="16" max="16" width="29.7109375" customWidth="1"/>
    <col min="17" max="19" width="25.7109375" customWidth="1"/>
  </cols>
  <sheetData>
    <row r="1" spans="1:20" ht="15" customHeight="1" x14ac:dyDescent="0.25">
      <c r="A1" s="602" t="s">
        <v>89</v>
      </c>
      <c r="B1" s="605" t="s">
        <v>241</v>
      </c>
      <c r="C1" s="608" t="s">
        <v>10</v>
      </c>
      <c r="D1" s="608"/>
      <c r="E1" s="608"/>
      <c r="F1" s="594" t="s">
        <v>306</v>
      </c>
      <c r="G1" s="240"/>
      <c r="H1" s="184"/>
      <c r="I1" s="184"/>
      <c r="J1" s="184"/>
      <c r="K1" s="184"/>
      <c r="L1" s="184"/>
      <c r="M1" s="184"/>
      <c r="N1" s="184"/>
      <c r="O1" s="404" t="s">
        <v>9</v>
      </c>
    </row>
    <row r="2" spans="1:20" ht="13.5" customHeight="1" x14ac:dyDescent="0.25">
      <c r="A2" s="603"/>
      <c r="B2" s="606"/>
      <c r="C2" s="608"/>
      <c r="D2" s="608"/>
      <c r="E2" s="608"/>
      <c r="F2" s="595"/>
      <c r="G2" s="244" t="s">
        <v>295</v>
      </c>
      <c r="H2" s="523" t="str">
        <f>G2</f>
        <v>2020. évi</v>
      </c>
      <c r="I2" s="186" t="s">
        <v>294</v>
      </c>
      <c r="J2" s="186" t="s">
        <v>295</v>
      </c>
      <c r="K2" s="186" t="s">
        <v>295</v>
      </c>
      <c r="L2" s="186" t="s">
        <v>295</v>
      </c>
      <c r="M2" s="186" t="s">
        <v>162</v>
      </c>
      <c r="N2" s="186" t="s">
        <v>162</v>
      </c>
      <c r="O2" s="401" t="s">
        <v>49</v>
      </c>
    </row>
    <row r="3" spans="1:20" ht="12.75" customHeight="1" x14ac:dyDescent="0.25">
      <c r="A3" s="603"/>
      <c r="B3" s="606"/>
      <c r="C3" s="609" t="s">
        <v>80</v>
      </c>
      <c r="D3" s="609"/>
      <c r="E3" s="610" t="s">
        <v>17</v>
      </c>
      <c r="F3" s="595"/>
      <c r="G3" s="186" t="s">
        <v>208</v>
      </c>
      <c r="H3" s="186" t="s">
        <v>210</v>
      </c>
      <c r="I3" s="186" t="s">
        <v>208</v>
      </c>
      <c r="J3" s="186" t="s">
        <v>91</v>
      </c>
      <c r="K3" s="186" t="s">
        <v>208</v>
      </c>
      <c r="L3" s="186" t="s">
        <v>91</v>
      </c>
      <c r="M3" s="186" t="s">
        <v>290</v>
      </c>
      <c r="N3" s="186" t="s">
        <v>289</v>
      </c>
      <c r="O3" s="401" t="s">
        <v>50</v>
      </c>
    </row>
    <row r="4" spans="1:20" ht="18.75" x14ac:dyDescent="0.25">
      <c r="A4" s="604"/>
      <c r="B4" s="607"/>
      <c r="C4" s="61" t="s">
        <v>81</v>
      </c>
      <c r="D4" s="61" t="s">
        <v>82</v>
      </c>
      <c r="E4" s="610"/>
      <c r="F4" s="596"/>
      <c r="G4" s="190" t="s">
        <v>209</v>
      </c>
      <c r="H4" s="190" t="s">
        <v>209</v>
      </c>
      <c r="I4" s="466" t="s">
        <v>308</v>
      </c>
      <c r="J4" s="466" t="s">
        <v>308</v>
      </c>
      <c r="K4" s="466" t="s">
        <v>309</v>
      </c>
      <c r="L4" s="466" t="s">
        <v>309</v>
      </c>
      <c r="M4" s="466">
        <v>43799</v>
      </c>
      <c r="N4" s="466" t="s">
        <v>292</v>
      </c>
      <c r="O4" s="402" t="s">
        <v>51</v>
      </c>
    </row>
    <row r="5" spans="1:20" s="230" customFormat="1" ht="39" customHeight="1" x14ac:dyDescent="0.25">
      <c r="A5" s="235"/>
      <c r="B5" s="410" t="s">
        <v>237</v>
      </c>
      <c r="C5" s="236"/>
      <c r="D5" s="236"/>
      <c r="E5" s="236"/>
      <c r="F5" s="237"/>
      <c r="G5" s="238"/>
      <c r="H5" s="238">
        <f>F5+G5</f>
        <v>0</v>
      </c>
      <c r="I5" s="238"/>
      <c r="J5" s="238">
        <f>H5+I5</f>
        <v>0</v>
      </c>
      <c r="K5" s="238"/>
      <c r="L5" s="238">
        <f>J5</f>
        <v>0</v>
      </c>
      <c r="M5" s="238"/>
      <c r="N5" s="238">
        <v>15104567</v>
      </c>
      <c r="O5" s="400"/>
      <c r="P5" s="601"/>
      <c r="Q5" s="599"/>
    </row>
    <row r="6" spans="1:20" s="230" customFormat="1" ht="39" customHeight="1" x14ac:dyDescent="0.25">
      <c r="A6" s="235"/>
      <c r="B6" s="410" t="s">
        <v>286</v>
      </c>
      <c r="C6" s="236"/>
      <c r="D6" s="236"/>
      <c r="E6" s="236"/>
      <c r="F6" s="237"/>
      <c r="G6" s="238"/>
      <c r="H6" s="238">
        <f>F6+G6</f>
        <v>0</v>
      </c>
      <c r="I6" s="238"/>
      <c r="J6" s="238">
        <f>H6+I6</f>
        <v>0</v>
      </c>
      <c r="K6" s="238"/>
      <c r="L6" s="238">
        <f>J6</f>
        <v>0</v>
      </c>
      <c r="M6" s="238"/>
      <c r="N6" s="238">
        <v>197240</v>
      </c>
      <c r="O6" s="400"/>
      <c r="P6" s="468"/>
      <c r="Q6" s="461"/>
    </row>
    <row r="7" spans="1:20" ht="24.95" customHeight="1" x14ac:dyDescent="0.25">
      <c r="A7" s="29" t="s">
        <v>59</v>
      </c>
      <c r="B7" s="28" t="s">
        <v>63</v>
      </c>
      <c r="C7" s="27" t="e">
        <f>SUM(#REF!)</f>
        <v>#REF!</v>
      </c>
      <c r="D7" s="26" t="e">
        <f>SUM(#REF!)</f>
        <v>#REF!</v>
      </c>
      <c r="E7" s="27" t="e">
        <f>SUM(#REF!)</f>
        <v>#REF!</v>
      </c>
      <c r="F7" s="232">
        <v>2485000</v>
      </c>
      <c r="G7" s="232">
        <f>G5</f>
        <v>0</v>
      </c>
      <c r="H7" s="232">
        <f>F7+G7</f>
        <v>2485000</v>
      </c>
      <c r="I7" s="232">
        <f>I5+I6</f>
        <v>0</v>
      </c>
      <c r="J7" s="232">
        <f>H7+I7</f>
        <v>2485000</v>
      </c>
      <c r="K7" s="232"/>
      <c r="L7" s="232">
        <v>2485000</v>
      </c>
      <c r="M7" s="232"/>
      <c r="N7" s="232">
        <f>SUM(N5:N6)</f>
        <v>15301807</v>
      </c>
      <c r="O7" s="365"/>
      <c r="P7" s="454"/>
      <c r="Q7" s="230"/>
      <c r="R7" s="230"/>
    </row>
    <row r="8" spans="1:20" ht="24.95" customHeight="1" x14ac:dyDescent="0.25">
      <c r="A8" s="29" t="s">
        <v>60</v>
      </c>
      <c r="B8" s="30" t="s">
        <v>64</v>
      </c>
      <c r="C8" s="27" t="e">
        <f>SUM(#REF!)</f>
        <v>#REF!</v>
      </c>
      <c r="D8" s="26" t="e">
        <f>SUM(#REF!)</f>
        <v>#REF!</v>
      </c>
      <c r="E8" s="27" t="e">
        <f>SUM(#REF!)</f>
        <v>#REF!</v>
      </c>
      <c r="F8" s="27"/>
      <c r="G8" s="27"/>
      <c r="H8" s="54"/>
      <c r="I8" s="54"/>
      <c r="J8" s="54"/>
      <c r="K8" s="54"/>
      <c r="L8" s="54"/>
      <c r="M8" s="54"/>
      <c r="N8" s="54"/>
      <c r="O8" s="365"/>
      <c r="P8" s="450"/>
      <c r="Q8" s="455"/>
      <c r="R8" s="455"/>
      <c r="S8" s="223"/>
      <c r="T8" s="222"/>
    </row>
    <row r="9" spans="1:20" s="118" customFormat="1" ht="24.95" customHeight="1" x14ac:dyDescent="0.25">
      <c r="A9" s="112"/>
      <c r="B9" s="226" t="s">
        <v>233</v>
      </c>
      <c r="C9" s="227"/>
      <c r="D9" s="228"/>
      <c r="E9" s="227"/>
      <c r="F9" s="227"/>
      <c r="G9" s="227"/>
      <c r="H9" s="229"/>
      <c r="I9" s="229"/>
      <c r="J9" s="229"/>
      <c r="K9" s="229"/>
      <c r="L9" s="229"/>
      <c r="M9" s="229"/>
      <c r="N9" s="229"/>
      <c r="O9" s="365"/>
      <c r="P9" s="456"/>
      <c r="Q9" s="457"/>
      <c r="R9" s="457"/>
      <c r="S9" s="257"/>
      <c r="T9" s="222"/>
    </row>
    <row r="10" spans="1:20" s="118" customFormat="1" ht="24.95" customHeight="1" x14ac:dyDescent="0.25">
      <c r="A10" s="112"/>
      <c r="B10" s="226" t="s">
        <v>234</v>
      </c>
      <c r="C10" s="227"/>
      <c r="D10" s="228"/>
      <c r="E10" s="227"/>
      <c r="F10" s="227"/>
      <c r="G10" s="227"/>
      <c r="H10" s="229"/>
      <c r="I10" s="229"/>
      <c r="J10" s="229"/>
      <c r="K10" s="229"/>
      <c r="L10" s="229"/>
      <c r="M10" s="229"/>
      <c r="N10" s="229"/>
      <c r="O10" s="365"/>
      <c r="P10" s="458"/>
      <c r="Q10" s="458"/>
      <c r="R10" s="458"/>
      <c r="S10" s="222"/>
      <c r="T10" s="222"/>
    </row>
    <row r="11" spans="1:20" s="118" customFormat="1" ht="24.95" customHeight="1" x14ac:dyDescent="0.25">
      <c r="A11" s="112"/>
      <c r="B11" s="234" t="s">
        <v>237</v>
      </c>
      <c r="C11" s="231"/>
      <c r="D11" s="231"/>
      <c r="E11" s="231"/>
      <c r="F11" s="231"/>
      <c r="G11" s="231"/>
      <c r="H11" s="239"/>
      <c r="I11" s="239"/>
      <c r="J11" s="239"/>
      <c r="K11" s="239"/>
      <c r="L11" s="239"/>
      <c r="M11" s="239"/>
      <c r="N11" s="239"/>
      <c r="O11" s="365"/>
      <c r="P11" s="458"/>
      <c r="Q11" s="458"/>
      <c r="R11" s="458"/>
      <c r="S11" s="222"/>
      <c r="T11" s="222"/>
    </row>
    <row r="12" spans="1:20" ht="24.95" hidden="1" customHeight="1" x14ac:dyDescent="0.3">
      <c r="A12" s="12"/>
      <c r="B12" s="2"/>
      <c r="C12" s="38"/>
      <c r="D12" s="4"/>
      <c r="E12" s="39"/>
      <c r="F12" s="39"/>
      <c r="G12" s="39"/>
      <c r="H12" s="220"/>
      <c r="I12" s="220"/>
      <c r="J12" s="220"/>
      <c r="K12" s="220"/>
      <c r="L12" s="220"/>
      <c r="M12" s="220"/>
      <c r="N12" s="220"/>
      <c r="O12" s="365"/>
      <c r="P12" s="230"/>
      <c r="Q12" s="230"/>
      <c r="R12" s="230"/>
    </row>
    <row r="13" spans="1:20" ht="24.95" hidden="1" customHeight="1" x14ac:dyDescent="0.3">
      <c r="A13" s="12"/>
      <c r="B13" s="2"/>
      <c r="C13" s="38"/>
      <c r="D13" s="4"/>
      <c r="E13" s="39"/>
      <c r="F13" s="39"/>
      <c r="G13" s="39"/>
      <c r="H13" s="220"/>
      <c r="I13" s="220"/>
      <c r="J13" s="220"/>
      <c r="K13" s="220"/>
      <c r="L13" s="220"/>
      <c r="M13" s="220"/>
      <c r="N13" s="220"/>
      <c r="O13" s="365"/>
      <c r="P13" s="230"/>
      <c r="Q13" s="230"/>
      <c r="R13" s="230"/>
    </row>
    <row r="14" spans="1:20" ht="24.95" hidden="1" customHeight="1" x14ac:dyDescent="0.3">
      <c r="A14" s="12"/>
      <c r="B14" s="79"/>
      <c r="C14" s="80"/>
      <c r="D14" s="81"/>
      <c r="E14" s="80"/>
      <c r="F14" s="80"/>
      <c r="G14" s="80"/>
      <c r="H14" s="220"/>
      <c r="I14" s="220"/>
      <c r="J14" s="220"/>
      <c r="K14" s="220"/>
      <c r="L14" s="220"/>
      <c r="M14" s="220"/>
      <c r="N14" s="220"/>
      <c r="O14" s="365"/>
      <c r="P14" s="230"/>
      <c r="Q14" s="230"/>
      <c r="R14" s="230"/>
    </row>
    <row r="15" spans="1:20" ht="29.25" customHeight="1" x14ac:dyDescent="0.25">
      <c r="A15" s="29" t="s">
        <v>61</v>
      </c>
      <c r="B15" s="30" t="s">
        <v>65</v>
      </c>
      <c r="C15" s="27">
        <f>SUM(C12:C14)</f>
        <v>0</v>
      </c>
      <c r="D15" s="26">
        <f>SUM(D12:D14)</f>
        <v>0</v>
      </c>
      <c r="E15" s="27">
        <f>SUM(E12:E14)</f>
        <v>0</v>
      </c>
      <c r="F15" s="232">
        <v>2141000</v>
      </c>
      <c r="G15" s="232"/>
      <c r="H15" s="54">
        <f>F15+G15</f>
        <v>2141000</v>
      </c>
      <c r="I15" s="54">
        <v>-214118</v>
      </c>
      <c r="J15" s="54">
        <f>H15+I15</f>
        <v>1926882</v>
      </c>
      <c r="K15" s="54"/>
      <c r="L15" s="54">
        <v>2141000</v>
      </c>
      <c r="M15" s="54"/>
      <c r="N15" s="54">
        <v>1826004</v>
      </c>
      <c r="O15" s="365">
        <f>SUM(O12:O14)</f>
        <v>0</v>
      </c>
      <c r="P15" s="459"/>
      <c r="Q15" s="454"/>
      <c r="R15" s="230"/>
    </row>
    <row r="16" spans="1:20" s="230" customFormat="1" ht="24.75" customHeight="1" x14ac:dyDescent="0.25">
      <c r="A16" s="112"/>
      <c r="B16" s="226" t="s">
        <v>233</v>
      </c>
      <c r="C16" s="227"/>
      <c r="D16" s="228"/>
      <c r="E16" s="227"/>
      <c r="F16" s="227"/>
      <c r="G16" s="227"/>
      <c r="H16" s="229"/>
      <c r="I16" s="229"/>
      <c r="J16" s="229"/>
      <c r="K16" s="229"/>
      <c r="L16" s="229"/>
      <c r="M16" s="229"/>
      <c r="N16" s="229"/>
      <c r="O16" s="365"/>
    </row>
    <row r="17" spans="1:18" s="230" customFormat="1" ht="24.95" customHeight="1" x14ac:dyDescent="0.25">
      <c r="A17" s="112"/>
      <c r="B17" s="226" t="s">
        <v>235</v>
      </c>
      <c r="C17" s="227"/>
      <c r="D17" s="228"/>
      <c r="E17" s="227"/>
      <c r="F17" s="227"/>
      <c r="G17" s="227"/>
      <c r="H17" s="229"/>
      <c r="I17" s="229"/>
      <c r="J17" s="229"/>
      <c r="K17" s="229"/>
      <c r="L17" s="229"/>
      <c r="M17" s="229"/>
      <c r="N17" s="229"/>
      <c r="O17" s="365"/>
    </row>
    <row r="18" spans="1:18" s="230" customFormat="1" ht="24.95" customHeight="1" x14ac:dyDescent="0.25">
      <c r="A18" s="112"/>
      <c r="B18" s="226" t="s">
        <v>236</v>
      </c>
      <c r="C18" s="227"/>
      <c r="D18" s="228"/>
      <c r="E18" s="227"/>
      <c r="F18" s="227"/>
      <c r="G18" s="227"/>
      <c r="H18" s="229"/>
      <c r="I18" s="229"/>
      <c r="J18" s="229"/>
      <c r="K18" s="229"/>
      <c r="L18" s="229"/>
      <c r="M18" s="229"/>
      <c r="N18" s="229"/>
      <c r="O18" s="365"/>
    </row>
    <row r="19" spans="1:18" s="230" customFormat="1" ht="24.95" customHeight="1" x14ac:dyDescent="0.25">
      <c r="A19" s="112"/>
      <c r="B19" s="234" t="s">
        <v>238</v>
      </c>
      <c r="C19" s="231"/>
      <c r="D19" s="231"/>
      <c r="E19" s="231"/>
      <c r="F19" s="231"/>
      <c r="G19" s="231"/>
      <c r="H19" s="239"/>
      <c r="I19" s="239"/>
      <c r="J19" s="239"/>
      <c r="K19" s="239"/>
      <c r="L19" s="239"/>
      <c r="M19" s="239"/>
      <c r="N19" s="239"/>
      <c r="O19" s="365"/>
    </row>
    <row r="20" spans="1:18" ht="33.75" customHeight="1" x14ac:dyDescent="0.3">
      <c r="A20" s="29" t="s">
        <v>62</v>
      </c>
      <c r="B20" s="32" t="s">
        <v>68</v>
      </c>
      <c r="C20" s="27" t="e">
        <f>SUM(#REF!)</f>
        <v>#REF!</v>
      </c>
      <c r="D20" s="26" t="e">
        <f>SUM(#REF!)</f>
        <v>#REF!</v>
      </c>
      <c r="E20" s="27" t="e">
        <f>SUM(#REF!)</f>
        <v>#REF!</v>
      </c>
      <c r="F20" s="88">
        <v>76282774</v>
      </c>
      <c r="G20" s="88"/>
      <c r="H20" s="55">
        <f>F20+G20</f>
        <v>76282774</v>
      </c>
      <c r="I20" s="55"/>
      <c r="J20" s="55">
        <f>H20+I20</f>
        <v>76282774</v>
      </c>
      <c r="K20" s="55"/>
      <c r="L20" s="55">
        <v>76068656</v>
      </c>
      <c r="M20" s="55"/>
      <c r="N20" s="55">
        <v>92901959</v>
      </c>
      <c r="O20" s="365"/>
      <c r="P20" s="597"/>
      <c r="Q20" s="598"/>
      <c r="R20" s="599"/>
    </row>
    <row r="21" spans="1:18" ht="24.95" customHeight="1" x14ac:dyDescent="0.3">
      <c r="A21" s="29" t="s">
        <v>66</v>
      </c>
      <c r="B21" s="32" t="s">
        <v>67</v>
      </c>
      <c r="C21" s="26"/>
      <c r="D21" s="26"/>
      <c r="E21" s="31"/>
      <c r="F21" s="233">
        <v>21845369</v>
      </c>
      <c r="G21" s="233"/>
      <c r="H21" s="88">
        <f>F21+G21</f>
        <v>21845369</v>
      </c>
      <c r="I21" s="88">
        <v>-57812</v>
      </c>
      <c r="J21" s="88">
        <f>H21+I21</f>
        <v>21787557</v>
      </c>
      <c r="K21" s="88"/>
      <c r="L21" s="88">
        <f>J21</f>
        <v>21787557</v>
      </c>
      <c r="M21" s="88"/>
      <c r="N21" s="88">
        <v>29708038</v>
      </c>
      <c r="O21" s="365"/>
      <c r="P21" s="600"/>
      <c r="Q21" s="599"/>
      <c r="R21" s="230"/>
    </row>
    <row r="22" spans="1:18" ht="24.95" customHeight="1" x14ac:dyDescent="0.3">
      <c r="A22" s="33" t="s">
        <v>69</v>
      </c>
      <c r="B22" s="34" t="s">
        <v>70</v>
      </c>
      <c r="C22" s="16" t="e">
        <f>SUM(#REF!,C20,C15,C8,C7,C21)</f>
        <v>#REF!</v>
      </c>
      <c r="D22" s="16" t="e">
        <f>SUM(#REF!,D20,D15,D8,D7,D21)</f>
        <v>#REF!</v>
      </c>
      <c r="E22" s="16" t="e">
        <f>SUM(#REF!,E20,E15,E8,E7,E21)</f>
        <v>#REF!</v>
      </c>
      <c r="F22" s="16">
        <f>F7+F15+F20+F21</f>
        <v>102754143</v>
      </c>
      <c r="G22" s="16">
        <f>G7+G15+G20+G21</f>
        <v>0</v>
      </c>
      <c r="H22" s="16">
        <f>H7+H8+H15+H20+H21</f>
        <v>102754143</v>
      </c>
      <c r="I22" s="16">
        <f>I7+I8+I15+I20+I21</f>
        <v>-271930</v>
      </c>
      <c r="J22" s="16">
        <f>H22+I22</f>
        <v>102482213</v>
      </c>
      <c r="K22" s="16"/>
      <c r="L22" s="16">
        <f>L20+L7+L15+L21</f>
        <v>102482213</v>
      </c>
      <c r="M22" s="16"/>
      <c r="N22" s="16">
        <f>SUM(N7+N15+N20+N21)</f>
        <v>139737808</v>
      </c>
      <c r="O22" s="365"/>
      <c r="P22" s="454"/>
      <c r="Q22" s="230"/>
      <c r="R22" s="230"/>
    </row>
    <row r="23" spans="1:18" ht="24.95" customHeight="1" x14ac:dyDescent="0.3">
      <c r="A23" s="110"/>
      <c r="B23" s="221" t="s">
        <v>279</v>
      </c>
      <c r="C23" s="219"/>
      <c r="D23" s="219"/>
      <c r="E23" s="219"/>
      <c r="F23" s="219">
        <v>20995808</v>
      </c>
      <c r="G23" s="219"/>
      <c r="H23" s="219">
        <f>F23+G23</f>
        <v>20995808</v>
      </c>
      <c r="I23" s="219"/>
      <c r="J23" s="219">
        <f>H23+I23</f>
        <v>20995808</v>
      </c>
      <c r="K23" s="219"/>
      <c r="L23" s="219">
        <f>J23</f>
        <v>20995808</v>
      </c>
      <c r="M23" s="219">
        <f>SUM(N23-L23)</f>
        <v>38059310</v>
      </c>
      <c r="N23" s="219">
        <v>59055118</v>
      </c>
      <c r="O23" s="365"/>
      <c r="P23" s="230"/>
      <c r="Q23" s="230"/>
      <c r="R23" s="230"/>
    </row>
    <row r="24" spans="1:18" ht="24.95" hidden="1" customHeight="1" x14ac:dyDescent="0.3">
      <c r="A24" s="12"/>
      <c r="B24" s="2"/>
      <c r="C24" s="76"/>
      <c r="D24" s="40"/>
      <c r="E24" s="39"/>
      <c r="F24" s="39"/>
      <c r="G24" s="39"/>
      <c r="H24" s="78"/>
      <c r="I24" s="78"/>
      <c r="J24" s="78"/>
      <c r="K24" s="78"/>
      <c r="L24" s="78"/>
      <c r="M24" s="219">
        <f t="shared" ref="M24:M28" si="0">SUM(N24-L24)</f>
        <v>0</v>
      </c>
      <c r="N24" s="78"/>
      <c r="O24" s="365"/>
      <c r="P24" s="230"/>
      <c r="Q24" s="230"/>
      <c r="R24" s="230"/>
    </row>
    <row r="25" spans="1:18" ht="24.95" hidden="1" customHeight="1" x14ac:dyDescent="0.3">
      <c r="A25" s="12"/>
      <c r="B25" s="2"/>
      <c r="C25" s="76"/>
      <c r="D25" s="40"/>
      <c r="E25" s="39"/>
      <c r="F25" s="39"/>
      <c r="G25" s="39"/>
      <c r="H25" s="78"/>
      <c r="I25" s="78"/>
      <c r="J25" s="78"/>
      <c r="K25" s="78"/>
      <c r="L25" s="78"/>
      <c r="M25" s="219">
        <f t="shared" si="0"/>
        <v>0</v>
      </c>
      <c r="N25" s="78"/>
      <c r="O25" s="365"/>
      <c r="P25" s="230"/>
      <c r="Q25" s="230"/>
      <c r="R25" s="230"/>
    </row>
    <row r="26" spans="1:18" ht="24.95" hidden="1" customHeight="1" x14ac:dyDescent="0.3">
      <c r="A26" s="12"/>
      <c r="B26" s="2"/>
      <c r="C26" s="76"/>
      <c r="D26" s="40"/>
      <c r="E26" s="39"/>
      <c r="F26" s="39"/>
      <c r="G26" s="39"/>
      <c r="H26" s="78"/>
      <c r="I26" s="78"/>
      <c r="J26" s="78"/>
      <c r="K26" s="78"/>
      <c r="L26" s="78"/>
      <c r="M26" s="219">
        <f t="shared" si="0"/>
        <v>0</v>
      </c>
      <c r="N26" s="78"/>
      <c r="O26" s="365"/>
      <c r="P26" s="230"/>
      <c r="Q26" s="230"/>
      <c r="R26" s="230"/>
    </row>
    <row r="27" spans="1:18" ht="24.95" hidden="1" customHeight="1" x14ac:dyDescent="0.3">
      <c r="A27" s="12"/>
      <c r="B27" s="2"/>
      <c r="C27" s="76"/>
      <c r="D27" s="40"/>
      <c r="E27" s="39"/>
      <c r="F27" s="39"/>
      <c r="G27" s="39"/>
      <c r="H27" s="78"/>
      <c r="I27" s="78"/>
      <c r="J27" s="78"/>
      <c r="K27" s="78"/>
      <c r="L27" s="78"/>
      <c r="M27" s="219">
        <f t="shared" si="0"/>
        <v>0</v>
      </c>
      <c r="N27" s="78"/>
      <c r="O27" s="365"/>
      <c r="P27" s="230"/>
      <c r="Q27" s="230"/>
      <c r="R27" s="230"/>
    </row>
    <row r="28" spans="1:18" ht="24.95" hidden="1" customHeight="1" x14ac:dyDescent="0.3">
      <c r="A28" s="12"/>
      <c r="B28" s="2"/>
      <c r="C28" s="76"/>
      <c r="D28" s="40"/>
      <c r="E28" s="39"/>
      <c r="F28" s="39"/>
      <c r="G28" s="39"/>
      <c r="H28" s="78"/>
      <c r="I28" s="78"/>
      <c r="J28" s="78"/>
      <c r="K28" s="78"/>
      <c r="L28" s="78"/>
      <c r="M28" s="219">
        <f t="shared" si="0"/>
        <v>0</v>
      </c>
      <c r="N28" s="78"/>
      <c r="O28" s="365"/>
      <c r="P28" s="230"/>
      <c r="Q28" s="230"/>
      <c r="R28" s="230"/>
    </row>
    <row r="29" spans="1:18" ht="24.95" customHeight="1" x14ac:dyDescent="0.3">
      <c r="A29" s="29" t="s">
        <v>71</v>
      </c>
      <c r="B29" s="30" t="s">
        <v>72</v>
      </c>
      <c r="C29" s="77">
        <f>SUM(C24:C28)</f>
        <v>0</v>
      </c>
      <c r="D29" s="35">
        <f>SUM(D24:D28)</f>
        <v>0</v>
      </c>
      <c r="E29" s="77">
        <f>SUM(E24:E28)</f>
        <v>0</v>
      </c>
      <c r="F29" s="111">
        <f>F23</f>
        <v>20995808</v>
      </c>
      <c r="G29" s="77"/>
      <c r="H29" s="107">
        <f>H23</f>
        <v>20995808</v>
      </c>
      <c r="I29" s="107"/>
      <c r="J29" s="107">
        <f>H29+I29</f>
        <v>20995808</v>
      </c>
      <c r="K29" s="107"/>
      <c r="L29" s="107">
        <f>L23</f>
        <v>20995808</v>
      </c>
      <c r="M29" s="492">
        <f>SUM(M23:M28)</f>
        <v>38059310</v>
      </c>
      <c r="N29" s="107">
        <f>SUM(N23:N28)</f>
        <v>59055118</v>
      </c>
      <c r="O29" s="403"/>
      <c r="P29" s="460"/>
      <c r="Q29" s="230"/>
      <c r="R29" s="230"/>
    </row>
    <row r="30" spans="1:18" ht="24.95" customHeight="1" x14ac:dyDescent="0.3">
      <c r="A30" s="112"/>
      <c r="B30" s="115"/>
      <c r="C30" s="113"/>
      <c r="D30" s="114"/>
      <c r="E30" s="113"/>
      <c r="F30" s="113"/>
      <c r="G30" s="113"/>
      <c r="H30" s="116"/>
      <c r="I30" s="116"/>
      <c r="J30" s="116"/>
      <c r="K30" s="116"/>
      <c r="L30" s="116"/>
      <c r="M30" s="492"/>
      <c r="N30" s="116"/>
      <c r="O30" s="403"/>
      <c r="P30" s="90"/>
    </row>
    <row r="31" spans="1:18" ht="24.95" customHeight="1" x14ac:dyDescent="0.3">
      <c r="A31" s="29"/>
      <c r="B31" s="30" t="s">
        <v>161</v>
      </c>
      <c r="C31" s="77"/>
      <c r="D31" s="35"/>
      <c r="E31" s="77"/>
      <c r="F31" s="77"/>
      <c r="G31" s="77"/>
      <c r="H31" s="107"/>
      <c r="I31" s="107"/>
      <c r="J31" s="107"/>
      <c r="K31" s="107"/>
      <c r="L31" s="107"/>
      <c r="M31" s="492"/>
      <c r="N31" s="107"/>
      <c r="O31" s="403"/>
      <c r="P31" s="90"/>
    </row>
    <row r="32" spans="1:18" ht="24.95" customHeight="1" x14ac:dyDescent="0.3">
      <c r="A32" s="29" t="s">
        <v>73</v>
      </c>
      <c r="B32" s="30" t="s">
        <v>74</v>
      </c>
      <c r="C32" s="35"/>
      <c r="D32" s="35"/>
      <c r="E32" s="31"/>
      <c r="F32" s="233">
        <v>5668868</v>
      </c>
      <c r="G32" s="31">
        <v>1</v>
      </c>
      <c r="H32" s="111">
        <f>F32+G32</f>
        <v>5668869</v>
      </c>
      <c r="I32" s="111"/>
      <c r="J32" s="111">
        <f>H32+I32</f>
        <v>5668869</v>
      </c>
      <c r="K32" s="111"/>
      <c r="L32" s="111">
        <f>J32</f>
        <v>5668869</v>
      </c>
      <c r="M32" s="492">
        <f>SUM(N32-L32)</f>
        <v>10276013</v>
      </c>
      <c r="N32" s="111">
        <v>15944882</v>
      </c>
      <c r="O32" s="365"/>
    </row>
    <row r="33" spans="1:16" ht="24.95" customHeight="1" x14ac:dyDescent="0.3">
      <c r="A33" s="33" t="s">
        <v>75</v>
      </c>
      <c r="B33" s="36" t="s">
        <v>76</v>
      </c>
      <c r="C33" s="16">
        <f>SUM(C29,C32)</f>
        <v>0</v>
      </c>
      <c r="D33" s="16">
        <f>SUM(D29,D32)</f>
        <v>0</v>
      </c>
      <c r="E33" s="16">
        <f>SUM(E29,E32)</f>
        <v>0</v>
      </c>
      <c r="F33" s="16">
        <f>F29+F32</f>
        <v>26664676</v>
      </c>
      <c r="G33" s="16"/>
      <c r="H33" s="16">
        <f>H29+H32</f>
        <v>26664677</v>
      </c>
      <c r="I33" s="16"/>
      <c r="J33" s="16">
        <f>H33+I33</f>
        <v>26664677</v>
      </c>
      <c r="K33" s="16"/>
      <c r="L33" s="16">
        <f>J33+K33</f>
        <v>26664677</v>
      </c>
      <c r="M33" s="492">
        <f>SUM(N33-L33)</f>
        <v>48335323</v>
      </c>
      <c r="N33" s="16">
        <f>SUM(N29+N32)</f>
        <v>75000000</v>
      </c>
      <c r="O33" s="365"/>
    </row>
    <row r="34" spans="1:16" ht="24.95" customHeight="1" x14ac:dyDescent="0.3">
      <c r="A34" s="33" t="s">
        <v>77</v>
      </c>
      <c r="B34" s="36" t="s">
        <v>78</v>
      </c>
      <c r="C34" s="16" t="e">
        <f>SUM(#REF!,#REF!)</f>
        <v>#REF!</v>
      </c>
      <c r="D34" s="16" t="e">
        <f>SUM(#REF!,#REF!)</f>
        <v>#REF!</v>
      </c>
      <c r="E34" s="16" t="e">
        <f>SUM(#REF!,#REF!)</f>
        <v>#REF!</v>
      </c>
      <c r="F34" s="16"/>
      <c r="G34" s="16"/>
      <c r="H34" s="55"/>
      <c r="I34" s="55">
        <f>Önkormányzat!I22</f>
        <v>0</v>
      </c>
      <c r="J34" s="55">
        <f>H34+I34</f>
        <v>0</v>
      </c>
      <c r="K34" s="55"/>
      <c r="L34" s="55">
        <f>J34+K34</f>
        <v>0</v>
      </c>
      <c r="M34" s="492"/>
      <c r="N34" s="55">
        <v>20618</v>
      </c>
      <c r="O34" s="365"/>
      <c r="P34" s="20"/>
    </row>
    <row r="35" spans="1:16" ht="24.95" customHeight="1" x14ac:dyDescent="0.3">
      <c r="A35" s="5"/>
      <c r="B35" s="37" t="s">
        <v>79</v>
      </c>
      <c r="C35" s="83" t="e">
        <f>SUM(C34,C33,C22)</f>
        <v>#REF!</v>
      </c>
      <c r="D35" s="82" t="e">
        <f>SUM(D34,D33,D22)</f>
        <v>#REF!</v>
      </c>
      <c r="E35" s="83" t="e">
        <f>SUM(E34,E33,E22)</f>
        <v>#REF!</v>
      </c>
      <c r="F35" s="83">
        <f>F22+F33</f>
        <v>129418819</v>
      </c>
      <c r="G35" s="83">
        <f>H35-F35</f>
        <v>1</v>
      </c>
      <c r="H35" s="108">
        <f>H22+H33</f>
        <v>129418820</v>
      </c>
      <c r="I35" s="108">
        <f>I22+I33+I34</f>
        <v>-271930</v>
      </c>
      <c r="J35" s="108">
        <f>H35+I35</f>
        <v>129146890</v>
      </c>
      <c r="K35" s="108"/>
      <c r="L35" s="108">
        <f>L22+L33+L34</f>
        <v>129146890</v>
      </c>
      <c r="M35" s="493">
        <f>SUM(N35-L35)</f>
        <v>85611536</v>
      </c>
      <c r="N35" s="108">
        <f>SUM(N22+N33+N34)</f>
        <v>214758426</v>
      </c>
      <c r="O35" s="403"/>
    </row>
    <row r="36" spans="1:16" ht="24.95" customHeight="1" x14ac:dyDescent="0.2">
      <c r="J36" s="507"/>
      <c r="L36" s="507"/>
      <c r="N36" s="499"/>
      <c r="O36" s="15"/>
    </row>
    <row r="37" spans="1:16" ht="24.95" customHeight="1" x14ac:dyDescent="0.2">
      <c r="H37" s="507"/>
      <c r="O37" s="14"/>
    </row>
    <row r="38" spans="1:16" x14ac:dyDescent="0.2">
      <c r="O38" s="13"/>
    </row>
    <row r="39" spans="1:16" x14ac:dyDescent="0.2">
      <c r="O39" s="13"/>
    </row>
    <row r="40" spans="1:16" x14ac:dyDescent="0.2">
      <c r="O40" s="13"/>
    </row>
    <row r="41" spans="1:16" x14ac:dyDescent="0.2">
      <c r="O41" s="13"/>
    </row>
  </sheetData>
  <mergeCells count="9">
    <mergeCell ref="F1:F4"/>
    <mergeCell ref="P20:R20"/>
    <mergeCell ref="P21:Q21"/>
    <mergeCell ref="P5:Q5"/>
    <mergeCell ref="A1:A4"/>
    <mergeCell ref="B1:B4"/>
    <mergeCell ref="C1:E2"/>
    <mergeCell ref="C3:D3"/>
    <mergeCell ref="E3:E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69" orientation="landscape" r:id="rId1"/>
  <headerFooter alignWithMargins="0">
    <oddHeader>&amp;C&amp;"Times,Félkövér"&amp;14Győr-Moson-Sopron Megyei Önkormányzat
Felhalmozási célú kiadások
2020. évi&amp;R&amp;"Times New Roman,Normál"&amp;12 5. számú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9">
    <tabColor theme="7"/>
    <pageSetUpPr fitToPage="1"/>
  </sheetPr>
  <dimension ref="A1:M16"/>
  <sheetViews>
    <sheetView zoomScale="75" zoomScaleNormal="75" workbookViewId="0">
      <selection activeCell="L17" sqref="L17"/>
    </sheetView>
  </sheetViews>
  <sheetFormatPr defaultRowHeight="12.75" x14ac:dyDescent="0.2"/>
  <cols>
    <col min="1" max="1" width="7.42578125" customWidth="1"/>
    <col min="2" max="2" width="57.5703125" customWidth="1"/>
    <col min="3" max="3" width="20.5703125" customWidth="1"/>
    <col min="4" max="5" width="20.5703125" style="118" customWidth="1"/>
    <col min="6" max="9" width="16" style="118" bestFit="1" customWidth="1"/>
    <col min="10" max="10" width="4" style="118" hidden="1" customWidth="1"/>
    <col min="11" max="11" width="4.5703125" style="118" hidden="1" customWidth="1"/>
    <col min="12" max="12" width="20.5703125" customWidth="1"/>
    <col min="13" max="13" width="14.7109375" bestFit="1" customWidth="1"/>
  </cols>
  <sheetData>
    <row r="1" spans="1:13" ht="18.75" x14ac:dyDescent="0.3">
      <c r="A1" s="611" t="s">
        <v>89</v>
      </c>
      <c r="B1" s="59"/>
      <c r="C1" s="614" t="s">
        <v>296</v>
      </c>
      <c r="D1" s="240" t="s">
        <v>295</v>
      </c>
      <c r="E1" s="240" t="str">
        <f>D1</f>
        <v>2020. évi</v>
      </c>
      <c r="F1" s="240" t="s">
        <v>295</v>
      </c>
      <c r="G1" s="240" t="s">
        <v>295</v>
      </c>
      <c r="H1" s="240" t="s">
        <v>295</v>
      </c>
      <c r="I1" s="240" t="s">
        <v>295</v>
      </c>
      <c r="J1" s="240" t="s">
        <v>162</v>
      </c>
      <c r="K1" s="240" t="s">
        <v>162</v>
      </c>
      <c r="L1" s="398" t="s">
        <v>9</v>
      </c>
    </row>
    <row r="2" spans="1:13" ht="25.5" customHeight="1" x14ac:dyDescent="0.3">
      <c r="A2" s="612"/>
      <c r="B2" s="246" t="s">
        <v>240</v>
      </c>
      <c r="C2" s="615"/>
      <c r="D2" s="244" t="s">
        <v>208</v>
      </c>
      <c r="E2" s="186" t="s">
        <v>210</v>
      </c>
      <c r="F2" s="186" t="s">
        <v>208</v>
      </c>
      <c r="G2" s="186" t="s">
        <v>91</v>
      </c>
      <c r="H2" s="483" t="s">
        <v>208</v>
      </c>
      <c r="I2" s="483" t="s">
        <v>91</v>
      </c>
      <c r="J2" s="483" t="s">
        <v>290</v>
      </c>
      <c r="K2" s="483" t="s">
        <v>289</v>
      </c>
      <c r="L2" s="398" t="s">
        <v>47</v>
      </c>
    </row>
    <row r="3" spans="1:13" ht="18.75" x14ac:dyDescent="0.3">
      <c r="A3" s="613"/>
      <c r="B3" s="60"/>
      <c r="C3" s="616"/>
      <c r="D3" s="186" t="s">
        <v>209</v>
      </c>
      <c r="E3" s="186" t="s">
        <v>209</v>
      </c>
      <c r="F3" s="466" t="s">
        <v>308</v>
      </c>
      <c r="G3" s="466" t="s">
        <v>308</v>
      </c>
      <c r="H3" s="484" t="s">
        <v>309</v>
      </c>
      <c r="I3" s="484" t="s">
        <v>309</v>
      </c>
      <c r="J3" s="484">
        <v>43799</v>
      </c>
      <c r="K3" s="484">
        <v>43799</v>
      </c>
      <c r="L3" s="398" t="s">
        <v>51</v>
      </c>
    </row>
    <row r="4" spans="1:13" ht="18.75" x14ac:dyDescent="0.3">
      <c r="A4" s="42" t="s">
        <v>211</v>
      </c>
      <c r="B4" s="41" t="s">
        <v>212</v>
      </c>
      <c r="C4" s="89">
        <f>'Ktvetési mérleg'!K8</f>
        <v>1127560</v>
      </c>
      <c r="D4" s="245"/>
      <c r="E4" s="248">
        <f>C4+D4</f>
        <v>1127560</v>
      </c>
      <c r="F4" s="248">
        <f>Önkormányzat!I9</f>
        <v>0</v>
      </c>
      <c r="G4" s="248">
        <f>E4+F4</f>
        <v>1127560</v>
      </c>
      <c r="H4" s="467">
        <f>Önkormányzat!K9</f>
        <v>27405</v>
      </c>
      <c r="I4" s="467">
        <f>G4+H4</f>
        <v>1154965</v>
      </c>
      <c r="J4" s="467">
        <f>SUM(K4-I4)</f>
        <v>-27405</v>
      </c>
      <c r="K4" s="467">
        <v>1127560</v>
      </c>
      <c r="L4" s="399">
        <f>C4</f>
        <v>1127560</v>
      </c>
    </row>
    <row r="5" spans="1:13" ht="32.25" x14ac:dyDescent="0.3">
      <c r="A5" s="243" t="s">
        <v>239</v>
      </c>
      <c r="B5" s="242" t="s">
        <v>213</v>
      </c>
      <c r="C5" s="26">
        <f>'Ktvetési mérleg'!K9</f>
        <v>22149000</v>
      </c>
      <c r="D5" s="26"/>
      <c r="E5" s="26">
        <f>C5+D5</f>
        <v>22149000</v>
      </c>
      <c r="F5" s="26">
        <f>Önkormányzat!I10+Hivatal!I10</f>
        <v>1071791</v>
      </c>
      <c r="G5" s="26">
        <f>E5+F5</f>
        <v>23220791</v>
      </c>
      <c r="H5" s="26">
        <f>Önkormányzat!K10+Hivatal!K10</f>
        <v>-177800</v>
      </c>
      <c r="I5" s="26">
        <f>G5+H5</f>
        <v>23042991</v>
      </c>
      <c r="J5" s="467">
        <f t="shared" ref="J5:J16" si="0">SUM(K5-I5)</f>
        <v>-13619100</v>
      </c>
      <c r="K5" s="26">
        <v>9423891</v>
      </c>
      <c r="L5" s="365">
        <v>1372440</v>
      </c>
    </row>
    <row r="6" spans="1:13" ht="32.25" x14ac:dyDescent="0.3">
      <c r="A6" s="243" t="s">
        <v>85</v>
      </c>
      <c r="B6" s="242" t="s">
        <v>214</v>
      </c>
      <c r="C6" s="54">
        <f>'Ktvetési mérleg'!K10</f>
        <v>4700000</v>
      </c>
      <c r="D6" s="54"/>
      <c r="E6" s="54">
        <f>C6+D6</f>
        <v>4700000</v>
      </c>
      <c r="F6" s="54">
        <f>Önkormányzat!I11+Hivatal!I11</f>
        <v>0</v>
      </c>
      <c r="G6" s="54">
        <f>E6+F6</f>
        <v>4700000</v>
      </c>
      <c r="H6" s="54">
        <f>Önkormányzat!K11+Hivatal!K11</f>
        <v>0</v>
      </c>
      <c r="I6" s="54">
        <f>G6+H6</f>
        <v>4700000</v>
      </c>
      <c r="J6" s="467">
        <f t="shared" si="0"/>
        <v>-351521</v>
      </c>
      <c r="K6" s="54">
        <v>4348479</v>
      </c>
      <c r="L6" s="365"/>
      <c r="M6" s="118"/>
    </row>
    <row r="7" spans="1:13" ht="18.75" x14ac:dyDescent="0.3">
      <c r="A7" s="241" t="s">
        <v>215</v>
      </c>
      <c r="B7" s="247" t="s">
        <v>86</v>
      </c>
      <c r="C7" s="232">
        <f>C8+C9</f>
        <v>48034911</v>
      </c>
      <c r="D7" s="232">
        <f>D9+D8</f>
        <v>-1645969</v>
      </c>
      <c r="E7" s="232">
        <f>SUM(E8:E9)</f>
        <v>46388942</v>
      </c>
      <c r="F7" s="200">
        <f>F8+F9</f>
        <v>-1939563</v>
      </c>
      <c r="G7" s="232">
        <f>G8+G9</f>
        <v>44449379</v>
      </c>
      <c r="H7" s="232">
        <f>H8+H9</f>
        <v>-186105</v>
      </c>
      <c r="I7" s="232">
        <f>G7+H7</f>
        <v>44263274</v>
      </c>
      <c r="J7" s="467">
        <f t="shared" si="0"/>
        <v>-14311901</v>
      </c>
      <c r="K7" s="232">
        <v>29951373</v>
      </c>
      <c r="L7" s="365"/>
    </row>
    <row r="8" spans="1:13" ht="18.75" x14ac:dyDescent="0.3">
      <c r="A8" s="9"/>
      <c r="B8" s="210" t="s">
        <v>222</v>
      </c>
      <c r="C8" s="192">
        <f>Önkormányzat!F13</f>
        <v>5000000</v>
      </c>
      <c r="D8" s="192">
        <f>Önkormányzat!G13</f>
        <v>0</v>
      </c>
      <c r="E8" s="192">
        <f>C8+D8</f>
        <v>5000000</v>
      </c>
      <c r="F8" s="192"/>
      <c r="G8" s="485">
        <f>Önkormányzat!J13</f>
        <v>5000000</v>
      </c>
      <c r="H8" s="485"/>
      <c r="I8" s="485">
        <f>G8+H8</f>
        <v>5000000</v>
      </c>
      <c r="J8" s="500">
        <f t="shared" si="0"/>
        <v>0</v>
      </c>
      <c r="K8" s="485">
        <v>5000000</v>
      </c>
      <c r="L8" s="365"/>
      <c r="M8" s="20"/>
    </row>
    <row r="9" spans="1:13" ht="18.75" x14ac:dyDescent="0.3">
      <c r="A9" s="9"/>
      <c r="B9" s="210" t="s">
        <v>228</v>
      </c>
      <c r="C9" s="192">
        <f>C10+C11+C12+C13</f>
        <v>43034911</v>
      </c>
      <c r="D9" s="192">
        <f>D10+D11+D12+D13</f>
        <v>-1645969</v>
      </c>
      <c r="E9" s="192">
        <f t="shared" ref="E9" si="1">E10+E11+E12+E13</f>
        <v>41388942</v>
      </c>
      <c r="F9" s="192">
        <f>SUM(F10:F13)</f>
        <v>-1939563</v>
      </c>
      <c r="G9" s="485">
        <f>SUM(G10:G13)</f>
        <v>39449379</v>
      </c>
      <c r="H9" s="485">
        <f>H10+H11+H12+H13</f>
        <v>-186105</v>
      </c>
      <c r="I9" s="485">
        <f>I10+I11+I12+I13</f>
        <v>39263274</v>
      </c>
      <c r="J9" s="500">
        <f>SUM(K9-I9)</f>
        <v>-9311901</v>
      </c>
      <c r="K9" s="485">
        <v>29951373</v>
      </c>
      <c r="L9" s="365"/>
    </row>
    <row r="10" spans="1:13" ht="18.75" x14ac:dyDescent="0.3">
      <c r="A10" s="9"/>
      <c r="B10" s="210" t="s">
        <v>229</v>
      </c>
      <c r="C10" s="192">
        <f>Önkormányzat!F15</f>
        <v>5000000</v>
      </c>
      <c r="D10" s="192">
        <f>Önkormányzat!G15</f>
        <v>-1645969</v>
      </c>
      <c r="E10" s="192">
        <f t="shared" ref="E10:E13" si="2">C10+D10</f>
        <v>3354031</v>
      </c>
      <c r="F10" s="192">
        <f>G10-E10</f>
        <v>-1939563</v>
      </c>
      <c r="G10" s="485">
        <f>Önkormányzat!J15</f>
        <v>1414468</v>
      </c>
      <c r="H10" s="485">
        <f>Önkormányzat!K15</f>
        <v>0</v>
      </c>
      <c r="I10" s="485">
        <f>G10+H10</f>
        <v>1414468</v>
      </c>
      <c r="J10" s="500">
        <f t="shared" si="0"/>
        <v>3647007</v>
      </c>
      <c r="K10" s="485">
        <v>5061475</v>
      </c>
      <c r="L10" s="365"/>
    </row>
    <row r="11" spans="1:13" ht="18.75" x14ac:dyDescent="0.3">
      <c r="A11" s="9"/>
      <c r="B11" s="210" t="s">
        <v>230</v>
      </c>
      <c r="C11" s="192">
        <f>Önkormányzat!F16</f>
        <v>6633000</v>
      </c>
      <c r="D11" s="192">
        <f>Önkormányzat!G16</f>
        <v>0</v>
      </c>
      <c r="E11" s="192">
        <f t="shared" si="2"/>
        <v>6633000</v>
      </c>
      <c r="F11" s="192">
        <f>G11-E11</f>
        <v>0</v>
      </c>
      <c r="G11" s="485">
        <f>Önkormányzat!J16</f>
        <v>6633000</v>
      </c>
      <c r="H11" s="485">
        <f>Önkormányzat!K16</f>
        <v>0</v>
      </c>
      <c r="I11" s="485">
        <f>G11+H11</f>
        <v>6633000</v>
      </c>
      <c r="J11" s="500">
        <f t="shared" si="0"/>
        <v>0</v>
      </c>
      <c r="K11" s="485">
        <v>6633000</v>
      </c>
      <c r="L11" s="365"/>
    </row>
    <row r="12" spans="1:13" ht="18.75" x14ac:dyDescent="0.3">
      <c r="A12" s="9"/>
      <c r="B12" s="210" t="s">
        <v>231</v>
      </c>
      <c r="C12" s="192">
        <f>Önkormányzat!F17</f>
        <v>17858989</v>
      </c>
      <c r="D12" s="192">
        <f>Önkormányzat!G17</f>
        <v>0</v>
      </c>
      <c r="E12" s="192">
        <f t="shared" si="2"/>
        <v>17858989</v>
      </c>
      <c r="F12" s="192">
        <f>G12-E12</f>
        <v>0</v>
      </c>
      <c r="G12" s="485">
        <f>Önkormányzat!J17</f>
        <v>17858989</v>
      </c>
      <c r="H12" s="485">
        <f>Önkormányzat!K17</f>
        <v>-186105</v>
      </c>
      <c r="I12" s="485">
        <f>G12+H12</f>
        <v>17672884</v>
      </c>
      <c r="J12" s="500">
        <f t="shared" si="0"/>
        <v>-7812423</v>
      </c>
      <c r="K12" s="485">
        <v>9860461</v>
      </c>
      <c r="L12" s="365"/>
    </row>
    <row r="13" spans="1:13" ht="18.75" x14ac:dyDescent="0.3">
      <c r="A13" s="9"/>
      <c r="B13" s="210" t="s">
        <v>232</v>
      </c>
      <c r="C13" s="192">
        <f>Önkormányzat!F18</f>
        <v>13542922</v>
      </c>
      <c r="D13" s="192">
        <f>Önkormányzat!G18</f>
        <v>0</v>
      </c>
      <c r="E13" s="192">
        <f t="shared" si="2"/>
        <v>13542922</v>
      </c>
      <c r="F13" s="192">
        <f>G13-E13</f>
        <v>0</v>
      </c>
      <c r="G13" s="485">
        <f>Önkormányzat!J18</f>
        <v>13542922</v>
      </c>
      <c r="H13" s="485">
        <f>Önkormányzat!K18</f>
        <v>0</v>
      </c>
      <c r="I13" s="485">
        <f>G13+H13</f>
        <v>13542922</v>
      </c>
      <c r="J13" s="500">
        <f t="shared" si="0"/>
        <v>29853515</v>
      </c>
      <c r="K13" s="485">
        <v>43396437</v>
      </c>
      <c r="L13" s="365"/>
    </row>
    <row r="14" spans="1:13" ht="18.75" hidden="1" x14ac:dyDescent="0.3">
      <c r="A14" s="9"/>
      <c r="B14" s="10"/>
      <c r="C14" s="21"/>
      <c r="D14" s="21"/>
      <c r="E14" s="21"/>
      <c r="F14" s="21"/>
      <c r="G14" s="21"/>
      <c r="H14" s="21"/>
      <c r="I14" s="21"/>
      <c r="J14" s="467">
        <f t="shared" si="0"/>
        <v>0</v>
      </c>
      <c r="K14" s="21"/>
      <c r="L14" s="365"/>
    </row>
    <row r="15" spans="1:13" ht="18.75" x14ac:dyDescent="0.3">
      <c r="A15" s="241" t="s">
        <v>87</v>
      </c>
      <c r="B15" s="43" t="s">
        <v>142</v>
      </c>
      <c r="C15" s="26">
        <f>C4+C5+C6+C7</f>
        <v>76011471</v>
      </c>
      <c r="D15" s="26">
        <f>D4+D5+D6+D7</f>
        <v>-1645969</v>
      </c>
      <c r="E15" s="26">
        <f>E4+E5+E6+E7</f>
        <v>74365502</v>
      </c>
      <c r="F15" s="26">
        <f>F4+F5+F6+F7</f>
        <v>-867772</v>
      </c>
      <c r="G15" s="26">
        <f>E15+F15</f>
        <v>73497730</v>
      </c>
      <c r="H15" s="26">
        <f>I15-G15</f>
        <v>-336500</v>
      </c>
      <c r="I15" s="26">
        <f>I4+I5+I6+I7</f>
        <v>73161230</v>
      </c>
      <c r="J15" s="467">
        <f>SUM(K15-I15)</f>
        <v>-28309927</v>
      </c>
      <c r="K15" s="26">
        <f>SUM(K4:K7)</f>
        <v>44851303</v>
      </c>
      <c r="L15" s="365">
        <f>L4+L5</f>
        <v>2500000</v>
      </c>
    </row>
    <row r="16" spans="1:13" ht="18.75" hidden="1" x14ac:dyDescent="0.3">
      <c r="A16" s="9"/>
      <c r="B16" s="10"/>
      <c r="C16" s="11"/>
      <c r="D16" s="11"/>
      <c r="E16" s="11"/>
      <c r="F16" s="11"/>
      <c r="G16" s="11"/>
      <c r="H16" s="11"/>
      <c r="I16" s="11"/>
      <c r="J16" s="467">
        <f t="shared" si="0"/>
        <v>0</v>
      </c>
      <c r="K16" s="11"/>
      <c r="L16" s="365"/>
    </row>
  </sheetData>
  <mergeCells count="2">
    <mergeCell ref="A1:A3"/>
    <mergeCell ref="C1:C3"/>
  </mergeCells>
  <phoneticPr fontId="2" type="noConversion"/>
  <pageMargins left="0.74803149606299213" right="0.74803149606299213" top="1.2130208333333334" bottom="0.98425196850393704" header="0.51181102362204722" footer="0.51181102362204722"/>
  <pageSetup paperSize="9" scale="90" orientation="landscape" r:id="rId1"/>
  <headerFooter alignWithMargins="0">
    <oddHeader>&amp;C&amp;"Times,Félkövér"&amp;12Győr-Moson-Sopron Megyei Önkorányzat
Egyéb működési kiadások
2020. évi&amp;R&amp;"Times New Roman,Normál"&amp;12 6. számú melléklet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16">
    <tabColor theme="7"/>
    <pageSetUpPr fitToPage="1"/>
  </sheetPr>
  <dimension ref="A1:EF66"/>
  <sheetViews>
    <sheetView zoomScale="75" zoomScaleNormal="75" workbookViewId="0">
      <selection activeCell="O5" sqref="O5"/>
    </sheetView>
  </sheetViews>
  <sheetFormatPr defaultColWidth="9.140625" defaultRowHeight="12.75" x14ac:dyDescent="0.2"/>
  <cols>
    <col min="1" max="1" width="9.42578125" style="93" customWidth="1"/>
    <col min="2" max="2" width="58.7109375" style="215" customWidth="1"/>
    <col min="3" max="3" width="15.140625" style="93" hidden="1" customWidth="1"/>
    <col min="4" max="4" width="13.5703125" style="93" hidden="1" customWidth="1"/>
    <col min="5" max="5" width="14.140625" style="93" hidden="1" customWidth="1"/>
    <col min="6" max="6" width="20" style="93" customWidth="1"/>
    <col min="7" max="7" width="19.5703125" style="93" customWidth="1"/>
    <col min="8" max="8" width="19.85546875" style="93" customWidth="1"/>
    <col min="9" max="9" width="16" style="93" bestFit="1" customWidth="1"/>
    <col min="10" max="10" width="17.140625" style="93" bestFit="1" customWidth="1"/>
    <col min="11" max="11" width="16" style="93" bestFit="1" customWidth="1"/>
    <col min="12" max="12" width="17.140625" style="93" bestFit="1" customWidth="1"/>
    <col min="13" max="13" width="10.140625" style="93" hidden="1" customWidth="1"/>
    <col min="14" max="14" width="14.28515625" style="93" hidden="1" customWidth="1"/>
    <col min="15" max="15" width="19.140625" style="106" customWidth="1"/>
    <col min="16" max="24" width="9.140625" style="224"/>
    <col min="25" max="16384" width="9.140625" style="93"/>
  </cols>
  <sheetData>
    <row r="1" spans="1:24" s="91" customFormat="1" ht="20.25" customHeight="1" x14ac:dyDescent="0.25">
      <c r="A1" s="617" t="s">
        <v>89</v>
      </c>
      <c r="B1" s="206"/>
      <c r="C1" s="149" t="s">
        <v>10</v>
      </c>
      <c r="D1" s="149"/>
      <c r="E1" s="149"/>
      <c r="F1" s="184"/>
      <c r="G1" s="184"/>
      <c r="H1" s="184"/>
      <c r="I1" s="184"/>
      <c r="J1" s="184"/>
      <c r="K1" s="184"/>
      <c r="L1" s="184"/>
      <c r="M1" s="184"/>
      <c r="N1" s="184"/>
      <c r="O1" s="405" t="s">
        <v>46</v>
      </c>
      <c r="P1" s="225"/>
      <c r="Q1" s="225"/>
      <c r="R1" s="225"/>
      <c r="S1" s="225"/>
      <c r="T1" s="225"/>
      <c r="U1" s="225"/>
      <c r="V1" s="225"/>
      <c r="W1" s="225"/>
      <c r="X1" s="225"/>
    </row>
    <row r="2" spans="1:24" s="91" customFormat="1" ht="20.25" customHeight="1" x14ac:dyDescent="0.25">
      <c r="A2" s="618"/>
      <c r="B2" s="207" t="s">
        <v>13</v>
      </c>
      <c r="C2" s="149"/>
      <c r="D2" s="149"/>
      <c r="E2" s="149"/>
      <c r="F2" s="186" t="s">
        <v>294</v>
      </c>
      <c r="G2" s="186" t="s">
        <v>295</v>
      </c>
      <c r="H2" s="186" t="s">
        <v>295</v>
      </c>
      <c r="I2" s="186" t="s">
        <v>307</v>
      </c>
      <c r="J2" s="186" t="s">
        <v>307</v>
      </c>
      <c r="K2" s="186" t="s">
        <v>310</v>
      </c>
      <c r="L2" s="186" t="s">
        <v>310</v>
      </c>
      <c r="M2" s="186" t="s">
        <v>291</v>
      </c>
      <c r="N2" s="186" t="s">
        <v>291</v>
      </c>
      <c r="O2" s="406" t="s">
        <v>49</v>
      </c>
      <c r="P2" s="225"/>
      <c r="Q2" s="225"/>
      <c r="R2" s="225"/>
      <c r="S2" s="225"/>
      <c r="T2" s="225"/>
      <c r="U2" s="225"/>
      <c r="V2" s="225"/>
      <c r="W2" s="225"/>
      <c r="X2" s="225"/>
    </row>
    <row r="3" spans="1:24" s="91" customFormat="1" ht="15.75" x14ac:dyDescent="0.25">
      <c r="A3" s="618"/>
      <c r="B3" s="208"/>
      <c r="C3" s="149" t="s">
        <v>80</v>
      </c>
      <c r="D3" s="149"/>
      <c r="E3" s="149" t="s">
        <v>17</v>
      </c>
      <c r="F3" s="186" t="s">
        <v>18</v>
      </c>
      <c r="G3" s="186" t="s">
        <v>208</v>
      </c>
      <c r="H3" s="186" t="s">
        <v>210</v>
      </c>
      <c r="I3" s="186" t="s">
        <v>208</v>
      </c>
      <c r="J3" s="186" t="s">
        <v>210</v>
      </c>
      <c r="K3" s="186" t="s">
        <v>208</v>
      </c>
      <c r="L3" s="186" t="s">
        <v>91</v>
      </c>
      <c r="M3" s="186" t="s">
        <v>91</v>
      </c>
      <c r="N3" s="186" t="s">
        <v>91</v>
      </c>
      <c r="O3" s="406" t="s">
        <v>50</v>
      </c>
      <c r="P3" s="225"/>
      <c r="Q3" s="225"/>
      <c r="R3" s="225"/>
      <c r="S3" s="225"/>
      <c r="T3" s="225"/>
      <c r="U3" s="225"/>
      <c r="V3" s="225"/>
      <c r="W3" s="225"/>
      <c r="X3" s="225"/>
    </row>
    <row r="4" spans="1:24" s="91" customFormat="1" ht="54.75" customHeight="1" x14ac:dyDescent="0.25">
      <c r="A4" s="619"/>
      <c r="B4" s="209"/>
      <c r="C4" s="148" t="s">
        <v>90</v>
      </c>
      <c r="D4" s="149" t="s">
        <v>91</v>
      </c>
      <c r="E4" s="149"/>
      <c r="F4" s="189"/>
      <c r="G4" s="190" t="s">
        <v>209</v>
      </c>
      <c r="H4" s="190" t="s">
        <v>209</v>
      </c>
      <c r="I4" s="466">
        <v>44012</v>
      </c>
      <c r="J4" s="466">
        <v>44012</v>
      </c>
      <c r="K4" s="466">
        <v>43738</v>
      </c>
      <c r="L4" s="466">
        <v>43738</v>
      </c>
      <c r="M4" s="466">
        <v>43799</v>
      </c>
      <c r="N4" s="466">
        <v>43799</v>
      </c>
      <c r="O4" s="407" t="s">
        <v>51</v>
      </c>
      <c r="P4" s="225"/>
      <c r="Q4" s="225"/>
      <c r="R4" s="225"/>
      <c r="S4" s="225"/>
      <c r="T4" s="225"/>
      <c r="U4" s="225"/>
      <c r="V4" s="225"/>
      <c r="W4" s="225"/>
      <c r="X4" s="225"/>
    </row>
    <row r="5" spans="1:24" s="102" customFormat="1" ht="15.75" x14ac:dyDescent="0.25">
      <c r="A5" s="154" t="s">
        <v>53</v>
      </c>
      <c r="B5" s="211" t="s">
        <v>56</v>
      </c>
      <c r="C5" s="152" t="e">
        <f>SUM(#REF!,#REF!)</f>
        <v>#REF!</v>
      </c>
      <c r="D5" s="153" t="e">
        <f>SUM(#REF!,#REF!)</f>
        <v>#REF!</v>
      </c>
      <c r="E5" s="152" t="e">
        <f>SUM(#REF!,#REF!)</f>
        <v>#REF!</v>
      </c>
      <c r="F5" s="152">
        <v>81272165</v>
      </c>
      <c r="G5" s="152"/>
      <c r="H5" s="152">
        <f>F5+G5</f>
        <v>81272165</v>
      </c>
      <c r="I5" s="152"/>
      <c r="J5" s="152">
        <v>81272165</v>
      </c>
      <c r="K5" s="152">
        <f>L5-J5</f>
        <v>0</v>
      </c>
      <c r="L5" s="152">
        <v>81272165</v>
      </c>
      <c r="M5" s="152">
        <f>SUM(N5-L5)</f>
        <v>2246205</v>
      </c>
      <c r="N5" s="152">
        <v>83518370</v>
      </c>
      <c r="O5" s="395">
        <v>2980736</v>
      </c>
      <c r="P5" s="224"/>
      <c r="Q5" s="224"/>
      <c r="R5" s="224"/>
      <c r="S5" s="224"/>
      <c r="T5" s="224"/>
      <c r="U5" s="224"/>
      <c r="V5" s="224"/>
      <c r="W5" s="224"/>
      <c r="X5" s="224"/>
    </row>
    <row r="6" spans="1:24" s="91" customFormat="1" ht="15.75" x14ac:dyDescent="0.25">
      <c r="A6" s="154" t="s">
        <v>54</v>
      </c>
      <c r="B6" s="212" t="s">
        <v>55</v>
      </c>
      <c r="C6" s="153" t="e">
        <f>SUM(#REF!)</f>
        <v>#REF!</v>
      </c>
      <c r="D6" s="152" t="e">
        <f>SUM(#REF!)</f>
        <v>#REF!</v>
      </c>
      <c r="E6" s="153" t="e">
        <f>SUM(#REF!)</f>
        <v>#REF!</v>
      </c>
      <c r="F6" s="152">
        <v>14319503</v>
      </c>
      <c r="G6" s="152">
        <v>0</v>
      </c>
      <c r="H6" s="152">
        <f>F6-G6</f>
        <v>14319503</v>
      </c>
      <c r="I6" s="152"/>
      <c r="J6" s="152">
        <v>14319503</v>
      </c>
      <c r="K6" s="152">
        <f>L6-J6</f>
        <v>0</v>
      </c>
      <c r="L6" s="152">
        <v>14319503</v>
      </c>
      <c r="M6" s="152">
        <f t="shared" ref="M6:M18" si="0">SUM(N6-L6)</f>
        <v>1818241</v>
      </c>
      <c r="N6" s="152">
        <v>16137744</v>
      </c>
      <c r="O6" s="395">
        <v>462014</v>
      </c>
      <c r="P6" s="225"/>
      <c r="Q6" s="225"/>
      <c r="R6" s="225"/>
      <c r="S6" s="225"/>
      <c r="T6" s="225"/>
      <c r="U6" s="225"/>
      <c r="V6" s="225"/>
      <c r="W6" s="225"/>
      <c r="X6" s="225"/>
    </row>
    <row r="7" spans="1:24" ht="15.75" x14ac:dyDescent="0.25">
      <c r="A7" s="154" t="s">
        <v>57</v>
      </c>
      <c r="B7" s="211" t="s">
        <v>58</v>
      </c>
      <c r="C7" s="152" t="e">
        <f>SUM(#REF!,#REF!,#REF!,#REF!,#REF!)</f>
        <v>#REF!</v>
      </c>
      <c r="D7" s="153" t="e">
        <f>SUM(#REF!,#REF!,#REF!,#REF!,#REF!)</f>
        <v>#REF!</v>
      </c>
      <c r="E7" s="152" t="e">
        <f>SUM(#REF!,#REF!,#REF!,#REF!,#REF!)</f>
        <v>#REF!</v>
      </c>
      <c r="F7" s="152">
        <v>195558743</v>
      </c>
      <c r="G7" s="152">
        <v>756968</v>
      </c>
      <c r="H7" s="152">
        <f>F7+G7</f>
        <v>196315711</v>
      </c>
      <c r="I7" s="152">
        <f>J7-H7</f>
        <v>0</v>
      </c>
      <c r="J7" s="152">
        <v>196315711</v>
      </c>
      <c r="K7" s="152">
        <f>L7-J7</f>
        <v>327800</v>
      </c>
      <c r="L7" s="152">
        <v>196643511</v>
      </c>
      <c r="M7" s="152">
        <f t="shared" si="0"/>
        <v>11809306</v>
      </c>
      <c r="N7" s="152">
        <v>208452817</v>
      </c>
      <c r="O7" s="395"/>
    </row>
    <row r="8" spans="1:24" s="91" customFormat="1" ht="15.75" x14ac:dyDescent="0.25">
      <c r="A8" s="195" t="s">
        <v>83</v>
      </c>
      <c r="B8" s="211" t="s">
        <v>93</v>
      </c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>
        <f t="shared" si="0"/>
        <v>0</v>
      </c>
      <c r="N8" s="152"/>
      <c r="O8" s="395"/>
      <c r="P8" s="225"/>
      <c r="Q8" s="225"/>
      <c r="R8" s="225"/>
      <c r="S8" s="225"/>
      <c r="T8" s="225"/>
      <c r="U8" s="225"/>
      <c r="V8" s="225"/>
      <c r="W8" s="225"/>
      <c r="X8" s="225"/>
    </row>
    <row r="9" spans="1:24" ht="15.75" x14ac:dyDescent="0.25">
      <c r="A9" s="196" t="s">
        <v>211</v>
      </c>
      <c r="B9" s="210" t="s">
        <v>212</v>
      </c>
      <c r="C9" s="155"/>
      <c r="D9" s="155"/>
      <c r="E9" s="155"/>
      <c r="F9" s="192">
        <v>1127560</v>
      </c>
      <c r="G9" s="192"/>
      <c r="H9" s="192">
        <f>F9+G9</f>
        <v>1127560</v>
      </c>
      <c r="I9" s="192">
        <f>J9-H9</f>
        <v>0</v>
      </c>
      <c r="J9" s="192">
        <v>1127560</v>
      </c>
      <c r="K9" s="192">
        <f t="shared" ref="K9:K22" si="1">L9-J9</f>
        <v>27405</v>
      </c>
      <c r="L9" s="192">
        <v>1154965</v>
      </c>
      <c r="M9" s="494">
        <f t="shared" si="0"/>
        <v>-27405</v>
      </c>
      <c r="N9" s="192">
        <v>1127560</v>
      </c>
      <c r="O9" s="395"/>
    </row>
    <row r="10" spans="1:24" ht="15.75" x14ac:dyDescent="0.25">
      <c r="A10" s="196" t="s">
        <v>84</v>
      </c>
      <c r="B10" s="210" t="s">
        <v>213</v>
      </c>
      <c r="C10" s="155"/>
      <c r="D10" s="155"/>
      <c r="E10" s="155"/>
      <c r="F10" s="192">
        <v>22149000</v>
      </c>
      <c r="G10" s="192"/>
      <c r="H10" s="192">
        <f t="shared" ref="H10:H11" si="2">F10+G10</f>
        <v>22149000</v>
      </c>
      <c r="I10" s="192">
        <f t="shared" ref="I10:I15" si="3">J10-H10</f>
        <v>0</v>
      </c>
      <c r="J10" s="192">
        <v>22149000</v>
      </c>
      <c r="K10" s="192">
        <f t="shared" si="1"/>
        <v>-177800</v>
      </c>
      <c r="L10" s="192">
        <v>21971200</v>
      </c>
      <c r="M10" s="494">
        <f t="shared" si="0"/>
        <v>-12602359</v>
      </c>
      <c r="N10" s="192">
        <v>9368841</v>
      </c>
      <c r="O10" s="395"/>
    </row>
    <row r="11" spans="1:24" ht="15.75" x14ac:dyDescent="0.25">
      <c r="A11" s="196" t="s">
        <v>85</v>
      </c>
      <c r="B11" s="210" t="s">
        <v>214</v>
      </c>
      <c r="C11" s="155"/>
      <c r="D11" s="155"/>
      <c r="E11" s="155"/>
      <c r="F11" s="192">
        <v>4700000</v>
      </c>
      <c r="G11" s="192"/>
      <c r="H11" s="192">
        <f t="shared" si="2"/>
        <v>4700000</v>
      </c>
      <c r="I11" s="192">
        <f t="shared" si="3"/>
        <v>0</v>
      </c>
      <c r="J11" s="192">
        <v>4700000</v>
      </c>
      <c r="K11" s="192">
        <f t="shared" si="1"/>
        <v>0</v>
      </c>
      <c r="L11" s="192">
        <v>4700000</v>
      </c>
      <c r="M11" s="494">
        <f t="shared" si="0"/>
        <v>-351521</v>
      </c>
      <c r="N11" s="192">
        <v>4348479</v>
      </c>
      <c r="O11" s="395"/>
    </row>
    <row r="12" spans="1:24" ht="15.75" x14ac:dyDescent="0.25">
      <c r="A12" s="196" t="s">
        <v>215</v>
      </c>
      <c r="B12" s="210" t="s">
        <v>86</v>
      </c>
      <c r="C12" s="155"/>
      <c r="D12" s="155"/>
      <c r="E12" s="155"/>
      <c r="F12" s="192">
        <f>F13+F14</f>
        <v>48034911</v>
      </c>
      <c r="G12" s="192">
        <f>G13+G14</f>
        <v>-1645969</v>
      </c>
      <c r="H12" s="192">
        <f>H13+H14</f>
        <v>46388942</v>
      </c>
      <c r="I12" s="192">
        <f t="shared" si="3"/>
        <v>-1939563</v>
      </c>
      <c r="J12" s="192">
        <f>J14+J13</f>
        <v>44449379</v>
      </c>
      <c r="K12" s="192">
        <f t="shared" si="1"/>
        <v>-186105</v>
      </c>
      <c r="L12" s="192">
        <f>L13+L14</f>
        <v>44263274</v>
      </c>
      <c r="M12" s="494">
        <f t="shared" si="0"/>
        <v>-14311901</v>
      </c>
      <c r="N12" s="192">
        <v>29951373</v>
      </c>
      <c r="O12" s="395"/>
    </row>
    <row r="13" spans="1:24" ht="15.75" x14ac:dyDescent="0.25">
      <c r="A13" s="196" t="s">
        <v>221</v>
      </c>
      <c r="B13" s="210" t="s">
        <v>222</v>
      </c>
      <c r="C13" s="155"/>
      <c r="D13" s="155"/>
      <c r="E13" s="155"/>
      <c r="F13" s="192">
        <v>5000000</v>
      </c>
      <c r="G13" s="192"/>
      <c r="H13" s="192">
        <f>F13+G13</f>
        <v>5000000</v>
      </c>
      <c r="I13" s="192">
        <f t="shared" si="3"/>
        <v>0</v>
      </c>
      <c r="J13" s="192">
        <v>5000000</v>
      </c>
      <c r="K13" s="192">
        <f t="shared" si="1"/>
        <v>0</v>
      </c>
      <c r="L13" s="192">
        <v>5000000</v>
      </c>
      <c r="M13" s="494">
        <f t="shared" si="0"/>
        <v>0</v>
      </c>
      <c r="N13" s="192">
        <v>5000000</v>
      </c>
      <c r="O13" s="395"/>
    </row>
    <row r="14" spans="1:24" ht="15.75" x14ac:dyDescent="0.25">
      <c r="A14" s="196" t="s">
        <v>223</v>
      </c>
      <c r="B14" s="210" t="s">
        <v>228</v>
      </c>
      <c r="C14" s="155"/>
      <c r="D14" s="155"/>
      <c r="E14" s="155"/>
      <c r="F14" s="192">
        <f>F15+F16+F17+F18</f>
        <v>43034911</v>
      </c>
      <c r="G14" s="192">
        <f t="shared" ref="G14" si="4">G15+G16+G17+G18</f>
        <v>-1645969</v>
      </c>
      <c r="H14" s="192">
        <f>H15+H16+H17+H18</f>
        <v>41388942</v>
      </c>
      <c r="I14" s="192">
        <f>J14-H14</f>
        <v>-1939563</v>
      </c>
      <c r="J14" s="192">
        <f>J15+J16+J17+J18</f>
        <v>39449379</v>
      </c>
      <c r="K14" s="192">
        <f t="shared" si="1"/>
        <v>-186105</v>
      </c>
      <c r="L14" s="192">
        <f>L15+L16+L17+L18</f>
        <v>39263274</v>
      </c>
      <c r="M14" s="494">
        <f t="shared" si="0"/>
        <v>-14311901</v>
      </c>
      <c r="N14" s="192">
        <v>24951373</v>
      </c>
      <c r="O14" s="395">
        <v>5000000</v>
      </c>
    </row>
    <row r="15" spans="1:24" ht="15.75" x14ac:dyDescent="0.25">
      <c r="A15" s="196" t="s">
        <v>224</v>
      </c>
      <c r="B15" s="210" t="s">
        <v>229</v>
      </c>
      <c r="C15" s="155"/>
      <c r="D15" s="155"/>
      <c r="E15" s="155"/>
      <c r="F15" s="192">
        <v>5000000</v>
      </c>
      <c r="G15" s="192">
        <v>-1645969</v>
      </c>
      <c r="H15" s="192">
        <f>F15+G15</f>
        <v>3354031</v>
      </c>
      <c r="I15" s="192">
        <f t="shared" si="3"/>
        <v>-1939563</v>
      </c>
      <c r="J15" s="192">
        <v>1414468</v>
      </c>
      <c r="K15" s="192">
        <f t="shared" si="1"/>
        <v>0</v>
      </c>
      <c r="L15" s="192">
        <v>1414468</v>
      </c>
      <c r="M15" s="494">
        <f t="shared" si="0"/>
        <v>3647007</v>
      </c>
      <c r="N15" s="192">
        <v>5061475</v>
      </c>
      <c r="O15" s="395"/>
    </row>
    <row r="16" spans="1:24" ht="15.75" x14ac:dyDescent="0.25">
      <c r="A16" s="196" t="s">
        <v>225</v>
      </c>
      <c r="B16" s="210" t="s">
        <v>230</v>
      </c>
      <c r="C16" s="155"/>
      <c r="D16" s="155"/>
      <c r="E16" s="155"/>
      <c r="F16" s="192">
        <v>6633000</v>
      </c>
      <c r="G16" s="192"/>
      <c r="H16" s="192">
        <f t="shared" ref="H16:H18" si="5">F16+G16</f>
        <v>6633000</v>
      </c>
      <c r="I16" s="192">
        <f t="shared" ref="I16:I18" si="6">J16-H16</f>
        <v>0</v>
      </c>
      <c r="J16" s="192">
        <v>6633000</v>
      </c>
      <c r="K16" s="192">
        <f t="shared" si="1"/>
        <v>0</v>
      </c>
      <c r="L16" s="192">
        <v>6633000</v>
      </c>
      <c r="M16" s="494">
        <f t="shared" si="0"/>
        <v>0</v>
      </c>
      <c r="N16" s="192">
        <v>6633000</v>
      </c>
      <c r="O16" s="395"/>
    </row>
    <row r="17" spans="1:80" ht="15.75" x14ac:dyDescent="0.25">
      <c r="A17" s="196" t="s">
        <v>226</v>
      </c>
      <c r="B17" s="210" t="s">
        <v>231</v>
      </c>
      <c r="C17" s="155"/>
      <c r="D17" s="155"/>
      <c r="E17" s="155"/>
      <c r="F17" s="192">
        <v>17858989</v>
      </c>
      <c r="G17" s="192"/>
      <c r="H17" s="192">
        <f t="shared" si="5"/>
        <v>17858989</v>
      </c>
      <c r="I17" s="192">
        <f t="shared" si="6"/>
        <v>0</v>
      </c>
      <c r="J17" s="192">
        <v>17858989</v>
      </c>
      <c r="K17" s="192">
        <f t="shared" si="1"/>
        <v>-186105</v>
      </c>
      <c r="L17" s="192">
        <v>17672884</v>
      </c>
      <c r="M17" s="494">
        <f t="shared" si="0"/>
        <v>-7812423</v>
      </c>
      <c r="N17" s="192">
        <v>9860461</v>
      </c>
      <c r="O17" s="395"/>
    </row>
    <row r="18" spans="1:80" ht="15.75" x14ac:dyDescent="0.25">
      <c r="A18" s="196" t="s">
        <v>227</v>
      </c>
      <c r="B18" s="210" t="s">
        <v>232</v>
      </c>
      <c r="C18" s="155"/>
      <c r="D18" s="155"/>
      <c r="E18" s="155"/>
      <c r="F18" s="192">
        <v>13542922</v>
      </c>
      <c r="G18" s="192"/>
      <c r="H18" s="192">
        <f t="shared" si="5"/>
        <v>13542922</v>
      </c>
      <c r="I18" s="192">
        <f t="shared" si="6"/>
        <v>0</v>
      </c>
      <c r="J18" s="192">
        <v>13542922</v>
      </c>
      <c r="K18" s="192">
        <f t="shared" si="1"/>
        <v>0</v>
      </c>
      <c r="L18" s="192">
        <v>13542922</v>
      </c>
      <c r="M18" s="494">
        <f t="shared" si="0"/>
        <v>-10146485</v>
      </c>
      <c r="N18" s="192">
        <v>3396437</v>
      </c>
      <c r="O18" s="395"/>
    </row>
    <row r="19" spans="1:80" ht="15.75" x14ac:dyDescent="0.25">
      <c r="A19" s="154" t="s">
        <v>87</v>
      </c>
      <c r="B19" s="211" t="s">
        <v>88</v>
      </c>
      <c r="C19" s="152">
        <f>SUM(C9:C12)</f>
        <v>0</v>
      </c>
      <c r="D19" s="152">
        <f>SUM(D9:D12)</f>
        <v>0</v>
      </c>
      <c r="E19" s="152">
        <f>SUM(E9:E12)</f>
        <v>0</v>
      </c>
      <c r="F19" s="152">
        <f>SUM(F9:F12)</f>
        <v>76011471</v>
      </c>
      <c r="G19" s="152">
        <f>SUM(G9:G12)</f>
        <v>-1645969</v>
      </c>
      <c r="H19" s="152">
        <f>H9+H10+H11+H12</f>
        <v>74365502</v>
      </c>
      <c r="I19" s="152">
        <f>I9+I10+I11+I12</f>
        <v>-1939563</v>
      </c>
      <c r="J19" s="152">
        <f>J12+J11+J10+J9</f>
        <v>72425939</v>
      </c>
      <c r="K19" s="152">
        <f>L19-J19</f>
        <v>-336500</v>
      </c>
      <c r="L19" s="152">
        <f>L9+L10+L11+L12</f>
        <v>72089439</v>
      </c>
      <c r="M19" s="152">
        <f>SUM(M10:M12)</f>
        <v>-27265781</v>
      </c>
      <c r="N19" s="152">
        <f>SUM(N9:N12)</f>
        <v>44796253</v>
      </c>
      <c r="O19" s="395">
        <v>2500000</v>
      </c>
    </row>
    <row r="20" spans="1:80" ht="15.75" x14ac:dyDescent="0.25">
      <c r="A20" s="154" t="s">
        <v>69</v>
      </c>
      <c r="B20" s="211" t="s">
        <v>94</v>
      </c>
      <c r="C20" s="152"/>
      <c r="D20" s="152"/>
      <c r="E20" s="152"/>
      <c r="F20" s="152">
        <v>102754143</v>
      </c>
      <c r="G20" s="152"/>
      <c r="H20" s="152">
        <f>'Ber.-felú.'!H22</f>
        <v>102754143</v>
      </c>
      <c r="I20" s="152">
        <f>J20-H20</f>
        <v>-271930</v>
      </c>
      <c r="J20" s="152">
        <v>102482213</v>
      </c>
      <c r="K20" s="152">
        <f t="shared" si="1"/>
        <v>0</v>
      </c>
      <c r="L20" s="152">
        <v>102482213</v>
      </c>
      <c r="M20" s="152">
        <f t="shared" ref="M20:M49" si="7">SUM(N20-L20)</f>
        <v>37005100</v>
      </c>
      <c r="N20" s="152">
        <v>139487313</v>
      </c>
      <c r="O20" s="395"/>
    </row>
    <row r="21" spans="1:80" ht="15.75" x14ac:dyDescent="0.25">
      <c r="A21" s="154" t="s">
        <v>75</v>
      </c>
      <c r="B21" s="211" t="s">
        <v>95</v>
      </c>
      <c r="C21" s="152"/>
      <c r="D21" s="152"/>
      <c r="E21" s="152"/>
      <c r="F21" s="152">
        <v>26664676</v>
      </c>
      <c r="G21" s="152">
        <v>1</v>
      </c>
      <c r="H21" s="152">
        <f>'Ber.-felú.'!H33</f>
        <v>26664677</v>
      </c>
      <c r="I21" s="152">
        <f>J21-H21</f>
        <v>0</v>
      </c>
      <c r="J21" s="152">
        <v>26664677</v>
      </c>
      <c r="K21" s="152">
        <f t="shared" si="1"/>
        <v>0</v>
      </c>
      <c r="L21" s="152">
        <v>26664677</v>
      </c>
      <c r="M21" s="152">
        <f t="shared" si="7"/>
        <v>48335323</v>
      </c>
      <c r="N21" s="152">
        <v>75000000</v>
      </c>
      <c r="O21" s="395"/>
    </row>
    <row r="22" spans="1:80" ht="15.75" x14ac:dyDescent="0.25">
      <c r="A22" s="154" t="s">
        <v>77</v>
      </c>
      <c r="B22" s="211" t="s">
        <v>96</v>
      </c>
      <c r="C22" s="152" t="e">
        <f>SUM(#REF!)</f>
        <v>#REF!</v>
      </c>
      <c r="D22" s="152" t="e">
        <f>SUM(#REF!)</f>
        <v>#REF!</v>
      </c>
      <c r="E22" s="152" t="e">
        <f>SUM(#REF!)</f>
        <v>#REF!</v>
      </c>
      <c r="F22" s="152"/>
      <c r="G22" s="152"/>
      <c r="H22" s="152">
        <f t="shared" ref="H22" si="8">F22+G22</f>
        <v>0</v>
      </c>
      <c r="I22" s="152">
        <f>J22-H22</f>
        <v>0</v>
      </c>
      <c r="J22" s="152"/>
      <c r="K22" s="152">
        <f t="shared" si="1"/>
        <v>0</v>
      </c>
      <c r="L22" s="152"/>
      <c r="M22" s="152">
        <f t="shared" si="7"/>
        <v>20618</v>
      </c>
      <c r="N22" s="152">
        <v>20618</v>
      </c>
      <c r="O22" s="395"/>
    </row>
    <row r="23" spans="1:80" ht="15.75" x14ac:dyDescent="0.25">
      <c r="A23" s="154"/>
      <c r="B23" s="211" t="s">
        <v>97</v>
      </c>
      <c r="C23" s="152" t="e">
        <f>SUM(C5,C6,C7,C8,C19,C20,C21,C22)</f>
        <v>#REF!</v>
      </c>
      <c r="D23" s="152" t="e">
        <f>SUM(D5,D6,D7,D8,D19,D20,D21,D22)</f>
        <v>#REF!</v>
      </c>
      <c r="E23" s="152" t="e">
        <f>SUM(E5,E6,E7,E8,E19,E20,E21,E22)</f>
        <v>#REF!</v>
      </c>
      <c r="F23" s="152">
        <f>F5+F6+F7+F8+F19+F20+F21+F22</f>
        <v>496580701</v>
      </c>
      <c r="G23" s="152">
        <f>G5+G6+G7+G8+G19+G20+G21+G22</f>
        <v>-889000</v>
      </c>
      <c r="H23" s="152">
        <f>H5+H6+H7+H8+H19+H20+H21+H22</f>
        <v>495691701</v>
      </c>
      <c r="I23" s="152">
        <f>I7+I5+I6+I8+I19+I20+I21+I22</f>
        <v>-2211493</v>
      </c>
      <c r="J23" s="152">
        <f>H23+I23</f>
        <v>493480208</v>
      </c>
      <c r="K23" s="152">
        <f>K5+K6+K7+K8+K19+K20+K21+K22</f>
        <v>-8700</v>
      </c>
      <c r="L23" s="152">
        <f>J23+K23</f>
        <v>493471508</v>
      </c>
      <c r="M23" s="152">
        <f>SUM(M5+M6+M7+M19+M21)</f>
        <v>36943294</v>
      </c>
      <c r="N23" s="152">
        <f>SUM(N5+N6+N7+N19+N20+N21+N22)</f>
        <v>567413115</v>
      </c>
      <c r="O23" s="395"/>
    </row>
    <row r="24" spans="1:80" ht="15.75" x14ac:dyDescent="0.25">
      <c r="A24" s="156" t="s">
        <v>158</v>
      </c>
      <c r="B24" s="213" t="s">
        <v>216</v>
      </c>
      <c r="C24" s="198"/>
      <c r="D24" s="199"/>
      <c r="E24" s="155"/>
      <c r="F24" s="194">
        <v>11824000</v>
      </c>
      <c r="G24" s="194"/>
      <c r="H24" s="194">
        <f>F24+G24</f>
        <v>11824000</v>
      </c>
      <c r="I24" s="194"/>
      <c r="J24" s="194">
        <f t="shared" ref="J24" si="9">H24+I24</f>
        <v>11824000</v>
      </c>
      <c r="K24" s="194"/>
      <c r="L24" s="194">
        <f>J24+K24</f>
        <v>11824000</v>
      </c>
      <c r="M24" s="494">
        <f t="shared" si="7"/>
        <v>-1376000</v>
      </c>
      <c r="N24" s="194">
        <v>10448000</v>
      </c>
      <c r="O24" s="395"/>
    </row>
    <row r="25" spans="1:80" ht="15.75" x14ac:dyDescent="0.25">
      <c r="A25" s="156"/>
      <c r="B25" s="213"/>
      <c r="C25" s="198"/>
      <c r="D25" s="199"/>
      <c r="E25" s="155"/>
      <c r="F25" s="420">
        <f>F23+F24</f>
        <v>508404701</v>
      </c>
      <c r="G25" s="420">
        <f>G23+G24</f>
        <v>-889000</v>
      </c>
      <c r="H25" s="420">
        <f>H23+H24</f>
        <v>507515701</v>
      </c>
      <c r="I25" s="420"/>
      <c r="J25" s="420">
        <f>H25+I25</f>
        <v>507515701</v>
      </c>
      <c r="K25" s="420"/>
      <c r="L25" s="496">
        <f>J25+K25</f>
        <v>507515701</v>
      </c>
      <c r="M25" s="496">
        <f t="shared" si="7"/>
        <v>70345414</v>
      </c>
      <c r="N25" s="420">
        <f>SUM(N23:N24)</f>
        <v>577861115</v>
      </c>
      <c r="O25" s="395"/>
    </row>
    <row r="26" spans="1:80" ht="15.75" x14ac:dyDescent="0.25">
      <c r="A26" s="156" t="s">
        <v>92</v>
      </c>
      <c r="B26" s="213" t="s">
        <v>217</v>
      </c>
      <c r="C26" s="198"/>
      <c r="D26" s="198"/>
      <c r="E26" s="198"/>
      <c r="F26" s="194">
        <v>191488401</v>
      </c>
      <c r="G26" s="192">
        <v>889000</v>
      </c>
      <c r="H26" s="194">
        <f>F26+G26</f>
        <v>192377401</v>
      </c>
      <c r="I26" s="194">
        <f>J26-H26</f>
        <v>2211493</v>
      </c>
      <c r="J26" s="194">
        <v>194588894</v>
      </c>
      <c r="K26" s="194">
        <f>L26-J26</f>
        <v>8700</v>
      </c>
      <c r="L26" s="194">
        <v>194597594</v>
      </c>
      <c r="M26" s="494">
        <f t="shared" si="7"/>
        <v>-82944609</v>
      </c>
      <c r="N26" s="194">
        <v>111652985</v>
      </c>
      <c r="O26" s="411"/>
    </row>
    <row r="27" spans="1:80" s="102" customFormat="1" ht="15.75" x14ac:dyDescent="0.25">
      <c r="A27" s="339"/>
      <c r="B27" s="211" t="s">
        <v>121</v>
      </c>
      <c r="C27" s="152" t="e">
        <f>SUM(C23:C26)</f>
        <v>#REF!</v>
      </c>
      <c r="D27" s="152" t="e">
        <f>SUM(D23:D26)</f>
        <v>#REF!</v>
      </c>
      <c r="E27" s="152" t="e">
        <f>SUM(E23:E26)</f>
        <v>#REF!</v>
      </c>
      <c r="F27" s="152">
        <f>F23+F24+F26</f>
        <v>699893102</v>
      </c>
      <c r="G27" s="152">
        <f t="shared" ref="G27:H27" si="10">G23+G24+G26</f>
        <v>0</v>
      </c>
      <c r="H27" s="152">
        <f t="shared" si="10"/>
        <v>699893102</v>
      </c>
      <c r="I27" s="152">
        <f>I23+I26+I24</f>
        <v>0</v>
      </c>
      <c r="J27" s="152">
        <f>H27+I27</f>
        <v>699893102</v>
      </c>
      <c r="K27" s="152">
        <f>K23+K24+K25+K26</f>
        <v>0</v>
      </c>
      <c r="L27" s="152">
        <f>J27+K27</f>
        <v>699893102</v>
      </c>
      <c r="M27" s="152">
        <f t="shared" si="7"/>
        <v>-10379002</v>
      </c>
      <c r="N27" s="152">
        <f>SUM(N25:N26)</f>
        <v>689514100</v>
      </c>
      <c r="O27" s="412">
        <f>O5+O6+O19+O14</f>
        <v>10942750</v>
      </c>
      <c r="P27" s="506"/>
      <c r="Q27" s="224"/>
      <c r="R27" s="224"/>
      <c r="S27" s="224"/>
      <c r="T27" s="224"/>
      <c r="U27" s="224"/>
      <c r="V27" s="224"/>
      <c r="W27" s="224"/>
      <c r="X27" s="224"/>
      <c r="Y27" s="224"/>
      <c r="Z27" s="224"/>
      <c r="AA27" s="224"/>
      <c r="AB27" s="224"/>
      <c r="AC27" s="224"/>
      <c r="AD27" s="224"/>
      <c r="AE27" s="224"/>
      <c r="AF27" s="224"/>
      <c r="AG27" s="224"/>
      <c r="AH27" s="224"/>
      <c r="AI27" s="224"/>
      <c r="AJ27" s="224"/>
      <c r="AK27" s="224"/>
      <c r="AL27" s="224"/>
      <c r="AM27" s="224"/>
      <c r="AN27" s="224"/>
      <c r="AO27" s="224"/>
      <c r="AP27" s="224"/>
      <c r="AQ27" s="224"/>
      <c r="AR27" s="224"/>
      <c r="AS27" s="224"/>
      <c r="AT27" s="224"/>
      <c r="AU27" s="224"/>
      <c r="AV27" s="224"/>
      <c r="AW27" s="224"/>
      <c r="AX27" s="224"/>
      <c r="AY27" s="224"/>
      <c r="AZ27" s="224"/>
      <c r="BA27" s="224"/>
      <c r="BB27" s="224"/>
      <c r="BC27" s="224"/>
      <c r="BD27" s="224"/>
      <c r="BE27" s="224"/>
      <c r="BF27" s="224"/>
      <c r="BG27" s="224"/>
      <c r="BH27" s="224"/>
      <c r="BI27" s="224"/>
      <c r="BJ27" s="224"/>
      <c r="BK27" s="224"/>
      <c r="BL27" s="224"/>
      <c r="BM27" s="224"/>
      <c r="BN27" s="224"/>
      <c r="BO27" s="224"/>
      <c r="BP27" s="224"/>
      <c r="BQ27" s="224"/>
      <c r="BR27" s="224"/>
      <c r="BS27" s="224"/>
      <c r="BT27" s="224"/>
      <c r="BU27" s="224"/>
      <c r="BV27" s="224"/>
      <c r="BW27" s="224"/>
      <c r="BX27" s="224"/>
      <c r="BY27" s="224"/>
      <c r="BZ27" s="224"/>
      <c r="CA27" s="224"/>
      <c r="CB27" s="224"/>
    </row>
    <row r="28" spans="1:80" s="103" customFormat="1" ht="15.75" x14ac:dyDescent="0.25">
      <c r="A28" s="414"/>
      <c r="B28" s="415"/>
      <c r="C28" s="413"/>
      <c r="D28" s="413"/>
      <c r="E28" s="413"/>
      <c r="F28" s="413"/>
      <c r="G28" s="413"/>
      <c r="H28" s="413"/>
      <c r="I28" s="413"/>
      <c r="J28" s="413"/>
      <c r="K28" s="413"/>
      <c r="L28" s="413"/>
      <c r="M28" s="495">
        <f t="shared" si="7"/>
        <v>0</v>
      </c>
      <c r="N28" s="413"/>
      <c r="O28" s="416"/>
      <c r="P28" s="225"/>
      <c r="Q28" s="225"/>
      <c r="R28" s="225"/>
      <c r="S28" s="225"/>
      <c r="T28" s="225"/>
      <c r="U28" s="225"/>
      <c r="V28" s="225"/>
      <c r="W28" s="225"/>
      <c r="X28" s="225"/>
      <c r="Y28" s="225"/>
      <c r="Z28" s="225"/>
      <c r="AA28" s="225"/>
      <c r="AB28" s="225"/>
      <c r="AC28" s="225"/>
      <c r="AD28" s="225"/>
      <c r="AE28" s="225"/>
      <c r="AF28" s="225"/>
      <c r="AG28" s="225"/>
      <c r="AH28" s="225"/>
      <c r="AI28" s="225"/>
      <c r="AJ28" s="225"/>
      <c r="AK28" s="225"/>
      <c r="AL28" s="225"/>
      <c r="AM28" s="225"/>
      <c r="AN28" s="225"/>
      <c r="AO28" s="225"/>
      <c r="AP28" s="225"/>
      <c r="AQ28" s="225"/>
      <c r="AR28" s="225"/>
      <c r="AS28" s="225"/>
      <c r="AT28" s="225"/>
      <c r="AU28" s="225"/>
      <c r="AV28" s="225"/>
      <c r="AW28" s="225"/>
      <c r="AX28" s="225"/>
      <c r="AY28" s="225"/>
      <c r="AZ28" s="225"/>
      <c r="BA28" s="225"/>
      <c r="BB28" s="225"/>
      <c r="BC28" s="225"/>
      <c r="BD28" s="225"/>
      <c r="BE28" s="225"/>
      <c r="BF28" s="225"/>
      <c r="BG28" s="225"/>
      <c r="BH28" s="225"/>
      <c r="BI28" s="225"/>
      <c r="BJ28" s="225"/>
      <c r="BK28" s="225"/>
      <c r="BL28" s="225"/>
      <c r="BM28" s="225"/>
      <c r="BN28" s="225"/>
      <c r="BO28" s="225"/>
      <c r="BP28" s="225"/>
      <c r="BQ28" s="225"/>
      <c r="BR28" s="225"/>
      <c r="BS28" s="225"/>
      <c r="BT28" s="225"/>
      <c r="BU28" s="225"/>
      <c r="BV28" s="225"/>
      <c r="BW28" s="225"/>
      <c r="BX28" s="225"/>
      <c r="BY28" s="225"/>
      <c r="BZ28" s="225"/>
      <c r="CA28" s="225"/>
      <c r="CB28" s="225"/>
    </row>
    <row r="29" spans="1:80" s="98" customFormat="1" ht="15.75" x14ac:dyDescent="0.25">
      <c r="A29" s="156" t="s">
        <v>127</v>
      </c>
      <c r="B29" s="202" t="s">
        <v>132</v>
      </c>
      <c r="C29" s="155"/>
      <c r="D29" s="191"/>
      <c r="E29" s="155"/>
      <c r="F29" s="192">
        <v>295600000</v>
      </c>
      <c r="G29" s="192"/>
      <c r="H29" s="192">
        <f>F29+G29</f>
        <v>295600000</v>
      </c>
      <c r="I29" s="192">
        <f>J29-H29</f>
        <v>0</v>
      </c>
      <c r="J29" s="192">
        <v>295600000</v>
      </c>
      <c r="K29" s="192">
        <f>L29-J29</f>
        <v>0</v>
      </c>
      <c r="L29" s="192">
        <v>295600000</v>
      </c>
      <c r="M29" s="494">
        <f t="shared" si="7"/>
        <v>-18193809</v>
      </c>
      <c r="N29" s="192">
        <v>277406191</v>
      </c>
      <c r="O29" s="395"/>
      <c r="P29" s="225"/>
      <c r="Q29" s="225"/>
      <c r="R29" s="225"/>
      <c r="S29" s="225"/>
      <c r="T29" s="225"/>
      <c r="U29" s="225"/>
      <c r="V29" s="225"/>
      <c r="W29" s="225"/>
      <c r="X29" s="225"/>
      <c r="Y29" s="225"/>
      <c r="Z29" s="225"/>
      <c r="AA29" s="225"/>
      <c r="AB29" s="225"/>
      <c r="AC29" s="225"/>
      <c r="AD29" s="225"/>
      <c r="AE29" s="225"/>
      <c r="AF29" s="225"/>
      <c r="AG29" s="225"/>
      <c r="AH29" s="225"/>
      <c r="AI29" s="225"/>
      <c r="AJ29" s="225"/>
      <c r="AK29" s="225"/>
      <c r="AL29" s="225"/>
      <c r="AM29" s="225"/>
      <c r="AN29" s="225"/>
      <c r="AO29" s="225"/>
      <c r="AP29" s="225"/>
      <c r="AQ29" s="225"/>
      <c r="AR29" s="225"/>
      <c r="AS29" s="225"/>
      <c r="AT29" s="225"/>
      <c r="AU29" s="225"/>
      <c r="AV29" s="225"/>
      <c r="AW29" s="225"/>
      <c r="AX29" s="225"/>
      <c r="AY29" s="225"/>
      <c r="AZ29" s="225"/>
      <c r="BA29" s="225"/>
      <c r="BB29" s="225"/>
      <c r="BC29" s="225"/>
      <c r="BD29" s="225"/>
      <c r="BE29" s="225"/>
      <c r="BF29" s="225"/>
      <c r="BG29" s="225"/>
      <c r="BH29" s="225"/>
      <c r="BI29" s="225"/>
      <c r="BJ29" s="225"/>
      <c r="BK29" s="225"/>
      <c r="BL29" s="225"/>
      <c r="BM29" s="225"/>
      <c r="BN29" s="225"/>
      <c r="BO29" s="225"/>
      <c r="BP29" s="225"/>
      <c r="BQ29" s="225"/>
      <c r="BR29" s="225"/>
      <c r="BS29" s="225"/>
      <c r="BT29" s="225"/>
      <c r="BU29" s="225"/>
      <c r="BV29" s="225"/>
      <c r="BW29" s="225"/>
      <c r="BX29" s="225"/>
      <c r="BY29" s="225"/>
      <c r="BZ29" s="225"/>
      <c r="CA29" s="225"/>
      <c r="CB29" s="225"/>
    </row>
    <row r="30" spans="1:80" s="102" customFormat="1" ht="15.75" x14ac:dyDescent="0.25">
      <c r="A30" s="154" t="s">
        <v>102</v>
      </c>
      <c r="B30" s="211" t="s">
        <v>100</v>
      </c>
      <c r="C30" s="153">
        <f>SUM(C29:C29)</f>
        <v>0</v>
      </c>
      <c r="D30" s="152">
        <f>SUM(D29:D29)</f>
        <v>0</v>
      </c>
      <c r="E30" s="153">
        <f>SUM(E29:E29)</f>
        <v>0</v>
      </c>
      <c r="F30" s="152">
        <f>F29</f>
        <v>295600000</v>
      </c>
      <c r="G30" s="152">
        <f t="shared" ref="G30:H30" si="11">G29</f>
        <v>0</v>
      </c>
      <c r="H30" s="152">
        <f t="shared" si="11"/>
        <v>295600000</v>
      </c>
      <c r="I30" s="152">
        <f>I29</f>
        <v>0</v>
      </c>
      <c r="J30" s="200">
        <f>H30+I30</f>
        <v>295600000</v>
      </c>
      <c r="K30" s="200"/>
      <c r="L30" s="200">
        <f>J30+K30</f>
        <v>295600000</v>
      </c>
      <c r="M30" s="152">
        <f t="shared" si="7"/>
        <v>-18193809</v>
      </c>
      <c r="N30" s="200">
        <v>277406191</v>
      </c>
      <c r="O30" s="395"/>
      <c r="P30" s="224"/>
      <c r="Q30" s="224"/>
      <c r="R30" s="224"/>
      <c r="S30" s="224"/>
      <c r="T30" s="224"/>
      <c r="U30" s="224"/>
      <c r="V30" s="224"/>
      <c r="W30" s="224"/>
      <c r="X30" s="224"/>
      <c r="Y30" s="224"/>
      <c r="Z30" s="224"/>
      <c r="AA30" s="224"/>
      <c r="AB30" s="224"/>
      <c r="AC30" s="224"/>
      <c r="AD30" s="224"/>
      <c r="AE30" s="224"/>
      <c r="AF30" s="224"/>
      <c r="AG30" s="224"/>
      <c r="AH30" s="224"/>
      <c r="AI30" s="224"/>
      <c r="AJ30" s="224"/>
      <c r="AK30" s="224"/>
      <c r="AL30" s="224"/>
      <c r="AM30" s="224"/>
      <c r="AN30" s="224"/>
      <c r="AO30" s="224"/>
      <c r="AP30" s="224"/>
      <c r="AQ30" s="224"/>
      <c r="AR30" s="224"/>
      <c r="AS30" s="224"/>
      <c r="AT30" s="224"/>
      <c r="AU30" s="224"/>
      <c r="AV30" s="224"/>
      <c r="AW30" s="224"/>
      <c r="AX30" s="224"/>
      <c r="AY30" s="224"/>
      <c r="AZ30" s="224"/>
      <c r="BA30" s="224"/>
      <c r="BB30" s="224"/>
      <c r="BC30" s="224"/>
      <c r="BD30" s="224"/>
      <c r="BE30" s="224"/>
      <c r="BF30" s="224"/>
      <c r="BG30" s="224"/>
      <c r="BH30" s="224"/>
      <c r="BI30" s="224"/>
      <c r="BJ30" s="224"/>
      <c r="BK30" s="224"/>
      <c r="BL30" s="224"/>
      <c r="BM30" s="224"/>
      <c r="BN30" s="224"/>
      <c r="BO30" s="224"/>
      <c r="BP30" s="224"/>
      <c r="BQ30" s="224"/>
      <c r="BR30" s="224"/>
      <c r="BS30" s="224"/>
      <c r="BT30" s="224"/>
      <c r="BU30" s="224"/>
      <c r="BV30" s="224"/>
      <c r="BW30" s="224"/>
      <c r="BX30" s="224"/>
      <c r="BY30" s="224"/>
      <c r="BZ30" s="224"/>
      <c r="CA30" s="224"/>
      <c r="CB30" s="224"/>
    </row>
    <row r="31" spans="1:80" s="102" customFormat="1" ht="15.75" x14ac:dyDescent="0.25">
      <c r="A31" s="154" t="s">
        <v>103</v>
      </c>
      <c r="B31" s="211" t="s">
        <v>219</v>
      </c>
      <c r="C31" s="153"/>
      <c r="D31" s="152"/>
      <c r="E31" s="153"/>
      <c r="F31" s="152">
        <v>46130366</v>
      </c>
      <c r="G31" s="152">
        <v>0</v>
      </c>
      <c r="H31" s="152">
        <f>F31+G31</f>
        <v>46130366</v>
      </c>
      <c r="I31" s="152">
        <f>J31-H31</f>
        <v>0</v>
      </c>
      <c r="J31" s="152">
        <v>46130366</v>
      </c>
      <c r="K31" s="152">
        <f>L31-J31</f>
        <v>0</v>
      </c>
      <c r="L31" s="152">
        <v>46130366</v>
      </c>
      <c r="M31" s="152">
        <f t="shared" si="7"/>
        <v>-40630366</v>
      </c>
      <c r="N31" s="152">
        <v>5500000</v>
      </c>
      <c r="O31" s="395"/>
      <c r="P31" s="224"/>
      <c r="Q31" s="224"/>
      <c r="R31" s="224"/>
      <c r="S31" s="224"/>
      <c r="T31" s="224"/>
      <c r="U31" s="224"/>
      <c r="V31" s="224"/>
      <c r="W31" s="224"/>
      <c r="X31" s="224"/>
      <c r="Y31" s="224"/>
      <c r="Z31" s="224"/>
      <c r="AA31" s="224"/>
      <c r="AB31" s="224"/>
      <c r="AC31" s="224"/>
      <c r="AD31" s="224"/>
      <c r="AE31" s="224"/>
      <c r="AF31" s="224"/>
      <c r="AG31" s="224"/>
      <c r="AH31" s="224"/>
      <c r="AI31" s="224"/>
      <c r="AJ31" s="224"/>
      <c r="AK31" s="224"/>
      <c r="AL31" s="224"/>
      <c r="AM31" s="224"/>
      <c r="AN31" s="224"/>
      <c r="AO31" s="224"/>
      <c r="AP31" s="224"/>
      <c r="AQ31" s="224"/>
      <c r="AR31" s="224"/>
      <c r="AS31" s="224"/>
      <c r="AT31" s="224"/>
      <c r="AU31" s="224"/>
      <c r="AV31" s="224"/>
      <c r="AW31" s="224"/>
      <c r="AX31" s="224"/>
      <c r="AY31" s="224"/>
      <c r="AZ31" s="224"/>
      <c r="BA31" s="224"/>
      <c r="BB31" s="224"/>
      <c r="BC31" s="224"/>
      <c r="BD31" s="224"/>
      <c r="BE31" s="224"/>
      <c r="BF31" s="224"/>
      <c r="BG31" s="224"/>
      <c r="BH31" s="224"/>
      <c r="BI31" s="224"/>
      <c r="BJ31" s="224"/>
      <c r="BK31" s="224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24"/>
      <c r="BZ31" s="224"/>
      <c r="CA31" s="224"/>
      <c r="CB31" s="224"/>
    </row>
    <row r="32" spans="1:80" ht="15.75" x14ac:dyDescent="0.25">
      <c r="A32" s="154" t="s">
        <v>99</v>
      </c>
      <c r="B32" s="211" t="s">
        <v>101</v>
      </c>
      <c r="C32" s="152" t="e">
        <f>SUM(#REF!,C30)</f>
        <v>#REF!</v>
      </c>
      <c r="D32" s="152" t="e">
        <f>SUM(#REF!,D30)</f>
        <v>#REF!</v>
      </c>
      <c r="E32" s="152" t="e">
        <f>SUM(#REF!,E30)</f>
        <v>#REF!</v>
      </c>
      <c r="F32" s="152">
        <f>F30+F31</f>
        <v>341730366</v>
      </c>
      <c r="G32" s="152">
        <f t="shared" ref="G32:H32" si="12">G30+G31</f>
        <v>0</v>
      </c>
      <c r="H32" s="152">
        <f t="shared" si="12"/>
        <v>341730366</v>
      </c>
      <c r="I32" s="152">
        <f>I30+I31</f>
        <v>0</v>
      </c>
      <c r="J32" s="152">
        <f>H32+I32</f>
        <v>341730366</v>
      </c>
      <c r="K32" s="152">
        <f>K30+K31</f>
        <v>0</v>
      </c>
      <c r="L32" s="152">
        <f>J32+K32</f>
        <v>341730366</v>
      </c>
      <c r="M32" s="152">
        <f t="shared" si="7"/>
        <v>-58824175</v>
      </c>
      <c r="N32" s="152">
        <f>SUM(N30:N31)</f>
        <v>282906191</v>
      </c>
      <c r="O32" s="395"/>
      <c r="Y32" s="224"/>
      <c r="Z32" s="224"/>
      <c r="AA32" s="224"/>
      <c r="AB32" s="224"/>
      <c r="AC32" s="224"/>
      <c r="AD32" s="224"/>
      <c r="AE32" s="224"/>
      <c r="AF32" s="224"/>
      <c r="AG32" s="224"/>
      <c r="AH32" s="224"/>
      <c r="AI32" s="224"/>
      <c r="AJ32" s="224"/>
      <c r="AK32" s="224"/>
      <c r="AL32" s="224"/>
      <c r="AM32" s="224"/>
      <c r="AN32" s="224"/>
      <c r="AO32" s="224"/>
      <c r="AP32" s="224"/>
      <c r="AQ32" s="224"/>
      <c r="AR32" s="224"/>
      <c r="AS32" s="224"/>
      <c r="AT32" s="224"/>
      <c r="AU32" s="224"/>
      <c r="AV32" s="224"/>
      <c r="AW32" s="224"/>
      <c r="AX32" s="224"/>
      <c r="AY32" s="224"/>
      <c r="AZ32" s="224"/>
      <c r="BA32" s="224"/>
      <c r="BB32" s="224"/>
      <c r="BC32" s="224"/>
      <c r="BD32" s="224"/>
      <c r="BE32" s="224"/>
      <c r="BF32" s="224"/>
      <c r="BG32" s="224"/>
      <c r="BH32" s="224"/>
      <c r="BI32" s="224"/>
      <c r="BJ32" s="224"/>
      <c r="BK32" s="224"/>
      <c r="BL32" s="224"/>
      <c r="BM32" s="224"/>
      <c r="BN32" s="224"/>
      <c r="BO32" s="224"/>
      <c r="BP32" s="224"/>
      <c r="BQ32" s="224"/>
      <c r="BR32" s="224"/>
      <c r="BS32" s="224"/>
      <c r="BT32" s="224"/>
      <c r="BU32" s="224"/>
      <c r="BV32" s="224"/>
      <c r="BW32" s="224"/>
      <c r="BX32" s="224"/>
      <c r="BY32" s="224"/>
      <c r="BZ32" s="224"/>
      <c r="CA32" s="224"/>
      <c r="CB32" s="224"/>
    </row>
    <row r="33" spans="1:136" ht="15.75" x14ac:dyDescent="0.25">
      <c r="A33" s="154" t="s">
        <v>104</v>
      </c>
      <c r="B33" s="211" t="s">
        <v>105</v>
      </c>
      <c r="C33" s="152" t="e">
        <f>SUM(#REF!,#REF!)</f>
        <v>#REF!</v>
      </c>
      <c r="D33" s="153" t="e">
        <f>SUM(#REF!,#REF!)</f>
        <v>#REF!</v>
      </c>
      <c r="E33" s="152" t="e">
        <f>SUM(#REF!,#REF!)</f>
        <v>#REF!</v>
      </c>
      <c r="F33" s="152"/>
      <c r="G33" s="152"/>
      <c r="H33" s="152">
        <f>F33+G33</f>
        <v>0</v>
      </c>
      <c r="I33" s="152"/>
      <c r="J33" s="152"/>
      <c r="K33" s="152">
        <f>L33-J33</f>
        <v>0</v>
      </c>
      <c r="L33" s="152"/>
      <c r="M33" s="152">
        <f t="shared" si="7"/>
        <v>314607</v>
      </c>
      <c r="N33" s="152">
        <v>314607</v>
      </c>
      <c r="O33" s="395"/>
      <c r="Y33" s="224"/>
      <c r="Z33" s="224"/>
      <c r="AA33" s="224"/>
      <c r="AB33" s="224"/>
      <c r="AC33" s="224"/>
      <c r="AD33" s="224"/>
      <c r="AE33" s="224"/>
      <c r="AF33" s="224"/>
      <c r="AG33" s="224"/>
      <c r="AH33" s="224"/>
      <c r="AI33" s="224"/>
      <c r="AJ33" s="224"/>
      <c r="AK33" s="224"/>
      <c r="AL33" s="224"/>
      <c r="AM33" s="224"/>
      <c r="AN33" s="224"/>
      <c r="AO33" s="224"/>
      <c r="AP33" s="224"/>
      <c r="AQ33" s="224"/>
      <c r="AR33" s="224"/>
      <c r="AS33" s="224"/>
      <c r="AT33" s="224"/>
      <c r="AU33" s="224"/>
      <c r="AV33" s="224"/>
      <c r="AW33" s="224"/>
      <c r="AX33" s="224"/>
      <c r="AY33" s="224"/>
      <c r="AZ33" s="224"/>
      <c r="BA33" s="224"/>
      <c r="BB33" s="224"/>
      <c r="BC33" s="224"/>
      <c r="BD33" s="224"/>
      <c r="BE33" s="224"/>
      <c r="BF33" s="224"/>
      <c r="BG33" s="224"/>
      <c r="BH33" s="224"/>
      <c r="BI33" s="224"/>
      <c r="BJ33" s="224"/>
      <c r="BK33" s="224"/>
      <c r="BL33" s="224"/>
      <c r="BM33" s="224"/>
      <c r="BN33" s="224"/>
      <c r="BO33" s="224"/>
      <c r="BP33" s="224"/>
      <c r="BQ33" s="224"/>
      <c r="BR33" s="224"/>
      <c r="BS33" s="224"/>
      <c r="BT33" s="224"/>
      <c r="BU33" s="224"/>
      <c r="BV33" s="224"/>
      <c r="BW33" s="224"/>
      <c r="BX33" s="224"/>
      <c r="BY33" s="224"/>
      <c r="BZ33" s="224"/>
      <c r="CA33" s="224"/>
      <c r="CB33" s="224"/>
    </row>
    <row r="34" spans="1:136" ht="15.75" x14ac:dyDescent="0.25">
      <c r="A34" s="154" t="s">
        <v>106</v>
      </c>
      <c r="B34" s="211" t="s">
        <v>107</v>
      </c>
      <c r="C34" s="153" t="e">
        <f>SUM(#REF!)</f>
        <v>#REF!</v>
      </c>
      <c r="D34" s="152" t="e">
        <f>SUM(#REF!)</f>
        <v>#REF!</v>
      </c>
      <c r="E34" s="153" t="e">
        <f>SUM(#REF!)</f>
        <v>#REF!</v>
      </c>
      <c r="F34" s="152"/>
      <c r="G34" s="152"/>
      <c r="H34" s="152"/>
      <c r="I34" s="152"/>
      <c r="J34" s="152"/>
      <c r="K34" s="152"/>
      <c r="L34" s="152"/>
      <c r="M34" s="152">
        <f t="shared" si="7"/>
        <v>0</v>
      </c>
      <c r="N34" s="152"/>
      <c r="O34" s="395"/>
      <c r="Y34" s="224"/>
      <c r="Z34" s="224"/>
      <c r="AA34" s="224"/>
      <c r="AB34" s="224"/>
      <c r="AC34" s="224"/>
      <c r="AD34" s="224"/>
      <c r="AE34" s="224"/>
      <c r="AF34" s="224"/>
      <c r="AG34" s="224"/>
      <c r="AH34" s="224"/>
      <c r="AI34" s="224"/>
      <c r="AJ34" s="224"/>
      <c r="AK34" s="224"/>
      <c r="AL34" s="224"/>
      <c r="AM34" s="224"/>
      <c r="AN34" s="224"/>
      <c r="AO34" s="224"/>
      <c r="AP34" s="224"/>
      <c r="AQ34" s="224"/>
      <c r="AR34" s="224"/>
      <c r="AS34" s="224"/>
      <c r="AT34" s="224"/>
      <c r="AU34" s="224"/>
      <c r="AV34" s="224"/>
      <c r="AW34" s="224"/>
      <c r="AX34" s="224"/>
      <c r="AY34" s="224"/>
      <c r="AZ34" s="224"/>
      <c r="BA34" s="224"/>
      <c r="BB34" s="224"/>
      <c r="BC34" s="224"/>
      <c r="BD34" s="224"/>
      <c r="BE34" s="224"/>
      <c r="BF34" s="224"/>
      <c r="BG34" s="224"/>
      <c r="BH34" s="224"/>
      <c r="BI34" s="224"/>
      <c r="BJ34" s="224"/>
      <c r="BK34" s="224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</row>
    <row r="35" spans="1:136" s="102" customFormat="1" ht="15.75" x14ac:dyDescent="0.25">
      <c r="A35" s="156" t="s">
        <v>110</v>
      </c>
      <c r="B35" s="210" t="s">
        <v>155</v>
      </c>
      <c r="C35" s="155"/>
      <c r="D35" s="191"/>
      <c r="E35" s="155"/>
      <c r="F35" s="192">
        <v>9381648</v>
      </c>
      <c r="G35" s="192"/>
      <c r="H35" s="192">
        <f>F35+G35</f>
        <v>9381648</v>
      </c>
      <c r="I35" s="192"/>
      <c r="J35" s="192">
        <f>H35+I35</f>
        <v>9381648</v>
      </c>
      <c r="K35" s="192">
        <f>L35-J35</f>
        <v>0</v>
      </c>
      <c r="L35" s="192">
        <v>9381648</v>
      </c>
      <c r="M35" s="494">
        <f t="shared" si="7"/>
        <v>3000352</v>
      </c>
      <c r="N35" s="192">
        <v>12382000</v>
      </c>
      <c r="O35" s="395">
        <v>9381648</v>
      </c>
      <c r="P35" s="224"/>
      <c r="Q35" s="224"/>
      <c r="R35" s="224"/>
      <c r="S35" s="224"/>
      <c r="T35" s="224"/>
      <c r="U35" s="224"/>
      <c r="V35" s="224"/>
      <c r="W35" s="224"/>
      <c r="X35" s="224"/>
      <c r="Y35" s="224"/>
      <c r="Z35" s="224"/>
      <c r="AA35" s="224"/>
      <c r="AB35" s="224"/>
      <c r="AC35" s="224"/>
      <c r="AD35" s="224"/>
      <c r="AE35" s="224"/>
      <c r="AF35" s="224"/>
      <c r="AG35" s="224"/>
      <c r="AH35" s="224"/>
      <c r="AI35" s="224"/>
      <c r="AJ35" s="224"/>
      <c r="AK35" s="224"/>
      <c r="AL35" s="224"/>
      <c r="AM35" s="224"/>
      <c r="AN35" s="224"/>
      <c r="AO35" s="224"/>
      <c r="AP35" s="224"/>
      <c r="AQ35" s="224"/>
      <c r="AR35" s="224"/>
      <c r="AS35" s="224"/>
      <c r="AT35" s="224"/>
      <c r="AU35" s="224"/>
      <c r="AV35" s="224"/>
      <c r="AW35" s="224"/>
      <c r="AX35" s="224"/>
      <c r="AY35" s="224"/>
      <c r="AZ35" s="224"/>
      <c r="BA35" s="224"/>
      <c r="BB35" s="224"/>
      <c r="BC35" s="224"/>
      <c r="BD35" s="224"/>
      <c r="BE35" s="224"/>
      <c r="BF35" s="224"/>
      <c r="BG35" s="224"/>
      <c r="BH35" s="224"/>
      <c r="BI35" s="224"/>
      <c r="BJ35" s="224"/>
      <c r="BK35" s="224"/>
      <c r="BL35" s="224"/>
      <c r="BM35" s="224"/>
      <c r="BN35" s="224"/>
      <c r="BO35" s="224"/>
      <c r="BP35" s="224"/>
      <c r="BQ35" s="224"/>
      <c r="BR35" s="224"/>
      <c r="BS35" s="224"/>
      <c r="BT35" s="224"/>
      <c r="BU35" s="224"/>
      <c r="BV35" s="224"/>
      <c r="BW35" s="224"/>
      <c r="BX35" s="224"/>
      <c r="BY35" s="224"/>
      <c r="BZ35" s="224"/>
      <c r="CA35" s="224"/>
      <c r="CB35" s="224"/>
    </row>
    <row r="36" spans="1:136" ht="15.75" x14ac:dyDescent="0.25">
      <c r="A36" s="156" t="s">
        <v>282</v>
      </c>
      <c r="B36" s="210" t="s">
        <v>283</v>
      </c>
      <c r="C36" s="155"/>
      <c r="D36" s="191"/>
      <c r="E36" s="155"/>
      <c r="F36" s="192"/>
      <c r="G36" s="192"/>
      <c r="H36" s="192">
        <f t="shared" ref="H36:H37" si="13">F36+G36</f>
        <v>0</v>
      </c>
      <c r="I36" s="192"/>
      <c r="J36" s="192"/>
      <c r="K36" s="192">
        <f>L36-J36</f>
        <v>0</v>
      </c>
      <c r="L36" s="192"/>
      <c r="M36" s="494">
        <f t="shared" si="7"/>
        <v>102564</v>
      </c>
      <c r="N36" s="192">
        <v>102564</v>
      </c>
      <c r="O36" s="395"/>
      <c r="Y36" s="224"/>
      <c r="Z36" s="224"/>
      <c r="AA36" s="224"/>
      <c r="AB36" s="224"/>
      <c r="AC36" s="224"/>
      <c r="AD36" s="224"/>
      <c r="AE36" s="224"/>
      <c r="AF36" s="224"/>
      <c r="AG36" s="224"/>
      <c r="AH36" s="224"/>
      <c r="AI36" s="224"/>
      <c r="AJ36" s="224"/>
      <c r="AK36" s="224"/>
      <c r="AL36" s="224"/>
      <c r="AM36" s="224"/>
      <c r="AN36" s="224"/>
      <c r="AO36" s="224"/>
      <c r="AP36" s="224"/>
      <c r="AQ36" s="224"/>
      <c r="AR36" s="224"/>
      <c r="AS36" s="224"/>
      <c r="AT36" s="224"/>
      <c r="AU36" s="224"/>
      <c r="AV36" s="224"/>
      <c r="AW36" s="224"/>
      <c r="AX36" s="224"/>
      <c r="AY36" s="224"/>
      <c r="AZ36" s="224"/>
      <c r="BA36" s="224"/>
      <c r="BB36" s="224"/>
      <c r="BC36" s="224"/>
      <c r="BD36" s="224"/>
      <c r="BE36" s="224"/>
      <c r="BF36" s="224"/>
      <c r="BG36" s="224"/>
      <c r="BH36" s="224"/>
      <c r="BI36" s="224"/>
      <c r="BJ36" s="224"/>
      <c r="BK36" s="224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</row>
    <row r="37" spans="1:136" ht="15.75" x14ac:dyDescent="0.25">
      <c r="A37" s="156" t="s">
        <v>218</v>
      </c>
      <c r="B37" s="210" t="s">
        <v>113</v>
      </c>
      <c r="C37" s="155"/>
      <c r="D37" s="191"/>
      <c r="E37" s="155"/>
      <c r="F37" s="192">
        <v>9650</v>
      </c>
      <c r="G37" s="192"/>
      <c r="H37" s="192">
        <f t="shared" si="13"/>
        <v>9650</v>
      </c>
      <c r="I37" s="192"/>
      <c r="J37" s="192">
        <f>H37+I37</f>
        <v>9650</v>
      </c>
      <c r="K37" s="192">
        <f>L37-J37</f>
        <v>0</v>
      </c>
      <c r="L37" s="192">
        <v>9650</v>
      </c>
      <c r="M37" s="494">
        <f t="shared" si="7"/>
        <v>51825</v>
      </c>
      <c r="N37" s="192">
        <v>61475</v>
      </c>
      <c r="O37" s="395">
        <v>9650</v>
      </c>
      <c r="Y37" s="224"/>
      <c r="Z37" s="224"/>
      <c r="AA37" s="224"/>
      <c r="AB37" s="224"/>
      <c r="AC37" s="224"/>
      <c r="AD37" s="224"/>
      <c r="AE37" s="224"/>
      <c r="AF37" s="224"/>
      <c r="AG37" s="224"/>
      <c r="AH37" s="224"/>
      <c r="AI37" s="224"/>
      <c r="AJ37" s="224"/>
      <c r="AK37" s="224"/>
      <c r="AL37" s="224"/>
      <c r="AM37" s="224"/>
      <c r="AN37" s="224"/>
      <c r="AO37" s="224"/>
      <c r="AP37" s="224"/>
      <c r="AQ37" s="224"/>
      <c r="AR37" s="224"/>
      <c r="AS37" s="224"/>
      <c r="AT37" s="224"/>
      <c r="AU37" s="224"/>
      <c r="AV37" s="224"/>
      <c r="AW37" s="224"/>
      <c r="AX37" s="224"/>
      <c r="AY37" s="224"/>
      <c r="AZ37" s="224"/>
      <c r="BA37" s="224"/>
      <c r="BB37" s="224"/>
      <c r="BC37" s="224"/>
      <c r="BD37" s="224"/>
      <c r="BE37" s="224"/>
      <c r="BF37" s="224"/>
      <c r="BG37" s="224"/>
      <c r="BH37" s="224"/>
      <c r="BI37" s="224"/>
      <c r="BJ37" s="224"/>
      <c r="BK37" s="224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4"/>
      <c r="BZ37" s="224"/>
      <c r="CA37" s="224"/>
      <c r="CB37" s="224"/>
    </row>
    <row r="38" spans="1:136" s="91" customFormat="1" ht="15.75" x14ac:dyDescent="0.25">
      <c r="A38" s="154" t="s">
        <v>108</v>
      </c>
      <c r="B38" s="211" t="s">
        <v>109</v>
      </c>
      <c r="C38" s="153">
        <f t="shared" ref="C38:H38" si="14">SUM(C35:C37)</f>
        <v>0</v>
      </c>
      <c r="D38" s="152">
        <f t="shared" si="14"/>
        <v>0</v>
      </c>
      <c r="E38" s="153">
        <f t="shared" si="14"/>
        <v>0</v>
      </c>
      <c r="F38" s="152">
        <f t="shared" si="14"/>
        <v>9391298</v>
      </c>
      <c r="G38" s="152">
        <f t="shared" si="14"/>
        <v>0</v>
      </c>
      <c r="H38" s="152">
        <f t="shared" si="14"/>
        <v>9391298</v>
      </c>
      <c r="I38" s="152">
        <f>I35+I36+I37</f>
        <v>0</v>
      </c>
      <c r="J38" s="152">
        <f>H38+I38</f>
        <v>9391298</v>
      </c>
      <c r="K38" s="152">
        <f>K35+K36+K37</f>
        <v>0</v>
      </c>
      <c r="L38" s="152">
        <f>J38+K38</f>
        <v>9391298</v>
      </c>
      <c r="M38" s="152">
        <f t="shared" si="7"/>
        <v>3154741</v>
      </c>
      <c r="N38" s="152">
        <f>SUM(N35:N37)</f>
        <v>12546039</v>
      </c>
      <c r="O38" s="395">
        <f>SUM(O35:O37)</f>
        <v>9391298</v>
      </c>
      <c r="P38" s="225"/>
      <c r="Q38" s="225"/>
      <c r="R38" s="225"/>
      <c r="S38" s="225"/>
      <c r="T38" s="225"/>
      <c r="U38" s="225"/>
      <c r="V38" s="225"/>
      <c r="W38" s="225"/>
      <c r="X38" s="225"/>
    </row>
    <row r="39" spans="1:136" s="104" customFormat="1" ht="15.75" x14ac:dyDescent="0.25">
      <c r="A39" s="154" t="s">
        <v>114</v>
      </c>
      <c r="B39" s="211" t="s">
        <v>115</v>
      </c>
      <c r="C39" s="153" t="e">
        <f>SUM(#REF!)</f>
        <v>#REF!</v>
      </c>
      <c r="D39" s="152" t="e">
        <f>SUM(#REF!)</f>
        <v>#REF!</v>
      </c>
      <c r="E39" s="153" t="e">
        <f>SUM(#REF!)</f>
        <v>#REF!</v>
      </c>
      <c r="F39" s="152"/>
      <c r="G39" s="152"/>
      <c r="H39" s="152"/>
      <c r="I39" s="462"/>
      <c r="J39" s="462"/>
      <c r="K39" s="462"/>
      <c r="L39" s="462"/>
      <c r="M39" s="152">
        <f t="shared" si="7"/>
        <v>0</v>
      </c>
      <c r="N39" s="462"/>
      <c r="O39" s="395"/>
      <c r="P39" s="490"/>
      <c r="Q39" s="490"/>
      <c r="R39" s="490"/>
      <c r="S39" s="490"/>
      <c r="T39" s="490"/>
      <c r="U39" s="490"/>
      <c r="V39" s="490"/>
      <c r="W39" s="490"/>
      <c r="X39" s="490"/>
      <c r="Y39" s="491"/>
      <c r="Z39" s="491"/>
      <c r="AA39" s="491"/>
      <c r="AB39" s="491"/>
      <c r="AC39" s="491"/>
      <c r="AD39" s="491"/>
      <c r="AE39" s="491"/>
      <c r="AF39" s="491"/>
      <c r="AG39" s="491"/>
      <c r="AH39" s="491"/>
      <c r="AI39" s="491"/>
      <c r="AJ39" s="491"/>
      <c r="AK39" s="491"/>
      <c r="AL39" s="491"/>
      <c r="AM39" s="491"/>
      <c r="AN39" s="491"/>
      <c r="AO39" s="491"/>
      <c r="AP39" s="491"/>
      <c r="AQ39" s="491"/>
      <c r="AR39" s="491"/>
      <c r="AS39" s="491"/>
      <c r="AT39" s="491"/>
      <c r="AU39" s="491"/>
      <c r="AV39" s="491"/>
      <c r="AW39" s="491"/>
      <c r="AX39" s="491"/>
      <c r="AY39" s="491"/>
      <c r="AZ39" s="491"/>
      <c r="BA39" s="491"/>
      <c r="BB39" s="491"/>
      <c r="BC39" s="491"/>
      <c r="BD39" s="491"/>
      <c r="BE39" s="491"/>
      <c r="BF39" s="491"/>
      <c r="BG39" s="491"/>
      <c r="BH39" s="491"/>
      <c r="BI39" s="491"/>
      <c r="BJ39" s="491"/>
      <c r="BK39" s="491"/>
      <c r="BL39" s="491"/>
      <c r="BM39" s="491"/>
      <c r="BN39" s="491"/>
      <c r="BO39" s="491"/>
      <c r="BP39" s="491"/>
      <c r="BQ39" s="491"/>
      <c r="BR39" s="491"/>
      <c r="BS39" s="491"/>
      <c r="BT39" s="491"/>
      <c r="BU39" s="491"/>
      <c r="BV39" s="491"/>
      <c r="BW39" s="491"/>
      <c r="BX39" s="491"/>
      <c r="BY39" s="491"/>
      <c r="BZ39" s="491"/>
      <c r="CA39" s="491"/>
      <c r="CB39" s="491"/>
      <c r="CC39" s="491"/>
      <c r="CD39" s="491"/>
      <c r="CE39" s="491"/>
      <c r="CF39" s="491"/>
      <c r="CG39" s="491"/>
      <c r="CH39" s="491"/>
      <c r="CI39" s="491"/>
      <c r="CJ39" s="491"/>
      <c r="CK39" s="491"/>
      <c r="CL39" s="491"/>
      <c r="CM39" s="491"/>
      <c r="CN39" s="491"/>
      <c r="CO39" s="491"/>
      <c r="CP39" s="491"/>
      <c r="CQ39" s="491"/>
      <c r="CR39" s="491"/>
      <c r="CS39" s="491"/>
      <c r="CT39" s="491"/>
      <c r="CU39" s="491"/>
      <c r="CV39" s="491"/>
      <c r="CW39" s="491"/>
      <c r="CX39" s="491"/>
      <c r="CY39" s="491"/>
      <c r="CZ39" s="491"/>
      <c r="DA39" s="491"/>
      <c r="DB39" s="491"/>
      <c r="DC39" s="491"/>
      <c r="DD39" s="491"/>
      <c r="DE39" s="491"/>
      <c r="DF39" s="491"/>
      <c r="DG39" s="491"/>
      <c r="DH39" s="491"/>
      <c r="DI39" s="491"/>
      <c r="DJ39" s="491"/>
      <c r="DK39" s="491"/>
      <c r="DL39" s="491"/>
      <c r="DM39" s="491"/>
      <c r="DN39" s="491"/>
      <c r="DO39" s="491"/>
      <c r="DP39" s="491"/>
      <c r="DQ39" s="491"/>
      <c r="DR39" s="491"/>
      <c r="DS39" s="491"/>
      <c r="DT39" s="491"/>
      <c r="DU39" s="491"/>
      <c r="DV39" s="491"/>
      <c r="DW39" s="491"/>
      <c r="DX39" s="491"/>
      <c r="DY39" s="491"/>
      <c r="DZ39" s="491"/>
      <c r="EA39" s="491"/>
      <c r="EB39" s="491"/>
      <c r="EC39" s="491"/>
      <c r="ED39" s="491"/>
      <c r="EE39" s="491"/>
      <c r="EF39" s="491"/>
    </row>
    <row r="40" spans="1:136" s="104" customFormat="1" ht="15.75" x14ac:dyDescent="0.25">
      <c r="A40" s="156" t="s">
        <v>174</v>
      </c>
      <c r="B40" s="210" t="s">
        <v>116</v>
      </c>
      <c r="C40" s="155"/>
      <c r="D40" s="191"/>
      <c r="E40" s="155"/>
      <c r="F40" s="192">
        <v>6693750</v>
      </c>
      <c r="G40" s="192"/>
      <c r="H40" s="192">
        <f>F40+G40</f>
        <v>6693750</v>
      </c>
      <c r="I40" s="463"/>
      <c r="J40" s="463">
        <v>6693750</v>
      </c>
      <c r="K40" s="463">
        <f>L40-J40</f>
        <v>0</v>
      </c>
      <c r="L40" s="463">
        <v>6693750</v>
      </c>
      <c r="M40" s="494">
        <f t="shared" si="7"/>
        <v>26245125</v>
      </c>
      <c r="N40" s="463">
        <v>32938875</v>
      </c>
      <c r="O40" s="395"/>
      <c r="P40" s="490"/>
      <c r="Q40" s="490"/>
      <c r="R40" s="490"/>
      <c r="S40" s="490"/>
      <c r="T40" s="490"/>
      <c r="U40" s="490"/>
      <c r="V40" s="490"/>
      <c r="W40" s="490"/>
      <c r="X40" s="490"/>
      <c r="Y40" s="491"/>
      <c r="Z40" s="491"/>
      <c r="AA40" s="491"/>
      <c r="AB40" s="491"/>
      <c r="AC40" s="491"/>
      <c r="AD40" s="491"/>
      <c r="AE40" s="491"/>
      <c r="AF40" s="491"/>
      <c r="AG40" s="491"/>
      <c r="AH40" s="491"/>
      <c r="AI40" s="491"/>
      <c r="AJ40" s="491"/>
      <c r="AK40" s="491"/>
      <c r="AL40" s="491"/>
      <c r="AM40" s="491"/>
      <c r="AN40" s="491"/>
      <c r="AO40" s="491"/>
      <c r="AP40" s="491"/>
      <c r="AQ40" s="491"/>
      <c r="AR40" s="491"/>
      <c r="AS40" s="491"/>
      <c r="AT40" s="491"/>
      <c r="AU40" s="491"/>
      <c r="AV40" s="491"/>
      <c r="AW40" s="491"/>
      <c r="AX40" s="491"/>
      <c r="AY40" s="491"/>
      <c r="AZ40" s="491"/>
      <c r="BA40" s="491"/>
      <c r="BB40" s="491"/>
      <c r="BC40" s="491"/>
      <c r="BD40" s="491"/>
      <c r="BE40" s="491"/>
      <c r="BF40" s="491"/>
      <c r="BG40" s="491"/>
      <c r="BH40" s="491"/>
      <c r="BI40" s="491"/>
      <c r="BJ40" s="491"/>
      <c r="BK40" s="491"/>
      <c r="BL40" s="491"/>
      <c r="BM40" s="491"/>
      <c r="BN40" s="491"/>
      <c r="BO40" s="491"/>
      <c r="BP40" s="491"/>
      <c r="BQ40" s="491"/>
      <c r="BR40" s="491"/>
      <c r="BS40" s="491"/>
      <c r="BT40" s="491"/>
      <c r="BU40" s="491"/>
      <c r="BV40" s="491"/>
      <c r="BW40" s="491"/>
      <c r="BX40" s="491"/>
      <c r="BY40" s="491"/>
      <c r="BZ40" s="491"/>
      <c r="CA40" s="491"/>
      <c r="CB40" s="491"/>
      <c r="CC40" s="491"/>
      <c r="CD40" s="491"/>
      <c r="CE40" s="491"/>
      <c r="CF40" s="491"/>
      <c r="CG40" s="491"/>
      <c r="CH40" s="491"/>
      <c r="CI40" s="491"/>
      <c r="CJ40" s="491"/>
      <c r="CK40" s="491"/>
      <c r="CL40" s="491"/>
      <c r="CM40" s="491"/>
      <c r="CN40" s="491"/>
      <c r="CO40" s="491"/>
      <c r="CP40" s="491"/>
      <c r="CQ40" s="491"/>
      <c r="CR40" s="491"/>
      <c r="CS40" s="491"/>
      <c r="CT40" s="491"/>
      <c r="CU40" s="491"/>
      <c r="CV40" s="491"/>
      <c r="CW40" s="491"/>
      <c r="CX40" s="491"/>
      <c r="CY40" s="491"/>
      <c r="CZ40" s="491"/>
      <c r="DA40" s="491"/>
      <c r="DB40" s="491"/>
      <c r="DC40" s="491"/>
      <c r="DD40" s="491"/>
      <c r="DE40" s="491"/>
      <c r="DF40" s="491"/>
      <c r="DG40" s="491"/>
      <c r="DH40" s="491"/>
      <c r="DI40" s="491"/>
      <c r="DJ40" s="491"/>
      <c r="DK40" s="491"/>
      <c r="DL40" s="491"/>
      <c r="DM40" s="491"/>
      <c r="DN40" s="491"/>
      <c r="DO40" s="491"/>
      <c r="DP40" s="491"/>
      <c r="DQ40" s="491"/>
      <c r="DR40" s="491"/>
      <c r="DS40" s="491"/>
      <c r="DT40" s="491"/>
      <c r="DU40" s="491"/>
      <c r="DV40" s="491"/>
      <c r="DW40" s="491"/>
      <c r="DX40" s="491"/>
      <c r="DY40" s="491"/>
      <c r="DZ40" s="491"/>
      <c r="EA40" s="491"/>
      <c r="EB40" s="491"/>
      <c r="EC40" s="491"/>
      <c r="ED40" s="491"/>
      <c r="EE40" s="491"/>
      <c r="EF40" s="491"/>
    </row>
    <row r="41" spans="1:136" s="104" customFormat="1" ht="18.75" customHeight="1" x14ac:dyDescent="0.25">
      <c r="A41" s="154" t="s">
        <v>117</v>
      </c>
      <c r="B41" s="211" t="s">
        <v>120</v>
      </c>
      <c r="C41" s="153">
        <f>SUM(C40:C40)</f>
        <v>0</v>
      </c>
      <c r="D41" s="152">
        <f>SUM(D40:D40)</f>
        <v>0</v>
      </c>
      <c r="E41" s="153">
        <f>SUM(E40:E40)</f>
        <v>0</v>
      </c>
      <c r="F41" s="152">
        <f>SUM(F40:F40)</f>
        <v>6693750</v>
      </c>
      <c r="G41" s="152"/>
      <c r="H41" s="152">
        <f>H40</f>
        <v>6693750</v>
      </c>
      <c r="I41" s="462"/>
      <c r="J41" s="462">
        <f>H41+I41</f>
        <v>6693750</v>
      </c>
      <c r="K41" s="462">
        <f>K40</f>
        <v>0</v>
      </c>
      <c r="L41" s="462">
        <f>J41+K41</f>
        <v>6693750</v>
      </c>
      <c r="M41" s="152">
        <f t="shared" si="7"/>
        <v>26245125</v>
      </c>
      <c r="N41" s="462">
        <f>SUM(N40)</f>
        <v>32938875</v>
      </c>
      <c r="O41" s="395"/>
      <c r="P41" s="490"/>
      <c r="Q41" s="490"/>
      <c r="R41" s="490"/>
      <c r="S41" s="490"/>
      <c r="T41" s="490"/>
      <c r="U41" s="490"/>
      <c r="V41" s="490"/>
      <c r="W41" s="490"/>
      <c r="X41" s="490"/>
      <c r="Y41" s="491"/>
      <c r="Z41" s="491"/>
      <c r="AA41" s="491"/>
      <c r="AB41" s="491"/>
      <c r="AC41" s="491"/>
      <c r="AD41" s="491"/>
      <c r="AE41" s="491"/>
      <c r="AF41" s="491"/>
      <c r="AG41" s="491"/>
      <c r="AH41" s="491"/>
      <c r="AI41" s="491"/>
      <c r="AJ41" s="491"/>
      <c r="AK41" s="491"/>
      <c r="AL41" s="491"/>
      <c r="AM41" s="491"/>
      <c r="AN41" s="491"/>
      <c r="AO41" s="491"/>
      <c r="AP41" s="491"/>
      <c r="AQ41" s="491"/>
      <c r="AR41" s="491"/>
      <c r="AS41" s="491"/>
      <c r="AT41" s="491"/>
      <c r="AU41" s="491"/>
      <c r="AV41" s="491"/>
      <c r="AW41" s="491"/>
      <c r="AX41" s="491"/>
      <c r="AY41" s="491"/>
      <c r="AZ41" s="491"/>
      <c r="BA41" s="491"/>
      <c r="BB41" s="491"/>
      <c r="BC41" s="491"/>
      <c r="BD41" s="491"/>
      <c r="BE41" s="491"/>
      <c r="BF41" s="491"/>
      <c r="BG41" s="491"/>
      <c r="BH41" s="491"/>
      <c r="BI41" s="491"/>
      <c r="BJ41" s="491"/>
      <c r="BK41" s="491"/>
      <c r="BL41" s="491"/>
      <c r="BM41" s="491"/>
      <c r="BN41" s="491"/>
      <c r="BO41" s="491"/>
      <c r="BP41" s="491"/>
      <c r="BQ41" s="491"/>
      <c r="BR41" s="491"/>
      <c r="BS41" s="491"/>
      <c r="BT41" s="491"/>
      <c r="BU41" s="491"/>
      <c r="BV41" s="491"/>
      <c r="BW41" s="491"/>
      <c r="BX41" s="491"/>
      <c r="BY41" s="491"/>
      <c r="BZ41" s="491"/>
      <c r="CA41" s="491"/>
      <c r="CB41" s="491"/>
      <c r="CC41" s="491"/>
      <c r="CD41" s="491"/>
      <c r="CE41" s="491"/>
      <c r="CF41" s="491"/>
      <c r="CG41" s="491"/>
      <c r="CH41" s="491"/>
      <c r="CI41" s="491"/>
      <c r="CJ41" s="491"/>
      <c r="CK41" s="491"/>
      <c r="CL41" s="491"/>
      <c r="CM41" s="491"/>
      <c r="CN41" s="491"/>
      <c r="CO41" s="491"/>
      <c r="CP41" s="491"/>
      <c r="CQ41" s="491"/>
      <c r="CR41" s="491"/>
      <c r="CS41" s="491"/>
      <c r="CT41" s="491"/>
      <c r="CU41" s="491"/>
      <c r="CV41" s="491"/>
      <c r="CW41" s="491"/>
      <c r="CX41" s="491"/>
      <c r="CY41" s="491"/>
      <c r="CZ41" s="491"/>
      <c r="DA41" s="491"/>
      <c r="DB41" s="491"/>
      <c r="DC41" s="491"/>
      <c r="DD41" s="491"/>
      <c r="DE41" s="491"/>
      <c r="DF41" s="491"/>
      <c r="DG41" s="491"/>
      <c r="DH41" s="491"/>
      <c r="DI41" s="491"/>
      <c r="DJ41" s="491"/>
      <c r="DK41" s="491"/>
      <c r="DL41" s="491"/>
      <c r="DM41" s="491"/>
      <c r="DN41" s="491"/>
      <c r="DO41" s="491"/>
      <c r="DP41" s="491"/>
      <c r="DQ41" s="491"/>
      <c r="DR41" s="491"/>
      <c r="DS41" s="491"/>
      <c r="DT41" s="491"/>
      <c r="DU41" s="491"/>
      <c r="DV41" s="491"/>
      <c r="DW41" s="491"/>
      <c r="DX41" s="491"/>
      <c r="DY41" s="491"/>
      <c r="DZ41" s="491"/>
      <c r="EA41" s="491"/>
      <c r="EB41" s="491"/>
      <c r="EC41" s="491"/>
      <c r="ED41" s="491"/>
      <c r="EE41" s="491"/>
      <c r="EF41" s="491"/>
    </row>
    <row r="42" spans="1:136" s="104" customFormat="1" ht="15.75" x14ac:dyDescent="0.25">
      <c r="A42" s="154" t="s">
        <v>118</v>
      </c>
      <c r="B42" s="211" t="s">
        <v>119</v>
      </c>
      <c r="C42" s="153" t="e">
        <f>SUM(#REF!)</f>
        <v>#REF!</v>
      </c>
      <c r="D42" s="152" t="e">
        <f>SUM(#REF!)</f>
        <v>#REF!</v>
      </c>
      <c r="E42" s="153" t="e">
        <f>SUM(#REF!)</f>
        <v>#REF!</v>
      </c>
      <c r="F42" s="152"/>
      <c r="G42" s="152"/>
      <c r="H42" s="152"/>
      <c r="I42" s="462"/>
      <c r="J42" s="462"/>
      <c r="K42" s="462"/>
      <c r="L42" s="462"/>
      <c r="M42" s="152">
        <f t="shared" si="7"/>
        <v>0</v>
      </c>
      <c r="N42" s="462"/>
      <c r="O42" s="395"/>
      <c r="P42" s="490"/>
      <c r="Q42" s="490"/>
      <c r="R42" s="490"/>
      <c r="S42" s="490"/>
      <c r="T42" s="490"/>
      <c r="U42" s="490"/>
      <c r="V42" s="490"/>
      <c r="W42" s="490"/>
      <c r="X42" s="490"/>
      <c r="Y42" s="491"/>
      <c r="Z42" s="491"/>
      <c r="AA42" s="491"/>
      <c r="AB42" s="491"/>
      <c r="AC42" s="491"/>
      <c r="AD42" s="491"/>
      <c r="AE42" s="491"/>
      <c r="AF42" s="491"/>
      <c r="AG42" s="491"/>
      <c r="AH42" s="491"/>
      <c r="AI42" s="491"/>
      <c r="AJ42" s="491"/>
      <c r="AK42" s="491"/>
      <c r="AL42" s="491"/>
      <c r="AM42" s="491"/>
      <c r="AN42" s="491"/>
      <c r="AO42" s="491"/>
      <c r="AP42" s="491"/>
      <c r="AQ42" s="491"/>
      <c r="AR42" s="491"/>
      <c r="AS42" s="491"/>
      <c r="AT42" s="491"/>
      <c r="AU42" s="491"/>
      <c r="AV42" s="491"/>
      <c r="AW42" s="491"/>
      <c r="AX42" s="491"/>
      <c r="AY42" s="491"/>
      <c r="AZ42" s="491"/>
      <c r="BA42" s="491"/>
      <c r="BB42" s="491"/>
      <c r="BC42" s="491"/>
      <c r="BD42" s="491"/>
      <c r="BE42" s="491"/>
      <c r="BF42" s="491"/>
      <c r="BG42" s="491"/>
      <c r="BH42" s="491"/>
      <c r="BI42" s="491"/>
      <c r="BJ42" s="491"/>
      <c r="BK42" s="491"/>
      <c r="BL42" s="491"/>
      <c r="BM42" s="491"/>
      <c r="BN42" s="491"/>
      <c r="BO42" s="491"/>
      <c r="BP42" s="491"/>
      <c r="BQ42" s="491"/>
      <c r="BR42" s="491"/>
      <c r="BS42" s="491"/>
      <c r="BT42" s="491"/>
      <c r="BU42" s="491"/>
      <c r="BV42" s="491"/>
      <c r="BW42" s="491"/>
      <c r="BX42" s="491"/>
      <c r="BY42" s="491"/>
      <c r="BZ42" s="491"/>
      <c r="CA42" s="491"/>
      <c r="CB42" s="491"/>
      <c r="CC42" s="491"/>
      <c r="CD42" s="491"/>
      <c r="CE42" s="491"/>
      <c r="CF42" s="491"/>
      <c r="CG42" s="491"/>
      <c r="CH42" s="491"/>
      <c r="CI42" s="491"/>
      <c r="CJ42" s="491"/>
      <c r="CK42" s="491"/>
      <c r="CL42" s="491"/>
      <c r="CM42" s="491"/>
      <c r="CN42" s="491"/>
      <c r="CO42" s="491"/>
      <c r="CP42" s="491"/>
      <c r="CQ42" s="491"/>
      <c r="CR42" s="491"/>
      <c r="CS42" s="491"/>
      <c r="CT42" s="491"/>
      <c r="CU42" s="491"/>
      <c r="CV42" s="491"/>
      <c r="CW42" s="491"/>
      <c r="CX42" s="491"/>
      <c r="CY42" s="491"/>
      <c r="CZ42" s="491"/>
      <c r="DA42" s="491"/>
      <c r="DB42" s="491"/>
      <c r="DC42" s="491"/>
      <c r="DD42" s="491"/>
      <c r="DE42" s="491"/>
      <c r="DF42" s="491"/>
      <c r="DG42" s="491"/>
      <c r="DH42" s="491"/>
      <c r="DI42" s="491"/>
      <c r="DJ42" s="491"/>
      <c r="DK42" s="491"/>
      <c r="DL42" s="491"/>
      <c r="DM42" s="491"/>
      <c r="DN42" s="491"/>
      <c r="DO42" s="491"/>
      <c r="DP42" s="491"/>
      <c r="DQ42" s="491"/>
      <c r="DR42" s="491"/>
      <c r="DS42" s="491"/>
      <c r="DT42" s="491"/>
      <c r="DU42" s="491"/>
      <c r="DV42" s="491"/>
      <c r="DW42" s="491"/>
      <c r="DX42" s="491"/>
      <c r="DY42" s="491"/>
      <c r="DZ42" s="491"/>
      <c r="EA42" s="491"/>
      <c r="EB42" s="491"/>
      <c r="EC42" s="491"/>
      <c r="ED42" s="491"/>
      <c r="EE42" s="491"/>
      <c r="EF42" s="491"/>
    </row>
    <row r="43" spans="1:136" s="92" customFormat="1" ht="15.75" x14ac:dyDescent="0.25">
      <c r="A43" s="339"/>
      <c r="B43" s="211" t="s">
        <v>20</v>
      </c>
      <c r="C43" s="152" t="e">
        <f t="shared" ref="C43:H43" si="15">SUM(C32,C33,C34,C38,C39,C41,C42)</f>
        <v>#REF!</v>
      </c>
      <c r="D43" s="153" t="e">
        <f t="shared" si="15"/>
        <v>#REF!</v>
      </c>
      <c r="E43" s="152" t="e">
        <f t="shared" si="15"/>
        <v>#REF!</v>
      </c>
      <c r="F43" s="152">
        <f t="shared" si="15"/>
        <v>357815414</v>
      </c>
      <c r="G43" s="152">
        <f t="shared" si="15"/>
        <v>0</v>
      </c>
      <c r="H43" s="152">
        <f t="shared" si="15"/>
        <v>357815414</v>
      </c>
      <c r="I43" s="462">
        <f>I32+I33+I38+I39+I41+I42</f>
        <v>0</v>
      </c>
      <c r="J43" s="462">
        <f>H43+I43</f>
        <v>357815414</v>
      </c>
      <c r="K43" s="462">
        <f>K32+K33+K34+K38+K39+K41+K42</f>
        <v>0</v>
      </c>
      <c r="L43" s="462">
        <f>J43+K43</f>
        <v>357815414</v>
      </c>
      <c r="M43" s="152">
        <f t="shared" si="7"/>
        <v>-29109702</v>
      </c>
      <c r="N43" s="462">
        <f>SUM(N32+N33+N38+N41)</f>
        <v>328705712</v>
      </c>
      <c r="O43" s="395"/>
      <c r="P43" s="453"/>
      <c r="Q43" s="453"/>
      <c r="R43" s="453"/>
      <c r="S43" s="453"/>
      <c r="T43" s="453"/>
      <c r="U43" s="453"/>
      <c r="V43" s="453"/>
      <c r="W43" s="453"/>
      <c r="X43" s="453"/>
      <c r="Y43" s="430"/>
      <c r="Z43" s="430"/>
      <c r="AA43" s="430"/>
      <c r="AB43" s="430"/>
      <c r="AC43" s="430"/>
      <c r="AD43" s="430"/>
      <c r="AE43" s="430"/>
      <c r="AF43" s="430"/>
      <c r="AG43" s="430"/>
      <c r="AH43" s="430"/>
      <c r="AI43" s="430"/>
      <c r="AJ43" s="430"/>
      <c r="AK43" s="430"/>
      <c r="AL43" s="430"/>
      <c r="AM43" s="430"/>
      <c r="AN43" s="430"/>
      <c r="AO43" s="430"/>
      <c r="AP43" s="430"/>
      <c r="AQ43" s="430"/>
      <c r="AR43" s="430"/>
      <c r="AS43" s="430"/>
      <c r="AT43" s="430"/>
      <c r="AU43" s="430"/>
      <c r="AV43" s="430"/>
      <c r="AW43" s="430"/>
      <c r="AX43" s="430"/>
      <c r="AY43" s="430"/>
      <c r="AZ43" s="430"/>
      <c r="BA43" s="430"/>
      <c r="BB43" s="430"/>
      <c r="BC43" s="430"/>
      <c r="BD43" s="430"/>
      <c r="BE43" s="430"/>
      <c r="BF43" s="430"/>
      <c r="BG43" s="430"/>
      <c r="BH43" s="430"/>
      <c r="BI43" s="430"/>
      <c r="BJ43" s="430"/>
      <c r="BK43" s="430"/>
      <c r="BL43" s="430"/>
      <c r="BM43" s="430"/>
      <c r="BN43" s="430"/>
      <c r="BO43" s="430"/>
      <c r="BP43" s="430"/>
      <c r="BQ43" s="430"/>
      <c r="BR43" s="430"/>
      <c r="BS43" s="430"/>
      <c r="BT43" s="430"/>
      <c r="BU43" s="430"/>
      <c r="BV43" s="430"/>
      <c r="BW43" s="430"/>
      <c r="BX43" s="430"/>
      <c r="BY43" s="430"/>
      <c r="BZ43" s="430"/>
      <c r="CA43" s="430"/>
      <c r="CB43" s="430"/>
      <c r="CC43" s="430"/>
      <c r="CD43" s="430"/>
      <c r="CE43" s="430"/>
      <c r="CF43" s="430"/>
      <c r="CG43" s="430"/>
      <c r="CH43" s="430"/>
      <c r="CI43" s="430"/>
      <c r="CJ43" s="430"/>
      <c r="CK43" s="430"/>
      <c r="CL43" s="430"/>
      <c r="CM43" s="430"/>
      <c r="CN43" s="430"/>
      <c r="CO43" s="430"/>
      <c r="CP43" s="430"/>
      <c r="CQ43" s="430"/>
      <c r="CR43" s="430"/>
      <c r="CS43" s="430"/>
      <c r="CT43" s="430"/>
      <c r="CU43" s="430"/>
      <c r="CV43" s="430"/>
      <c r="CW43" s="430"/>
      <c r="CX43" s="430"/>
      <c r="CY43" s="430"/>
      <c r="CZ43" s="430"/>
      <c r="DA43" s="430"/>
      <c r="DB43" s="430"/>
      <c r="DC43" s="430"/>
      <c r="DD43" s="430"/>
      <c r="DE43" s="430"/>
      <c r="DF43" s="430"/>
      <c r="DG43" s="430"/>
      <c r="DH43" s="430"/>
      <c r="DI43" s="430"/>
      <c r="DJ43" s="430"/>
      <c r="DK43" s="430"/>
      <c r="DL43" s="430"/>
      <c r="DM43" s="430"/>
      <c r="DN43" s="430"/>
      <c r="DO43" s="430"/>
      <c r="DP43" s="430"/>
      <c r="DQ43" s="430"/>
      <c r="DR43" s="430"/>
      <c r="DS43" s="430"/>
      <c r="DT43" s="430"/>
      <c r="DU43" s="430"/>
      <c r="DV43" s="430"/>
      <c r="DW43" s="430"/>
      <c r="DX43" s="430"/>
      <c r="DY43" s="430"/>
      <c r="DZ43" s="430"/>
      <c r="EA43" s="430"/>
      <c r="EB43" s="430"/>
      <c r="EC43" s="430"/>
      <c r="ED43" s="430"/>
      <c r="EE43" s="430"/>
      <c r="EF43" s="430"/>
    </row>
    <row r="44" spans="1:136" s="92" customFormat="1" ht="15.75" x14ac:dyDescent="0.25">
      <c r="A44" s="156" t="s">
        <v>123</v>
      </c>
      <c r="B44" s="213" t="s">
        <v>220</v>
      </c>
      <c r="C44" s="284"/>
      <c r="D44" s="285"/>
      <c r="E44" s="284"/>
      <c r="F44" s="194">
        <f>F45+F46</f>
        <v>342077688</v>
      </c>
      <c r="G44" s="194"/>
      <c r="H44" s="194">
        <f>F44+G44</f>
        <v>342077688</v>
      </c>
      <c r="I44" s="464"/>
      <c r="J44" s="464">
        <f>H44+I44</f>
        <v>342077688</v>
      </c>
      <c r="K44" s="464">
        <f>L44-J44</f>
        <v>0</v>
      </c>
      <c r="L44" s="464">
        <f>L45+L46</f>
        <v>342077688</v>
      </c>
      <c r="M44" s="494">
        <f t="shared" si="7"/>
        <v>18730700</v>
      </c>
      <c r="N44" s="464">
        <v>360808388</v>
      </c>
      <c r="O44" s="395">
        <v>1551452</v>
      </c>
      <c r="P44" s="453"/>
      <c r="Q44" s="453"/>
      <c r="R44" s="453"/>
      <c r="S44" s="453"/>
      <c r="T44" s="453"/>
      <c r="U44" s="453"/>
      <c r="V44" s="453"/>
      <c r="W44" s="453"/>
      <c r="X44" s="453"/>
      <c r="Y44" s="430"/>
      <c r="Z44" s="430"/>
      <c r="AA44" s="430"/>
      <c r="AB44" s="430"/>
      <c r="AC44" s="430"/>
      <c r="AD44" s="430"/>
      <c r="AE44" s="430"/>
      <c r="AF44" s="430"/>
      <c r="AG44" s="430"/>
      <c r="AH44" s="430"/>
      <c r="AI44" s="430"/>
      <c r="AJ44" s="430"/>
      <c r="AK44" s="430"/>
      <c r="AL44" s="430"/>
      <c r="AM44" s="430"/>
      <c r="AN44" s="430"/>
      <c r="AO44" s="430"/>
      <c r="AP44" s="430"/>
      <c r="AQ44" s="430"/>
      <c r="AR44" s="430"/>
      <c r="AS44" s="430"/>
      <c r="AT44" s="430"/>
      <c r="AU44" s="430"/>
      <c r="AV44" s="430"/>
      <c r="AW44" s="430"/>
      <c r="AX44" s="430"/>
      <c r="AY44" s="430"/>
      <c r="AZ44" s="430"/>
      <c r="BA44" s="430"/>
      <c r="BB44" s="430"/>
      <c r="BC44" s="430"/>
      <c r="BD44" s="430"/>
      <c r="BE44" s="430"/>
      <c r="BF44" s="430"/>
      <c r="BG44" s="430"/>
      <c r="BH44" s="430"/>
      <c r="BI44" s="430"/>
      <c r="BJ44" s="430"/>
      <c r="BK44" s="430"/>
      <c r="BL44" s="430"/>
      <c r="BM44" s="430"/>
      <c r="BN44" s="430"/>
      <c r="BO44" s="430"/>
      <c r="BP44" s="430"/>
      <c r="BQ44" s="430"/>
      <c r="BR44" s="430"/>
      <c r="BS44" s="430"/>
      <c r="BT44" s="430"/>
      <c r="BU44" s="430"/>
      <c r="BV44" s="430"/>
      <c r="BW44" s="430"/>
      <c r="BX44" s="430"/>
      <c r="BY44" s="430"/>
      <c r="BZ44" s="430"/>
      <c r="CA44" s="430"/>
      <c r="CB44" s="430"/>
      <c r="CC44" s="430"/>
      <c r="CD44" s="430"/>
      <c r="CE44" s="430"/>
      <c r="CF44" s="430"/>
      <c r="CG44" s="430"/>
      <c r="CH44" s="430"/>
      <c r="CI44" s="430"/>
      <c r="CJ44" s="430"/>
      <c r="CK44" s="430"/>
      <c r="CL44" s="430"/>
      <c r="CM44" s="430"/>
      <c r="CN44" s="430"/>
      <c r="CO44" s="430"/>
      <c r="CP44" s="430"/>
      <c r="CQ44" s="430"/>
      <c r="CR44" s="430"/>
      <c r="CS44" s="430"/>
      <c r="CT44" s="430"/>
      <c r="CU44" s="430"/>
      <c r="CV44" s="430"/>
      <c r="CW44" s="430"/>
      <c r="CX44" s="430"/>
      <c r="CY44" s="430"/>
      <c r="CZ44" s="430"/>
      <c r="DA44" s="430"/>
      <c r="DB44" s="430"/>
      <c r="DC44" s="430"/>
      <c r="DD44" s="430"/>
      <c r="DE44" s="430"/>
      <c r="DF44" s="430"/>
      <c r="DG44" s="430"/>
      <c r="DH44" s="430"/>
      <c r="DI44" s="430"/>
      <c r="DJ44" s="430"/>
      <c r="DK44" s="430"/>
      <c r="DL44" s="430"/>
      <c r="DM44" s="430"/>
      <c r="DN44" s="430"/>
      <c r="DO44" s="430"/>
      <c r="DP44" s="430"/>
      <c r="DQ44" s="430"/>
      <c r="DR44" s="430"/>
      <c r="DS44" s="430"/>
      <c r="DT44" s="430"/>
      <c r="DU44" s="430"/>
      <c r="DV44" s="430"/>
      <c r="DW44" s="430"/>
      <c r="DX44" s="430"/>
      <c r="DY44" s="430"/>
      <c r="DZ44" s="430"/>
      <c r="EA44" s="430"/>
      <c r="EB44" s="430"/>
      <c r="EC44" s="430"/>
      <c r="ED44" s="430"/>
      <c r="EE44" s="430"/>
      <c r="EF44" s="430"/>
    </row>
    <row r="45" spans="1:136" s="430" customFormat="1" ht="15.75" x14ac:dyDescent="0.25">
      <c r="A45" s="156"/>
      <c r="B45" s="19" t="s">
        <v>277</v>
      </c>
      <c r="C45" s="284"/>
      <c r="D45" s="285"/>
      <c r="E45" s="284"/>
      <c r="F45" s="452">
        <v>211769869</v>
      </c>
      <c r="G45" s="452"/>
      <c r="H45" s="452">
        <f>F45+G45</f>
        <v>211769869</v>
      </c>
      <c r="I45" s="465"/>
      <c r="J45" s="465">
        <f>H45+I45</f>
        <v>211769869</v>
      </c>
      <c r="K45" s="464"/>
      <c r="L45" s="464">
        <f>J45+K45</f>
        <v>211769869</v>
      </c>
      <c r="M45" s="494">
        <f t="shared" si="7"/>
        <v>40551302</v>
      </c>
      <c r="N45" s="464">
        <v>252321171</v>
      </c>
      <c r="O45" s="395"/>
      <c r="P45" s="453"/>
      <c r="Q45" s="453"/>
      <c r="R45" s="453"/>
      <c r="S45" s="453"/>
      <c r="T45" s="453"/>
      <c r="U45" s="453"/>
      <c r="V45" s="453"/>
      <c r="W45" s="453"/>
      <c r="X45" s="453"/>
    </row>
    <row r="46" spans="1:136" s="430" customFormat="1" ht="15.75" x14ac:dyDescent="0.25">
      <c r="A46" s="156"/>
      <c r="B46" s="19" t="s">
        <v>278</v>
      </c>
      <c r="C46" s="284"/>
      <c r="D46" s="285"/>
      <c r="E46" s="284"/>
      <c r="F46" s="452">
        <v>130307819</v>
      </c>
      <c r="G46" s="452"/>
      <c r="H46" s="452">
        <f>F46+G46</f>
        <v>130307819</v>
      </c>
      <c r="I46" s="465"/>
      <c r="J46" s="465">
        <f t="shared" ref="J46" si="16">H46+I46</f>
        <v>130307819</v>
      </c>
      <c r="K46" s="464"/>
      <c r="L46" s="464">
        <f>J46+K46</f>
        <v>130307819</v>
      </c>
      <c r="M46" s="494">
        <f t="shared" si="7"/>
        <v>-21820602</v>
      </c>
      <c r="N46" s="464">
        <v>108487217</v>
      </c>
      <c r="O46" s="395"/>
      <c r="P46" s="453"/>
      <c r="Q46" s="453"/>
      <c r="R46" s="453"/>
      <c r="S46" s="453"/>
      <c r="T46" s="453"/>
      <c r="U46" s="453"/>
      <c r="V46" s="453"/>
      <c r="W46" s="453"/>
      <c r="X46" s="453"/>
    </row>
    <row r="47" spans="1:136" s="430" customFormat="1" ht="15.75" x14ac:dyDescent="0.25">
      <c r="A47" s="156"/>
      <c r="B47" s="213"/>
      <c r="C47" s="284"/>
      <c r="D47" s="285"/>
      <c r="E47" s="284"/>
      <c r="F47" s="194"/>
      <c r="G47" s="194"/>
      <c r="H47" s="194"/>
      <c r="I47" s="464"/>
      <c r="J47" s="464"/>
      <c r="K47" s="464"/>
      <c r="L47" s="464"/>
      <c r="M47" s="494">
        <f t="shared" si="7"/>
        <v>0</v>
      </c>
      <c r="N47" s="464"/>
      <c r="O47" s="395"/>
      <c r="P47" s="453"/>
      <c r="Q47" s="453"/>
      <c r="R47" s="453"/>
      <c r="S47" s="453"/>
      <c r="T47" s="453"/>
      <c r="U47" s="453"/>
      <c r="V47" s="453"/>
      <c r="W47" s="453"/>
      <c r="X47" s="453"/>
    </row>
    <row r="48" spans="1:136" ht="15.75" x14ac:dyDescent="0.25">
      <c r="A48" s="156" t="s">
        <v>124</v>
      </c>
      <c r="B48" s="213" t="s">
        <v>19</v>
      </c>
      <c r="C48" s="284"/>
      <c r="D48" s="285"/>
      <c r="E48" s="284"/>
      <c r="F48" s="194"/>
      <c r="G48" s="194"/>
      <c r="H48" s="194">
        <f>F48+G48</f>
        <v>0</v>
      </c>
      <c r="I48" s="464"/>
      <c r="J48" s="464"/>
      <c r="K48" s="464"/>
      <c r="L48" s="464"/>
      <c r="M48" s="494">
        <f t="shared" si="7"/>
        <v>0</v>
      </c>
      <c r="N48" s="464"/>
      <c r="O48" s="395"/>
    </row>
    <row r="49" spans="1:16" ht="15.75" x14ac:dyDescent="0.25">
      <c r="A49" s="339"/>
      <c r="B49" s="211" t="s">
        <v>122</v>
      </c>
      <c r="C49" s="152" t="e">
        <f>SUM(C43:C48)</f>
        <v>#REF!</v>
      </c>
      <c r="D49" s="152" t="e">
        <f>SUM(D43:D48)</f>
        <v>#REF!</v>
      </c>
      <c r="E49" s="152" t="e">
        <f>SUM(E43:E48)</f>
        <v>#REF!</v>
      </c>
      <c r="F49" s="152">
        <f>SUM(F43:F44)</f>
        <v>699893102</v>
      </c>
      <c r="G49" s="152">
        <f t="shared" ref="G49:H49" si="17">SUM(G43:G44)</f>
        <v>0</v>
      </c>
      <c r="H49" s="152">
        <f t="shared" si="17"/>
        <v>699893102</v>
      </c>
      <c r="I49" s="152">
        <f>I43+I44+I45+I46</f>
        <v>0</v>
      </c>
      <c r="J49" s="152">
        <f>H49+I49</f>
        <v>699893102</v>
      </c>
      <c r="K49" s="152">
        <f>K43+K44+K45+K46</f>
        <v>0</v>
      </c>
      <c r="L49" s="152">
        <f>J49+K49</f>
        <v>699893102</v>
      </c>
      <c r="M49" s="152">
        <f t="shared" si="7"/>
        <v>-10379002</v>
      </c>
      <c r="N49" s="152">
        <f>SUM(N43:N44)</f>
        <v>689514100</v>
      </c>
      <c r="O49" s="395">
        <f>O38+O44</f>
        <v>10942750</v>
      </c>
      <c r="P49" s="506"/>
    </row>
    <row r="50" spans="1:16" ht="15.75" x14ac:dyDescent="0.25">
      <c r="A50" s="222"/>
      <c r="B50" s="409"/>
      <c r="C50" s="222"/>
      <c r="D50" s="222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417"/>
    </row>
    <row r="51" spans="1:16" ht="18.75" x14ac:dyDescent="0.3">
      <c r="A51" s="57"/>
      <c r="B51" s="214" t="s">
        <v>48</v>
      </c>
      <c r="C51" s="84"/>
      <c r="D51" s="85"/>
      <c r="E51" s="84"/>
      <c r="F51" s="109">
        <f>Létszám!E2</f>
        <v>4</v>
      </c>
      <c r="G51" s="109"/>
      <c r="H51" s="109">
        <v>4</v>
      </c>
      <c r="I51" s="109"/>
      <c r="J51" s="109">
        <v>4</v>
      </c>
      <c r="K51" s="109"/>
      <c r="L51" s="109">
        <v>4</v>
      </c>
      <c r="M51" s="109"/>
      <c r="N51" s="109"/>
      <c r="O51" s="396"/>
    </row>
    <row r="52" spans="1:16" x14ac:dyDescent="0.2">
      <c r="A52" s="94"/>
      <c r="B52" s="216"/>
      <c r="C52" s="23"/>
      <c r="D52" s="95"/>
      <c r="E52" s="96"/>
      <c r="F52" s="97"/>
      <c r="G52" s="97"/>
      <c r="H52" s="97"/>
      <c r="I52" s="97"/>
      <c r="J52" s="97"/>
      <c r="K52" s="97"/>
      <c r="L52" s="97"/>
      <c r="M52" s="97"/>
      <c r="N52" s="97"/>
    </row>
    <row r="53" spans="1:16" x14ac:dyDescent="0.2">
      <c r="A53" s="94"/>
      <c r="B53" s="216"/>
      <c r="C53" s="24"/>
      <c r="D53" s="22"/>
      <c r="E53" s="96"/>
      <c r="F53" s="24"/>
      <c r="G53" s="24"/>
      <c r="H53" s="24"/>
      <c r="I53" s="97"/>
      <c r="J53" s="97"/>
      <c r="K53" s="97"/>
      <c r="L53" s="97"/>
      <c r="M53" s="97"/>
      <c r="N53" s="97"/>
    </row>
    <row r="54" spans="1:16" x14ac:dyDescent="0.2">
      <c r="A54" s="94"/>
      <c r="B54" s="216"/>
      <c r="C54" s="22"/>
      <c r="D54" s="22"/>
      <c r="E54" s="96"/>
      <c r="F54" s="97"/>
      <c r="G54" s="97"/>
      <c r="H54" s="97"/>
      <c r="I54" s="97"/>
      <c r="J54" s="97"/>
      <c r="K54" s="97"/>
      <c r="L54" s="97"/>
      <c r="M54" s="97"/>
      <c r="N54" s="97"/>
    </row>
    <row r="55" spans="1:16" x14ac:dyDescent="0.2">
      <c r="A55" s="94"/>
      <c r="B55" s="217"/>
      <c r="C55" s="117"/>
      <c r="D55" s="117"/>
      <c r="E55" s="24"/>
      <c r="F55" s="96"/>
      <c r="G55" s="96"/>
      <c r="H55" s="96"/>
      <c r="I55" s="96"/>
      <c r="J55" s="96"/>
      <c r="K55" s="96"/>
      <c r="L55" s="96"/>
      <c r="M55" s="96"/>
      <c r="N55" s="96"/>
    </row>
    <row r="56" spans="1:16" x14ac:dyDescent="0.2">
      <c r="A56" s="94"/>
      <c r="B56" s="218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</row>
    <row r="57" spans="1:16" x14ac:dyDescent="0.2">
      <c r="A57" s="94"/>
      <c r="B57" s="218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</row>
    <row r="58" spans="1:16" x14ac:dyDescent="0.2">
      <c r="A58" s="94"/>
      <c r="B58" s="218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</row>
    <row r="59" spans="1:16" x14ac:dyDescent="0.2">
      <c r="A59" s="94"/>
      <c r="B59" s="218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</row>
    <row r="60" spans="1:16" x14ac:dyDescent="0.2">
      <c r="A60" s="94"/>
      <c r="B60" s="218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</row>
    <row r="61" spans="1:16" x14ac:dyDescent="0.2">
      <c r="A61" s="94"/>
      <c r="B61" s="218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</row>
    <row r="62" spans="1:16" x14ac:dyDescent="0.2">
      <c r="A62" s="94"/>
      <c r="B62" s="218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</row>
    <row r="63" spans="1:16" x14ac:dyDescent="0.2">
      <c r="A63" s="94"/>
      <c r="B63" s="218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</row>
    <row r="64" spans="1:16" x14ac:dyDescent="0.2">
      <c r="A64" s="94"/>
      <c r="B64" s="218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</row>
    <row r="65" spans="1:14" x14ac:dyDescent="0.2">
      <c r="A65" s="94"/>
      <c r="B65" s="218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</row>
    <row r="66" spans="1:14" x14ac:dyDescent="0.2">
      <c r="A66" s="94"/>
      <c r="B66" s="218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</row>
  </sheetData>
  <mergeCells count="1">
    <mergeCell ref="A1:A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&amp;C&amp;"Times,Félkövér"&amp;14Győr-Moson-Sopron Megyei Önkormányzat
2020 évi bevételei és kiadásai&amp;R&amp;"Times,Normál"&amp;12 7. számú melléklet</oddHeader>
  </headerFooter>
  <rowBreaks count="1" manualBreakCount="1">
    <brk id="57" max="1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19">
    <tabColor theme="7"/>
  </sheetPr>
  <dimension ref="A1:AF48"/>
  <sheetViews>
    <sheetView tabSelected="1" zoomScale="75" zoomScaleNormal="75" workbookViewId="0">
      <selection activeCell="L47" sqref="L47"/>
    </sheetView>
  </sheetViews>
  <sheetFormatPr defaultRowHeight="12.75" x14ac:dyDescent="0.2"/>
  <cols>
    <col min="1" max="1" width="7.140625" customWidth="1"/>
    <col min="2" max="2" width="59.140625" customWidth="1"/>
    <col min="3" max="3" width="14.28515625" hidden="1" customWidth="1"/>
    <col min="4" max="4" width="12.140625" hidden="1" customWidth="1"/>
    <col min="5" max="5" width="4.5703125" hidden="1" customWidth="1"/>
    <col min="6" max="6" width="20" customWidth="1"/>
    <col min="7" max="7" width="16.85546875" style="118" customWidth="1"/>
    <col min="8" max="8" width="21.28515625" style="118" customWidth="1"/>
    <col min="9" max="9" width="19.42578125" style="118" bestFit="1" customWidth="1"/>
    <col min="10" max="10" width="20.85546875" style="118" bestFit="1" customWidth="1"/>
    <col min="11" max="11" width="20.140625" style="118" bestFit="1" customWidth="1"/>
    <col min="12" max="12" width="20.85546875" style="118" bestFit="1" customWidth="1"/>
    <col min="13" max="13" width="8.140625" style="118" hidden="1" customWidth="1"/>
    <col min="14" max="14" width="7" style="118" hidden="1" customWidth="1"/>
    <col min="15" max="15" width="11.5703125" customWidth="1"/>
    <col min="18" max="18" width="12.140625" customWidth="1"/>
  </cols>
  <sheetData>
    <row r="1" spans="1:32" ht="20.25" customHeight="1" x14ac:dyDescent="0.25">
      <c r="A1" s="617" t="s">
        <v>89</v>
      </c>
      <c r="B1" s="183"/>
      <c r="C1" s="621" t="s">
        <v>10</v>
      </c>
      <c r="D1" s="621"/>
      <c r="E1" s="621"/>
      <c r="F1" s="184"/>
      <c r="G1" s="184"/>
      <c r="H1" s="184"/>
      <c r="I1" s="184"/>
      <c r="J1" s="184"/>
      <c r="K1" s="184"/>
      <c r="L1" s="184"/>
      <c r="M1" s="184"/>
      <c r="N1" s="184"/>
      <c r="O1" s="408" t="s">
        <v>46</v>
      </c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230"/>
    </row>
    <row r="2" spans="1:32" ht="15.75" x14ac:dyDescent="0.25">
      <c r="A2" s="618"/>
      <c r="B2" s="185" t="s">
        <v>136</v>
      </c>
      <c r="C2" s="621"/>
      <c r="D2" s="621"/>
      <c r="E2" s="621"/>
      <c r="F2" s="186" t="s">
        <v>294</v>
      </c>
      <c r="G2" s="186" t="str">
        <f>F2</f>
        <v xml:space="preserve">2020. évi </v>
      </c>
      <c r="H2" s="186" t="str">
        <f>F2</f>
        <v xml:space="preserve">2020. évi </v>
      </c>
      <c r="I2" s="186" t="s">
        <v>295</v>
      </c>
      <c r="J2" s="186" t="s">
        <v>294</v>
      </c>
      <c r="K2" s="186" t="s">
        <v>295</v>
      </c>
      <c r="L2" s="186" t="s">
        <v>295</v>
      </c>
      <c r="M2" s="186" t="s">
        <v>162</v>
      </c>
      <c r="N2" s="186" t="s">
        <v>162</v>
      </c>
      <c r="O2" s="406" t="s">
        <v>49</v>
      </c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</row>
    <row r="3" spans="1:32" ht="15.75" x14ac:dyDescent="0.25">
      <c r="A3" s="618"/>
      <c r="B3" s="187"/>
      <c r="C3" s="621" t="s">
        <v>80</v>
      </c>
      <c r="D3" s="621"/>
      <c r="E3" s="621" t="s">
        <v>17</v>
      </c>
      <c r="F3" s="186" t="s">
        <v>18</v>
      </c>
      <c r="G3" s="186" t="s">
        <v>208</v>
      </c>
      <c r="H3" s="186" t="s">
        <v>210</v>
      </c>
      <c r="I3" s="186" t="s">
        <v>284</v>
      </c>
      <c r="J3" s="186" t="s">
        <v>284</v>
      </c>
      <c r="K3" s="186" t="s">
        <v>288</v>
      </c>
      <c r="L3" s="186" t="s">
        <v>287</v>
      </c>
      <c r="M3" s="186" t="s">
        <v>290</v>
      </c>
      <c r="N3" s="186" t="s">
        <v>289</v>
      </c>
      <c r="O3" s="406" t="s">
        <v>50</v>
      </c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</row>
    <row r="4" spans="1:32" ht="15.75" x14ac:dyDescent="0.25">
      <c r="A4" s="619"/>
      <c r="B4" s="188"/>
      <c r="C4" s="148" t="s">
        <v>90</v>
      </c>
      <c r="D4" s="149" t="s">
        <v>91</v>
      </c>
      <c r="E4" s="621"/>
      <c r="F4" s="189"/>
      <c r="G4" s="190" t="s">
        <v>209</v>
      </c>
      <c r="H4" s="190" t="s">
        <v>209</v>
      </c>
      <c r="I4" s="466">
        <v>44012</v>
      </c>
      <c r="J4" s="466">
        <v>44012</v>
      </c>
      <c r="K4" s="466">
        <v>43738</v>
      </c>
      <c r="L4" s="466">
        <v>43738</v>
      </c>
      <c r="M4" s="466">
        <v>43799</v>
      </c>
      <c r="N4" s="466">
        <v>43799</v>
      </c>
      <c r="O4" s="407" t="s">
        <v>51</v>
      </c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  <c r="AA4" s="230"/>
      <c r="AB4" s="230"/>
      <c r="AC4" s="230"/>
      <c r="AD4" s="230"/>
      <c r="AE4" s="230"/>
      <c r="AF4" s="230"/>
    </row>
    <row r="5" spans="1:32" ht="15.75" x14ac:dyDescent="0.25">
      <c r="A5" s="154" t="s">
        <v>53</v>
      </c>
      <c r="B5" s="151" t="s">
        <v>56</v>
      </c>
      <c r="C5" s="152" t="e">
        <f>SUM(#REF!,#REF!)</f>
        <v>#REF!</v>
      </c>
      <c r="D5" s="153" t="e">
        <f>SUM(#REF!,#REF!)</f>
        <v>#REF!</v>
      </c>
      <c r="E5" s="152" t="e">
        <f>SUM(#REF!,#REF!)</f>
        <v>#REF!</v>
      </c>
      <c r="F5" s="152">
        <v>140782436</v>
      </c>
      <c r="G5" s="152">
        <v>240000</v>
      </c>
      <c r="H5" s="152">
        <f>F5+G5</f>
        <v>141022436</v>
      </c>
      <c r="I5" s="152">
        <f>J5-H5</f>
        <v>0</v>
      </c>
      <c r="J5" s="152">
        <v>141022436</v>
      </c>
      <c r="K5" s="152">
        <f>L5-J5</f>
        <v>-215</v>
      </c>
      <c r="L5" s="152">
        <v>141022221</v>
      </c>
      <c r="M5" s="152">
        <f>SUM(N5-L5)</f>
        <v>18722587</v>
      </c>
      <c r="N5" s="152">
        <v>159744808</v>
      </c>
      <c r="O5" s="389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</row>
    <row r="6" spans="1:32" ht="15.75" x14ac:dyDescent="0.25">
      <c r="A6" s="154" t="s">
        <v>54</v>
      </c>
      <c r="B6" s="193" t="s">
        <v>55</v>
      </c>
      <c r="C6" s="153" t="e">
        <f>SUM(#REF!)</f>
        <v>#REF!</v>
      </c>
      <c r="D6" s="152" t="e">
        <f>SUM(#REF!)</f>
        <v>#REF!</v>
      </c>
      <c r="E6" s="153" t="e">
        <f>SUM(#REF!)</f>
        <v>#REF!</v>
      </c>
      <c r="F6" s="152">
        <v>25106702</v>
      </c>
      <c r="G6" s="152">
        <v>37800</v>
      </c>
      <c r="H6" s="152">
        <f>F6+G6</f>
        <v>25144502</v>
      </c>
      <c r="I6" s="152">
        <f>J6-H6</f>
        <v>0</v>
      </c>
      <c r="J6" s="152">
        <v>25144502</v>
      </c>
      <c r="K6" s="152">
        <f>L6-J6</f>
        <v>215</v>
      </c>
      <c r="L6" s="152">
        <v>25144717</v>
      </c>
      <c r="M6" s="152">
        <f t="shared" ref="M6:M45" si="0">SUM(N6-L6)</f>
        <v>3114416</v>
      </c>
      <c r="N6" s="152">
        <v>28259133</v>
      </c>
      <c r="O6" s="389"/>
      <c r="P6" s="620"/>
      <c r="Q6" s="599"/>
      <c r="R6" s="599"/>
      <c r="S6" s="599"/>
      <c r="T6" s="599"/>
      <c r="U6" s="230"/>
      <c r="V6" s="230"/>
      <c r="W6" s="230"/>
      <c r="X6" s="230"/>
      <c r="Y6" s="230"/>
      <c r="Z6" s="230"/>
      <c r="AA6" s="230"/>
      <c r="AB6" s="230"/>
      <c r="AC6" s="230"/>
      <c r="AD6" s="230"/>
      <c r="AE6" s="230"/>
      <c r="AF6" s="230"/>
    </row>
    <row r="7" spans="1:32" ht="15.75" x14ac:dyDescent="0.25">
      <c r="A7" s="154" t="s">
        <v>57</v>
      </c>
      <c r="B7" s="151" t="s">
        <v>58</v>
      </c>
      <c r="C7" s="152" t="e">
        <f>SUM(#REF!,#REF!,#REF!,#REF!,#REF!)</f>
        <v>#REF!</v>
      </c>
      <c r="D7" s="153" t="e">
        <f>SUM(#REF!,#REF!,#REF!,#REF!,#REF!)</f>
        <v>#REF!</v>
      </c>
      <c r="E7" s="152" t="e">
        <f>SUM(#REF!,#REF!,#REF!,#REF!,#REF!)</f>
        <v>#REF!</v>
      </c>
      <c r="F7" s="152">
        <v>33594529</v>
      </c>
      <c r="G7" s="152"/>
      <c r="H7" s="152">
        <f>F7+G7</f>
        <v>33594529</v>
      </c>
      <c r="I7" s="152">
        <f>J7-H7</f>
        <v>0</v>
      </c>
      <c r="J7" s="152">
        <v>33594529</v>
      </c>
      <c r="K7" s="152">
        <f>L7-J7</f>
        <v>8700</v>
      </c>
      <c r="L7" s="152">
        <v>33603229</v>
      </c>
      <c r="M7" s="152">
        <f t="shared" si="0"/>
        <v>2925427</v>
      </c>
      <c r="N7" s="152">
        <v>36528656</v>
      </c>
      <c r="O7" s="389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  <c r="AA7" s="230"/>
      <c r="AB7" s="230"/>
      <c r="AC7" s="230"/>
      <c r="AD7" s="230"/>
      <c r="AE7" s="230"/>
      <c r="AF7" s="230"/>
    </row>
    <row r="8" spans="1:32" ht="15.75" x14ac:dyDescent="0.25">
      <c r="A8" s="195" t="s">
        <v>83</v>
      </c>
      <c r="B8" s="151" t="s">
        <v>93</v>
      </c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>
        <f t="shared" si="0"/>
        <v>0</v>
      </c>
      <c r="N8" s="152"/>
      <c r="O8" s="389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  <c r="AA8" s="230"/>
      <c r="AB8" s="230"/>
      <c r="AC8" s="230"/>
      <c r="AD8" s="230"/>
      <c r="AE8" s="230"/>
      <c r="AF8" s="230"/>
    </row>
    <row r="9" spans="1:32" ht="15.75" x14ac:dyDescent="0.25">
      <c r="A9" s="196" t="s">
        <v>211</v>
      </c>
      <c r="B9" s="150" t="s">
        <v>212</v>
      </c>
      <c r="C9" s="155"/>
      <c r="D9" s="155"/>
      <c r="E9" s="155"/>
      <c r="F9" s="192"/>
      <c r="G9" s="192"/>
      <c r="H9" s="192"/>
      <c r="I9" s="192"/>
      <c r="J9" s="192"/>
      <c r="K9" s="192"/>
      <c r="L9" s="192"/>
      <c r="M9" s="194">
        <f t="shared" si="0"/>
        <v>0</v>
      </c>
      <c r="N9" s="192"/>
      <c r="O9" s="389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  <c r="AA9" s="230"/>
      <c r="AB9" s="230"/>
      <c r="AC9" s="230"/>
      <c r="AD9" s="230"/>
      <c r="AE9" s="230"/>
      <c r="AF9" s="230"/>
    </row>
    <row r="10" spans="1:32" ht="15.75" x14ac:dyDescent="0.25">
      <c r="A10" s="196" t="s">
        <v>84</v>
      </c>
      <c r="B10" s="150" t="s">
        <v>213</v>
      </c>
      <c r="C10" s="155"/>
      <c r="D10" s="155"/>
      <c r="E10" s="155"/>
      <c r="F10" s="192"/>
      <c r="G10" s="192"/>
      <c r="H10" s="192"/>
      <c r="I10" s="192">
        <f>J10-H10</f>
        <v>1071791</v>
      </c>
      <c r="J10" s="192">
        <v>1071791</v>
      </c>
      <c r="K10" s="192">
        <f>L10-J10</f>
        <v>0</v>
      </c>
      <c r="L10" s="192">
        <v>1071791</v>
      </c>
      <c r="M10" s="194">
        <f t="shared" si="0"/>
        <v>-1016741</v>
      </c>
      <c r="N10" s="192">
        <v>55050</v>
      </c>
      <c r="O10" s="389"/>
      <c r="P10" s="230"/>
      <c r="Q10" s="230"/>
      <c r="R10" s="230"/>
      <c r="S10" s="230"/>
      <c r="T10" s="230"/>
      <c r="U10" s="230"/>
      <c r="V10" s="230"/>
      <c r="W10" s="230"/>
      <c r="X10" s="230"/>
      <c r="Y10" s="230"/>
      <c r="Z10" s="230"/>
      <c r="AA10" s="230"/>
      <c r="AB10" s="230"/>
      <c r="AC10" s="230"/>
      <c r="AD10" s="230"/>
      <c r="AE10" s="230"/>
      <c r="AF10" s="230"/>
    </row>
    <row r="11" spans="1:32" ht="15.75" x14ac:dyDescent="0.25">
      <c r="A11" s="196" t="s">
        <v>85</v>
      </c>
      <c r="B11" s="150" t="s">
        <v>214</v>
      </c>
      <c r="C11" s="155"/>
      <c r="D11" s="155"/>
      <c r="E11" s="155"/>
      <c r="F11" s="192"/>
      <c r="G11" s="192"/>
      <c r="H11" s="192"/>
      <c r="I11" s="192"/>
      <c r="J11" s="192"/>
      <c r="K11" s="192"/>
      <c r="L11" s="192"/>
      <c r="M11" s="194">
        <f t="shared" si="0"/>
        <v>0</v>
      </c>
      <c r="N11" s="192"/>
      <c r="O11" s="389"/>
      <c r="P11" s="230"/>
      <c r="Q11" s="230"/>
      <c r="R11" s="230"/>
      <c r="S11" s="230"/>
      <c r="T11" s="230"/>
      <c r="U11" s="230"/>
      <c r="V11" s="230"/>
      <c r="W11" s="230"/>
      <c r="X11" s="230"/>
      <c r="Y11" s="230"/>
      <c r="Z11" s="230"/>
      <c r="AA11" s="230"/>
      <c r="AB11" s="230"/>
      <c r="AC11" s="230"/>
      <c r="AD11" s="230"/>
      <c r="AE11" s="230"/>
      <c r="AF11" s="230"/>
    </row>
    <row r="12" spans="1:32" ht="15.75" x14ac:dyDescent="0.25">
      <c r="A12" s="196" t="s">
        <v>215</v>
      </c>
      <c r="B12" s="150" t="s">
        <v>86</v>
      </c>
      <c r="C12" s="155"/>
      <c r="D12" s="155"/>
      <c r="E12" s="155"/>
      <c r="F12" s="192"/>
      <c r="G12" s="192"/>
      <c r="H12" s="192"/>
      <c r="I12" s="192"/>
      <c r="J12" s="192"/>
      <c r="K12" s="192"/>
      <c r="L12" s="192"/>
      <c r="M12" s="194">
        <f t="shared" si="0"/>
        <v>0</v>
      </c>
      <c r="N12" s="192"/>
      <c r="O12" s="389"/>
      <c r="P12" s="230"/>
      <c r="Q12" s="230"/>
      <c r="R12" s="230"/>
      <c r="S12" s="230"/>
      <c r="T12" s="230"/>
      <c r="U12" s="230"/>
      <c r="V12" s="230"/>
      <c r="W12" s="230"/>
      <c r="X12" s="230"/>
      <c r="Y12" s="230"/>
      <c r="Z12" s="230"/>
      <c r="AA12" s="230"/>
      <c r="AB12" s="230"/>
      <c r="AC12" s="230"/>
      <c r="AD12" s="230"/>
      <c r="AE12" s="230"/>
      <c r="AF12" s="230"/>
    </row>
    <row r="13" spans="1:32" ht="15.75" x14ac:dyDescent="0.25">
      <c r="A13" s="154" t="s">
        <v>87</v>
      </c>
      <c r="B13" s="151" t="s">
        <v>88</v>
      </c>
      <c r="C13" s="152">
        <f>SUM(C9:C12)</f>
        <v>0</v>
      </c>
      <c r="D13" s="152">
        <f>SUM(D9:D12)</f>
        <v>0</v>
      </c>
      <c r="E13" s="152">
        <f>SUM(E9:E12)</f>
        <v>0</v>
      </c>
      <c r="F13" s="152">
        <f>SUM(F9:F12)</f>
        <v>0</v>
      </c>
      <c r="G13" s="152"/>
      <c r="H13" s="152"/>
      <c r="I13" s="152">
        <f>I9+I10+I11+I12</f>
        <v>1071791</v>
      </c>
      <c r="J13" s="152">
        <f>H13+I13</f>
        <v>1071791</v>
      </c>
      <c r="K13" s="152">
        <f>K9+K10+K11+K12</f>
        <v>0</v>
      </c>
      <c r="L13" s="152">
        <f>L9+L10+L11+L12</f>
        <v>1071791</v>
      </c>
      <c r="M13" s="152">
        <f t="shared" si="0"/>
        <v>-1016741</v>
      </c>
      <c r="N13" s="152">
        <f t="shared" ref="N13" si="1">N9+N10+N11+N12</f>
        <v>55050</v>
      </c>
      <c r="O13" s="389"/>
      <c r="P13" s="230"/>
      <c r="Q13" s="230"/>
      <c r="R13" s="230"/>
      <c r="S13" s="230"/>
      <c r="T13" s="230"/>
      <c r="U13" s="230"/>
      <c r="V13" s="230"/>
      <c r="W13" s="230"/>
      <c r="X13" s="230"/>
      <c r="Y13" s="230"/>
      <c r="Z13" s="230"/>
      <c r="AA13" s="230"/>
      <c r="AB13" s="230"/>
      <c r="AC13" s="230"/>
      <c r="AD13" s="230"/>
      <c r="AE13" s="230"/>
      <c r="AF13" s="230"/>
    </row>
    <row r="14" spans="1:32" ht="15.75" x14ac:dyDescent="0.25">
      <c r="A14" s="154" t="s">
        <v>69</v>
      </c>
      <c r="B14" s="151" t="s">
        <v>94</v>
      </c>
      <c r="C14" s="152"/>
      <c r="D14" s="152"/>
      <c r="E14" s="152"/>
      <c r="F14" s="152"/>
      <c r="G14" s="152">
        <v>889000</v>
      </c>
      <c r="H14" s="152">
        <f>F14+G14</f>
        <v>889000</v>
      </c>
      <c r="I14" s="152">
        <f>J14-H14</f>
        <v>1139702</v>
      </c>
      <c r="J14" s="152">
        <v>2028702</v>
      </c>
      <c r="K14" s="152"/>
      <c r="L14" s="152">
        <v>2028702</v>
      </c>
      <c r="M14" s="152">
        <f t="shared" si="0"/>
        <v>-1778207</v>
      </c>
      <c r="N14" s="152">
        <v>250495</v>
      </c>
      <c r="O14" s="389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</row>
    <row r="15" spans="1:32" ht="15.75" x14ac:dyDescent="0.25">
      <c r="A15" s="154" t="s">
        <v>75</v>
      </c>
      <c r="B15" s="151" t="s">
        <v>95</v>
      </c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>
        <f t="shared" si="0"/>
        <v>0</v>
      </c>
      <c r="N15" s="152"/>
      <c r="O15" s="389"/>
      <c r="P15" s="230"/>
      <c r="Q15" s="230"/>
      <c r="R15" s="230"/>
      <c r="S15" s="230"/>
      <c r="T15" s="230"/>
      <c r="U15" s="230"/>
      <c r="V15" s="230"/>
      <c r="W15" s="230"/>
      <c r="X15" s="230"/>
      <c r="Y15" s="230"/>
      <c r="Z15" s="230"/>
      <c r="AA15" s="230"/>
      <c r="AB15" s="230"/>
      <c r="AC15" s="230"/>
      <c r="AD15" s="230"/>
      <c r="AE15" s="230"/>
      <c r="AF15" s="230"/>
    </row>
    <row r="16" spans="1:32" ht="15.75" x14ac:dyDescent="0.25">
      <c r="A16" s="154" t="s">
        <v>77</v>
      </c>
      <c r="B16" s="151" t="s">
        <v>96</v>
      </c>
      <c r="C16" s="152" t="e">
        <f>SUM(#REF!)</f>
        <v>#REF!</v>
      </c>
      <c r="D16" s="152" t="e">
        <f>SUM(#REF!)</f>
        <v>#REF!</v>
      </c>
      <c r="E16" s="152" t="e">
        <f>SUM(#REF!)</f>
        <v>#REF!</v>
      </c>
      <c r="F16" s="152"/>
      <c r="G16" s="152"/>
      <c r="H16" s="152"/>
      <c r="I16" s="152"/>
      <c r="J16" s="152"/>
      <c r="K16" s="152"/>
      <c r="L16" s="152"/>
      <c r="M16" s="152">
        <f t="shared" si="0"/>
        <v>1464900</v>
      </c>
      <c r="N16" s="152">
        <v>1464900</v>
      </c>
      <c r="O16" s="389"/>
      <c r="P16" s="230"/>
      <c r="Q16" s="230"/>
      <c r="R16" s="230"/>
      <c r="S16" s="230"/>
      <c r="T16" s="230"/>
      <c r="U16" s="230"/>
      <c r="V16" s="230"/>
      <c r="W16" s="230"/>
      <c r="X16" s="230"/>
      <c r="Y16" s="230"/>
      <c r="Z16" s="230"/>
      <c r="AA16" s="230"/>
      <c r="AB16" s="230"/>
      <c r="AC16" s="230"/>
      <c r="AD16" s="230"/>
      <c r="AE16" s="230"/>
      <c r="AF16" s="230"/>
    </row>
    <row r="17" spans="1:32" ht="15.75" x14ac:dyDescent="0.25">
      <c r="A17" s="154"/>
      <c r="B17" s="151" t="s">
        <v>97</v>
      </c>
      <c r="C17" s="152" t="e">
        <f>SUM(C5,C6,C7,C8,C13,C14,C15,C16)</f>
        <v>#REF!</v>
      </c>
      <c r="D17" s="152" t="e">
        <f>SUM(D5,D6,D7,D8,D13,D14,D15,D16)</f>
        <v>#REF!</v>
      </c>
      <c r="E17" s="152" t="e">
        <f>SUM(E5,E6,E7,E8,E13,E14,E15,E16)</f>
        <v>#REF!</v>
      </c>
      <c r="F17" s="152">
        <f>F5+F6+F7+F8+F13+F14+F15+F16</f>
        <v>199483667</v>
      </c>
      <c r="G17" s="152">
        <f>G5+G6+G7+G8+G13+G14+G15+G16</f>
        <v>1166800</v>
      </c>
      <c r="H17" s="152">
        <f>H5+H6+H7+H8+H13+H14+H15+H16</f>
        <v>200650467</v>
      </c>
      <c r="I17" s="152">
        <f>I5+I6+I7+I8+I13+I14+I15+I16</f>
        <v>2211493</v>
      </c>
      <c r="J17" s="152">
        <f>H17+I17</f>
        <v>202861960</v>
      </c>
      <c r="K17" s="152">
        <f>K5+K6+K7+K13+K14+K15+K16</f>
        <v>8700</v>
      </c>
      <c r="L17" s="152">
        <f>J17+K17</f>
        <v>202870660</v>
      </c>
      <c r="M17" s="152">
        <f>SUM(N17-L17)</f>
        <v>21967482</v>
      </c>
      <c r="N17" s="152">
        <f>SUM(N5+N6+N7+N13+N14)</f>
        <v>224838142</v>
      </c>
      <c r="O17" s="389"/>
      <c r="P17" s="230"/>
      <c r="Q17" s="230"/>
      <c r="R17" s="230"/>
      <c r="S17" s="230"/>
      <c r="T17" s="230"/>
      <c r="U17" s="230"/>
      <c r="V17" s="230"/>
      <c r="W17" s="230"/>
      <c r="X17" s="230"/>
      <c r="Y17" s="230"/>
      <c r="Z17" s="230"/>
      <c r="AA17" s="230"/>
      <c r="AB17" s="230"/>
      <c r="AC17" s="230"/>
      <c r="AD17" s="230"/>
      <c r="AE17" s="230"/>
      <c r="AF17" s="230"/>
    </row>
    <row r="18" spans="1:32" ht="15.75" x14ac:dyDescent="0.25">
      <c r="A18" s="156" t="s">
        <v>158</v>
      </c>
      <c r="B18" s="197" t="s">
        <v>216</v>
      </c>
      <c r="C18" s="198"/>
      <c r="D18" s="199"/>
      <c r="E18" s="155"/>
      <c r="F18" s="194"/>
      <c r="G18" s="194"/>
      <c r="H18" s="194"/>
      <c r="I18" s="194"/>
      <c r="J18" s="194"/>
      <c r="K18" s="194"/>
      <c r="L18" s="194"/>
      <c r="M18" s="194">
        <f t="shared" si="0"/>
        <v>0</v>
      </c>
      <c r="N18" s="194"/>
      <c r="O18" s="389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0"/>
      <c r="AC18" s="230"/>
      <c r="AD18" s="230"/>
      <c r="AE18" s="230"/>
      <c r="AF18" s="230"/>
    </row>
    <row r="19" spans="1:32" ht="15.75" x14ac:dyDescent="0.25">
      <c r="A19" s="156" t="s">
        <v>92</v>
      </c>
      <c r="B19" s="19" t="s">
        <v>217</v>
      </c>
      <c r="C19" s="204"/>
      <c r="D19" s="204"/>
      <c r="E19" s="204"/>
      <c r="F19" s="205"/>
      <c r="G19" s="205"/>
      <c r="H19" s="205"/>
      <c r="I19" s="205"/>
      <c r="J19" s="205"/>
      <c r="K19" s="205"/>
      <c r="L19" s="205"/>
      <c r="M19" s="194">
        <f t="shared" si="0"/>
        <v>0</v>
      </c>
      <c r="N19" s="205"/>
      <c r="O19" s="390"/>
      <c r="P19" s="230"/>
      <c r="Q19" s="230"/>
      <c r="R19" s="230"/>
      <c r="S19" s="230"/>
      <c r="T19" s="230"/>
      <c r="U19" s="230"/>
      <c r="V19" s="230"/>
      <c r="W19" s="230"/>
      <c r="X19" s="230"/>
      <c r="Y19" s="230"/>
      <c r="Z19" s="230"/>
      <c r="AA19" s="230"/>
      <c r="AB19" s="230"/>
      <c r="AC19" s="230"/>
      <c r="AD19" s="230"/>
      <c r="AE19" s="230"/>
      <c r="AF19" s="230"/>
    </row>
    <row r="20" spans="1:32" ht="15.75" x14ac:dyDescent="0.25">
      <c r="A20" s="505"/>
      <c r="B20" s="32" t="s">
        <v>121</v>
      </c>
      <c r="C20" s="68" t="e">
        <f>SUM(C17:C19)</f>
        <v>#REF!</v>
      </c>
      <c r="D20" s="68" t="e">
        <f>SUM(D17:D19)</f>
        <v>#REF!</v>
      </c>
      <c r="E20" s="68" t="e">
        <f>SUM(E17:E19)</f>
        <v>#REF!</v>
      </c>
      <c r="F20" s="68">
        <f>F17</f>
        <v>199483667</v>
      </c>
      <c r="G20" s="68">
        <f t="shared" ref="G20" si="2">G17</f>
        <v>1166800</v>
      </c>
      <c r="H20" s="68">
        <f>H17</f>
        <v>200650467</v>
      </c>
      <c r="I20" s="68">
        <f>I17+I18+I19</f>
        <v>2211493</v>
      </c>
      <c r="J20" s="68">
        <f>H20+I20</f>
        <v>202861960</v>
      </c>
      <c r="K20" s="68">
        <f>K17+K18+K19</f>
        <v>8700</v>
      </c>
      <c r="L20" s="68">
        <f>J20+K20</f>
        <v>202870660</v>
      </c>
      <c r="M20" s="152">
        <f>SUM(N20-L20)</f>
        <v>21967482</v>
      </c>
      <c r="N20" s="68">
        <f>SUM(N17:N19)</f>
        <v>224838142</v>
      </c>
      <c r="O20" s="393"/>
      <c r="P20" s="230"/>
      <c r="Q20" s="230"/>
      <c r="R20" s="230"/>
      <c r="S20" s="230"/>
      <c r="T20" s="230"/>
      <c r="U20" s="230"/>
      <c r="V20" s="230"/>
      <c r="W20" s="230"/>
      <c r="X20" s="230"/>
      <c r="Y20" s="230"/>
      <c r="Z20" s="230"/>
      <c r="AA20" s="230"/>
      <c r="AB20" s="230"/>
      <c r="AC20" s="230"/>
      <c r="AD20" s="230"/>
      <c r="AE20" s="230"/>
      <c r="AF20" s="230"/>
    </row>
    <row r="21" spans="1:32" ht="18.75" x14ac:dyDescent="0.3">
      <c r="A21" s="48"/>
      <c r="B21" s="49"/>
      <c r="C21" s="70"/>
      <c r="D21" s="70"/>
      <c r="E21" s="70"/>
      <c r="F21" s="71"/>
      <c r="G21" s="71"/>
      <c r="H21" s="71"/>
      <c r="I21" s="71"/>
      <c r="J21" s="71"/>
      <c r="K21" s="71"/>
      <c r="L21" s="489"/>
      <c r="M21" s="504">
        <f t="shared" si="0"/>
        <v>0</v>
      </c>
      <c r="N21" s="71"/>
      <c r="O21" s="391"/>
      <c r="P21" s="230"/>
      <c r="Q21" s="230"/>
      <c r="R21" s="230"/>
      <c r="S21" s="230"/>
      <c r="T21" s="230"/>
      <c r="U21" s="230"/>
      <c r="V21" s="230"/>
      <c r="W21" s="230"/>
      <c r="X21" s="230"/>
      <c r="Y21" s="230"/>
      <c r="Z21" s="230"/>
      <c r="AA21" s="230"/>
      <c r="AB21" s="230"/>
      <c r="AC21" s="230"/>
      <c r="AD21" s="230"/>
      <c r="AE21" s="230"/>
      <c r="AF21" s="230"/>
    </row>
    <row r="22" spans="1:32" ht="18.75" x14ac:dyDescent="0.3">
      <c r="A22" s="6" t="s">
        <v>127</v>
      </c>
      <c r="B22" s="2" t="s">
        <v>132</v>
      </c>
      <c r="C22" s="63"/>
      <c r="D22" s="64"/>
      <c r="E22" s="63"/>
      <c r="F22" s="144"/>
      <c r="G22" s="144"/>
      <c r="H22" s="144"/>
      <c r="I22" s="144"/>
      <c r="J22" s="144"/>
      <c r="K22" s="144"/>
      <c r="L22" s="144"/>
      <c r="M22" s="194">
        <f t="shared" si="0"/>
        <v>0</v>
      </c>
      <c r="N22" s="144"/>
      <c r="O22" s="392"/>
      <c r="P22" s="230"/>
      <c r="Q22" s="230"/>
      <c r="R22" s="230"/>
      <c r="S22" s="230"/>
      <c r="T22" s="230"/>
      <c r="U22" s="230"/>
      <c r="V22" s="230"/>
      <c r="W22" s="230"/>
      <c r="X22" s="230"/>
      <c r="Y22" s="230"/>
      <c r="Z22" s="230"/>
      <c r="AA22" s="230"/>
      <c r="AB22" s="230"/>
      <c r="AC22" s="230"/>
      <c r="AD22" s="230"/>
      <c r="AE22" s="230"/>
      <c r="AF22" s="230"/>
    </row>
    <row r="23" spans="1:32" ht="18.75" hidden="1" x14ac:dyDescent="0.3">
      <c r="A23" s="6" t="s">
        <v>128</v>
      </c>
      <c r="B23" s="17" t="s">
        <v>133</v>
      </c>
      <c r="C23" s="63"/>
      <c r="D23" s="64"/>
      <c r="E23" s="63"/>
      <c r="F23" s="144"/>
      <c r="G23" s="144"/>
      <c r="H23" s="144"/>
      <c r="I23" s="144"/>
      <c r="J23" s="144"/>
      <c r="K23" s="144"/>
      <c r="L23" s="144"/>
      <c r="M23" s="152">
        <f t="shared" si="0"/>
        <v>0</v>
      </c>
      <c r="N23" s="144"/>
      <c r="O23" s="392"/>
      <c r="P23" s="230"/>
      <c r="Q23" s="230"/>
      <c r="R23" s="230"/>
      <c r="S23" s="230"/>
      <c r="T23" s="230"/>
      <c r="U23" s="230"/>
      <c r="V23" s="230"/>
      <c r="W23" s="230"/>
      <c r="X23" s="230"/>
      <c r="Y23" s="230"/>
      <c r="Z23" s="230"/>
      <c r="AA23" s="230"/>
      <c r="AB23" s="230"/>
      <c r="AC23" s="230"/>
      <c r="AD23" s="230"/>
      <c r="AE23" s="230"/>
      <c r="AF23" s="230"/>
    </row>
    <row r="24" spans="1:32" ht="18.75" hidden="1" x14ac:dyDescent="0.3">
      <c r="A24" s="6" t="s">
        <v>129</v>
      </c>
      <c r="B24" s="17" t="s">
        <v>134</v>
      </c>
      <c r="C24" s="63"/>
      <c r="D24" s="64"/>
      <c r="E24" s="63"/>
      <c r="F24" s="144"/>
      <c r="G24" s="144"/>
      <c r="H24" s="144"/>
      <c r="I24" s="144"/>
      <c r="J24" s="144"/>
      <c r="K24" s="144"/>
      <c r="L24" s="144"/>
      <c r="M24" s="152">
        <f t="shared" si="0"/>
        <v>0</v>
      </c>
      <c r="N24" s="144"/>
      <c r="O24" s="392"/>
      <c r="P24" s="230"/>
      <c r="Q24" s="230"/>
      <c r="R24" s="230"/>
      <c r="S24" s="230"/>
      <c r="T24" s="230"/>
      <c r="U24" s="230"/>
      <c r="V24" s="230"/>
      <c r="W24" s="230"/>
      <c r="X24" s="230"/>
      <c r="Y24" s="230"/>
      <c r="Z24" s="230"/>
      <c r="AA24" s="230"/>
      <c r="AB24" s="230"/>
      <c r="AC24" s="230"/>
      <c r="AD24" s="230"/>
      <c r="AE24" s="230"/>
      <c r="AF24" s="230"/>
    </row>
    <row r="25" spans="1:32" ht="18.75" hidden="1" x14ac:dyDescent="0.3">
      <c r="A25" s="6" t="s">
        <v>130</v>
      </c>
      <c r="B25" s="17" t="s">
        <v>135</v>
      </c>
      <c r="C25" s="63"/>
      <c r="D25" s="64"/>
      <c r="E25" s="63"/>
      <c r="F25" s="144"/>
      <c r="G25" s="144"/>
      <c r="H25" s="144"/>
      <c r="I25" s="144"/>
      <c r="J25" s="144"/>
      <c r="K25" s="144"/>
      <c r="L25" s="144"/>
      <c r="M25" s="152">
        <f t="shared" si="0"/>
        <v>0</v>
      </c>
      <c r="N25" s="144"/>
      <c r="O25" s="392"/>
      <c r="P25" s="230"/>
      <c r="Q25" s="230"/>
      <c r="R25" s="230"/>
      <c r="S25" s="230"/>
      <c r="T25" s="230"/>
      <c r="U25" s="230"/>
      <c r="V25" s="230"/>
      <c r="W25" s="230"/>
      <c r="X25" s="230"/>
      <c r="Y25" s="230"/>
      <c r="Z25" s="230"/>
      <c r="AA25" s="230"/>
      <c r="AB25" s="230"/>
      <c r="AC25" s="230"/>
      <c r="AD25" s="230"/>
      <c r="AE25" s="230"/>
      <c r="AF25" s="230"/>
    </row>
    <row r="26" spans="1:32" ht="18.75" x14ac:dyDescent="0.3">
      <c r="A26" s="30" t="s">
        <v>102</v>
      </c>
      <c r="B26" s="32" t="s">
        <v>100</v>
      </c>
      <c r="C26" s="65">
        <f>SUM(C22:C25)</f>
        <v>0</v>
      </c>
      <c r="D26" s="66">
        <f>SUM(D22:D25)</f>
        <v>0</v>
      </c>
      <c r="E26" s="65">
        <f>SUM(E22:E25)</f>
        <v>0</v>
      </c>
      <c r="F26" s="67">
        <f>F22</f>
        <v>0</v>
      </c>
      <c r="G26" s="67">
        <f t="shared" ref="G26:H26" si="3">G22</f>
        <v>0</v>
      </c>
      <c r="H26" s="67">
        <f t="shared" si="3"/>
        <v>0</v>
      </c>
      <c r="I26" s="67"/>
      <c r="J26" s="67"/>
      <c r="K26" s="67"/>
      <c r="L26" s="67"/>
      <c r="M26" s="152">
        <f t="shared" si="0"/>
        <v>0</v>
      </c>
      <c r="N26" s="67"/>
      <c r="O26" s="392"/>
      <c r="P26" s="230"/>
      <c r="Q26" s="230"/>
      <c r="R26" s="230"/>
      <c r="S26" s="230"/>
      <c r="T26" s="230"/>
      <c r="U26" s="230"/>
      <c r="V26" s="230"/>
      <c r="W26" s="230"/>
      <c r="X26" s="230"/>
      <c r="Y26" s="230"/>
      <c r="Z26" s="230"/>
      <c r="AA26" s="230"/>
      <c r="AB26" s="230"/>
      <c r="AC26" s="230"/>
      <c r="AD26" s="230"/>
      <c r="AE26" s="230"/>
      <c r="AF26" s="230"/>
    </row>
    <row r="27" spans="1:32" s="118" customFormat="1" ht="18.75" x14ac:dyDescent="0.3">
      <c r="A27" s="30" t="s">
        <v>103</v>
      </c>
      <c r="B27" s="32" t="s">
        <v>219</v>
      </c>
      <c r="C27" s="65"/>
      <c r="D27" s="66"/>
      <c r="E27" s="65"/>
      <c r="F27" s="67">
        <v>0</v>
      </c>
      <c r="G27" s="67">
        <v>277800</v>
      </c>
      <c r="H27" s="67">
        <f>F27+G27</f>
        <v>277800</v>
      </c>
      <c r="I27" s="67">
        <f>J27-H27</f>
        <v>0</v>
      </c>
      <c r="J27" s="67">
        <v>277800</v>
      </c>
      <c r="K27" s="67">
        <f>L27-J27</f>
        <v>0</v>
      </c>
      <c r="L27" s="67">
        <v>277800</v>
      </c>
      <c r="M27" s="152">
        <f t="shared" si="0"/>
        <v>27336099</v>
      </c>
      <c r="N27" s="67">
        <v>27613899</v>
      </c>
      <c r="O27" s="392"/>
      <c r="P27" s="230"/>
      <c r="Q27" s="230"/>
      <c r="R27" s="230"/>
      <c r="S27" s="230"/>
      <c r="T27" s="230"/>
      <c r="U27" s="230"/>
      <c r="V27" s="230"/>
      <c r="W27" s="230"/>
      <c r="X27" s="230"/>
      <c r="Y27" s="230"/>
      <c r="Z27" s="230"/>
      <c r="AA27" s="230"/>
      <c r="AB27" s="230"/>
      <c r="AC27" s="230"/>
      <c r="AD27" s="230"/>
      <c r="AE27" s="230"/>
      <c r="AF27" s="230"/>
    </row>
    <row r="28" spans="1:32" ht="18.75" x14ac:dyDescent="0.3">
      <c r="A28" s="36" t="s">
        <v>99</v>
      </c>
      <c r="B28" s="34" t="s">
        <v>101</v>
      </c>
      <c r="C28" s="68" t="e">
        <f>SUM(#REF!,C26)</f>
        <v>#REF!</v>
      </c>
      <c r="D28" s="68" t="e">
        <f>SUM(#REF!,D26)</f>
        <v>#REF!</v>
      </c>
      <c r="E28" s="68" t="e">
        <f>SUM(#REF!,E26)</f>
        <v>#REF!</v>
      </c>
      <c r="F28" s="67">
        <f>F26+F27</f>
        <v>0</v>
      </c>
      <c r="G28" s="67">
        <f t="shared" ref="G28:H28" si="4">G26+G27</f>
        <v>277800</v>
      </c>
      <c r="H28" s="67">
        <f t="shared" si="4"/>
        <v>277800</v>
      </c>
      <c r="I28" s="67"/>
      <c r="J28" s="67">
        <f>J26+J27</f>
        <v>277800</v>
      </c>
      <c r="K28" s="67"/>
      <c r="L28" s="67">
        <v>277800</v>
      </c>
      <c r="M28" s="152">
        <f t="shared" si="0"/>
        <v>-277800</v>
      </c>
      <c r="N28" s="67"/>
      <c r="O28" s="392"/>
      <c r="P28" s="230"/>
      <c r="Q28" s="230"/>
      <c r="R28" s="230"/>
      <c r="S28" s="230"/>
      <c r="T28" s="230"/>
      <c r="U28" s="230"/>
      <c r="V28" s="230"/>
      <c r="W28" s="230"/>
      <c r="X28" s="230"/>
      <c r="Y28" s="230"/>
      <c r="Z28" s="230"/>
      <c r="AA28" s="230"/>
      <c r="AB28" s="230"/>
      <c r="AC28" s="230"/>
      <c r="AD28" s="230"/>
      <c r="AE28" s="230"/>
      <c r="AF28" s="230"/>
    </row>
    <row r="29" spans="1:32" ht="18.75" x14ac:dyDescent="0.3">
      <c r="A29" s="36" t="s">
        <v>104</v>
      </c>
      <c r="B29" s="34" t="s">
        <v>105</v>
      </c>
      <c r="C29" s="68" t="e">
        <f>SUM(#REF!,#REF!)</f>
        <v>#REF!</v>
      </c>
      <c r="D29" s="69" t="e">
        <f>SUM(#REF!,#REF!)</f>
        <v>#REF!</v>
      </c>
      <c r="E29" s="68" t="e">
        <f>SUM(#REF!,#REF!)</f>
        <v>#REF!</v>
      </c>
      <c r="F29" s="67"/>
      <c r="G29" s="67"/>
      <c r="H29" s="67"/>
      <c r="I29" s="67"/>
      <c r="J29" s="67"/>
      <c r="K29" s="67"/>
      <c r="L29" s="67"/>
      <c r="M29" s="152">
        <f t="shared" si="0"/>
        <v>0</v>
      </c>
      <c r="N29" s="67"/>
      <c r="O29" s="393"/>
      <c r="P29" s="230"/>
      <c r="Q29" s="230"/>
      <c r="R29" s="230"/>
      <c r="S29" s="230"/>
      <c r="T29" s="230"/>
      <c r="U29" s="230"/>
      <c r="V29" s="230"/>
      <c r="W29" s="230"/>
      <c r="X29" s="230"/>
      <c r="Y29" s="230"/>
      <c r="Z29" s="230"/>
      <c r="AA29" s="230"/>
      <c r="AB29" s="230"/>
      <c r="AC29" s="230"/>
      <c r="AD29" s="230"/>
      <c r="AE29" s="230"/>
      <c r="AF29" s="230"/>
    </row>
    <row r="30" spans="1:32" ht="18.75" x14ac:dyDescent="0.3">
      <c r="A30" s="36" t="s">
        <v>106</v>
      </c>
      <c r="B30" s="34" t="s">
        <v>107</v>
      </c>
      <c r="C30" s="69" t="e">
        <f>SUM(#REF!)</f>
        <v>#REF!</v>
      </c>
      <c r="D30" s="68" t="e">
        <f>SUM(#REF!)</f>
        <v>#REF!</v>
      </c>
      <c r="E30" s="69" t="e">
        <f>SUM(#REF!)</f>
        <v>#REF!</v>
      </c>
      <c r="F30" s="67"/>
      <c r="G30" s="67"/>
      <c r="H30" s="67"/>
      <c r="I30" s="67"/>
      <c r="J30" s="67"/>
      <c r="K30" s="67"/>
      <c r="L30" s="67"/>
      <c r="M30" s="152">
        <f t="shared" si="0"/>
        <v>0</v>
      </c>
      <c r="N30" s="67"/>
      <c r="O30" s="392"/>
      <c r="P30" s="230"/>
      <c r="Q30" s="230"/>
      <c r="R30" s="230"/>
      <c r="S30" s="230"/>
      <c r="T30" s="230"/>
      <c r="U30" s="230"/>
      <c r="V30" s="230"/>
      <c r="W30" s="230"/>
      <c r="X30" s="230"/>
      <c r="Y30" s="230"/>
      <c r="Z30" s="230"/>
      <c r="AA30" s="230"/>
      <c r="AB30" s="230"/>
      <c r="AC30" s="230"/>
      <c r="AD30" s="230"/>
      <c r="AE30" s="230"/>
      <c r="AF30" s="230"/>
    </row>
    <row r="31" spans="1:32" ht="18.75" x14ac:dyDescent="0.3">
      <c r="A31" s="1" t="s">
        <v>110</v>
      </c>
      <c r="B31" s="17" t="s">
        <v>155</v>
      </c>
      <c r="C31" s="63"/>
      <c r="D31" s="64"/>
      <c r="E31" s="63"/>
      <c r="F31" s="147">
        <v>5927940</v>
      </c>
      <c r="G31" s="147"/>
      <c r="H31" s="147">
        <f>F31+G31</f>
        <v>5927940</v>
      </c>
      <c r="I31" s="147"/>
      <c r="J31" s="147">
        <f>H31</f>
        <v>5927940</v>
      </c>
      <c r="K31" s="147">
        <f>L31-J31</f>
        <v>0</v>
      </c>
      <c r="L31" s="147">
        <v>5927940</v>
      </c>
      <c r="M31" s="194">
        <f t="shared" si="0"/>
        <v>-2554374</v>
      </c>
      <c r="N31" s="147">
        <v>3373566</v>
      </c>
      <c r="O31" s="392"/>
      <c r="P31" s="230"/>
      <c r="Q31" s="230"/>
      <c r="R31" s="230"/>
      <c r="S31" s="230"/>
      <c r="T31" s="230"/>
      <c r="U31" s="230"/>
      <c r="V31" s="230"/>
      <c r="W31" s="230"/>
      <c r="X31" s="230"/>
      <c r="Y31" s="230"/>
      <c r="Z31" s="230"/>
      <c r="AA31" s="230"/>
      <c r="AB31" s="230"/>
      <c r="AC31" s="230"/>
      <c r="AD31" s="230"/>
      <c r="AE31" s="230"/>
      <c r="AF31" s="230"/>
    </row>
    <row r="32" spans="1:32" s="118" customFormat="1" ht="18.75" x14ac:dyDescent="0.3">
      <c r="A32" s="1" t="s">
        <v>111</v>
      </c>
      <c r="B32" s="17" t="s">
        <v>112</v>
      </c>
      <c r="C32" s="63"/>
      <c r="D32" s="64"/>
      <c r="E32" s="63"/>
      <c r="F32" s="147"/>
      <c r="G32" s="147"/>
      <c r="H32" s="147">
        <f t="shared" ref="H32:H33" si="5">F32+G32</f>
        <v>0</v>
      </c>
      <c r="I32" s="147"/>
      <c r="J32" s="147"/>
      <c r="K32" s="147"/>
      <c r="L32" s="147"/>
      <c r="M32" s="194">
        <f t="shared" si="0"/>
        <v>0</v>
      </c>
      <c r="N32" s="147"/>
      <c r="O32" s="392"/>
      <c r="P32" s="230"/>
      <c r="Q32" s="230"/>
      <c r="R32" s="230"/>
      <c r="S32" s="230"/>
      <c r="T32" s="230"/>
      <c r="U32" s="230"/>
      <c r="V32" s="230"/>
      <c r="W32" s="230"/>
      <c r="X32" s="230"/>
      <c r="Y32" s="230"/>
      <c r="Z32" s="230"/>
      <c r="AA32" s="230"/>
      <c r="AB32" s="230"/>
      <c r="AC32" s="230"/>
      <c r="AD32" s="230"/>
      <c r="AE32" s="230"/>
      <c r="AF32" s="230"/>
    </row>
    <row r="33" spans="1:32" ht="18.75" x14ac:dyDescent="0.3">
      <c r="A33" s="1" t="s">
        <v>218</v>
      </c>
      <c r="B33" s="17" t="s">
        <v>113</v>
      </c>
      <c r="C33" s="63"/>
      <c r="D33" s="64"/>
      <c r="E33" s="63"/>
      <c r="F33" s="147"/>
      <c r="G33" s="147"/>
      <c r="H33" s="147">
        <f t="shared" si="5"/>
        <v>0</v>
      </c>
      <c r="I33" s="147"/>
      <c r="J33" s="147">
        <f>H33+I33</f>
        <v>0</v>
      </c>
      <c r="K33" s="147">
        <f>L33-J33</f>
        <v>0</v>
      </c>
      <c r="L33" s="147"/>
      <c r="M33" s="194">
        <f t="shared" si="0"/>
        <v>60258</v>
      </c>
      <c r="N33" s="147">
        <v>60258</v>
      </c>
      <c r="O33" s="392"/>
      <c r="P33" s="620"/>
      <c r="Q33" s="599"/>
      <c r="R33" s="230"/>
      <c r="S33" s="230"/>
      <c r="T33" s="230"/>
      <c r="U33" s="230"/>
      <c r="V33" s="230"/>
      <c r="W33" s="230"/>
      <c r="X33" s="230"/>
      <c r="Y33" s="230"/>
      <c r="Z33" s="230"/>
      <c r="AA33" s="230"/>
      <c r="AB33" s="230"/>
      <c r="AC33" s="230"/>
      <c r="AD33" s="230"/>
      <c r="AE33" s="230"/>
      <c r="AF33" s="230"/>
    </row>
    <row r="34" spans="1:32" ht="18.75" x14ac:dyDescent="0.3">
      <c r="A34" s="36" t="s">
        <v>108</v>
      </c>
      <c r="B34" s="34" t="s">
        <v>109</v>
      </c>
      <c r="C34" s="69">
        <f>SUM(C31:C33)</f>
        <v>0</v>
      </c>
      <c r="D34" s="68">
        <f>SUM(D31:D33)</f>
        <v>0</v>
      </c>
      <c r="E34" s="69">
        <f>SUM(E31:E33)</f>
        <v>0</v>
      </c>
      <c r="F34" s="67">
        <f>SUM(F31:F33)</f>
        <v>5927940</v>
      </c>
      <c r="G34" s="67">
        <f t="shared" ref="G34:H34" si="6">SUM(G31:G33)</f>
        <v>0</v>
      </c>
      <c r="H34" s="67">
        <f t="shared" si="6"/>
        <v>5927940</v>
      </c>
      <c r="I34" s="67">
        <f>I31+I32+I33</f>
        <v>0</v>
      </c>
      <c r="J34" s="67">
        <f>H34+I34</f>
        <v>5927940</v>
      </c>
      <c r="K34" s="67">
        <f>K31+K32+K33</f>
        <v>0</v>
      </c>
      <c r="L34" s="67">
        <f>J34+K34</f>
        <v>5927940</v>
      </c>
      <c r="M34" s="152">
        <f t="shared" si="0"/>
        <v>-2494116</v>
      </c>
      <c r="N34" s="67">
        <f>SUM(N31:N33)</f>
        <v>3433824</v>
      </c>
      <c r="O34" s="392"/>
      <c r="P34" s="230"/>
      <c r="Q34" s="230"/>
      <c r="R34" s="230"/>
      <c r="S34" s="230"/>
      <c r="T34" s="230"/>
      <c r="U34" s="230"/>
      <c r="V34" s="230"/>
      <c r="W34" s="230"/>
      <c r="X34" s="230"/>
      <c r="Y34" s="230"/>
      <c r="Z34" s="230"/>
      <c r="AA34" s="230"/>
      <c r="AB34" s="230"/>
      <c r="AC34" s="230"/>
      <c r="AD34" s="230"/>
      <c r="AE34" s="230"/>
      <c r="AF34" s="230"/>
    </row>
    <row r="35" spans="1:32" ht="18.75" x14ac:dyDescent="0.3">
      <c r="A35" s="36" t="s">
        <v>114</v>
      </c>
      <c r="B35" s="34" t="s">
        <v>115</v>
      </c>
      <c r="C35" s="69" t="e">
        <f>SUM(#REF!)</f>
        <v>#REF!</v>
      </c>
      <c r="D35" s="68" t="e">
        <f>SUM(#REF!)</f>
        <v>#REF!</v>
      </c>
      <c r="E35" s="69" t="e">
        <f>SUM(#REF!)</f>
        <v>#REF!</v>
      </c>
      <c r="F35" s="67"/>
      <c r="G35" s="67"/>
      <c r="H35" s="67"/>
      <c r="I35" s="67"/>
      <c r="J35" s="67"/>
      <c r="K35" s="67"/>
      <c r="L35" s="67"/>
      <c r="M35" s="152">
        <f t="shared" si="0"/>
        <v>0</v>
      </c>
      <c r="N35" s="67"/>
      <c r="O35" s="392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0"/>
      <c r="AC35" s="230"/>
      <c r="AD35" s="230"/>
      <c r="AE35" s="230"/>
      <c r="AF35" s="230"/>
    </row>
    <row r="36" spans="1:32" ht="15.75" x14ac:dyDescent="0.25">
      <c r="A36" s="1" t="s">
        <v>174</v>
      </c>
      <c r="B36" s="17" t="s">
        <v>116</v>
      </c>
      <c r="C36" s="63"/>
      <c r="D36" s="64"/>
      <c r="E36" s="63"/>
      <c r="F36" s="146"/>
      <c r="G36" s="146"/>
      <c r="H36" s="146"/>
      <c r="I36" s="146"/>
      <c r="J36" s="146"/>
      <c r="K36" s="146"/>
      <c r="L36" s="146"/>
      <c r="M36" s="194">
        <f t="shared" si="0"/>
        <v>0</v>
      </c>
      <c r="N36" s="146"/>
      <c r="O36" s="392"/>
      <c r="P36" s="230"/>
      <c r="Q36" s="230"/>
      <c r="R36" s="230"/>
      <c r="S36" s="230"/>
      <c r="T36" s="230"/>
      <c r="U36" s="230"/>
      <c r="V36" s="230"/>
      <c r="W36" s="230"/>
      <c r="X36" s="230"/>
      <c r="Y36" s="230"/>
      <c r="Z36" s="230"/>
      <c r="AA36" s="230"/>
      <c r="AB36" s="230"/>
      <c r="AC36" s="230"/>
      <c r="AD36" s="230"/>
      <c r="AE36" s="230"/>
      <c r="AF36" s="230"/>
    </row>
    <row r="37" spans="1:32" ht="18.75" x14ac:dyDescent="0.3">
      <c r="A37" s="36" t="s">
        <v>117</v>
      </c>
      <c r="B37" s="34" t="s">
        <v>120</v>
      </c>
      <c r="C37" s="69">
        <f>SUM(C36:C36)</f>
        <v>0</v>
      </c>
      <c r="D37" s="68">
        <f>SUM(D36:D36)</f>
        <v>0</v>
      </c>
      <c r="E37" s="69">
        <f>SUM(E36:E36)</f>
        <v>0</v>
      </c>
      <c r="F37" s="67">
        <f>SUM(F36:F36)</f>
        <v>0</v>
      </c>
      <c r="G37" s="67"/>
      <c r="H37" s="67"/>
      <c r="I37" s="67"/>
      <c r="J37" s="67"/>
      <c r="K37" s="67"/>
      <c r="L37" s="67"/>
      <c r="M37" s="152">
        <f t="shared" si="0"/>
        <v>0</v>
      </c>
      <c r="N37" s="67"/>
      <c r="O37" s="392"/>
      <c r="P37" s="230"/>
      <c r="Q37" s="230"/>
      <c r="R37" s="230"/>
      <c r="S37" s="230"/>
      <c r="T37" s="230"/>
      <c r="U37" s="230"/>
      <c r="V37" s="230"/>
      <c r="W37" s="230"/>
      <c r="X37" s="230"/>
      <c r="Y37" s="230"/>
      <c r="Z37" s="230"/>
      <c r="AA37" s="230"/>
      <c r="AB37" s="230"/>
      <c r="AC37" s="230"/>
      <c r="AD37" s="230"/>
      <c r="AE37" s="230"/>
      <c r="AF37" s="230"/>
    </row>
    <row r="38" spans="1:32" ht="18.75" x14ac:dyDescent="0.3">
      <c r="A38" s="36" t="s">
        <v>118</v>
      </c>
      <c r="B38" s="34" t="s">
        <v>119</v>
      </c>
      <c r="C38" s="69" t="e">
        <f>SUM(#REF!)</f>
        <v>#REF!</v>
      </c>
      <c r="D38" s="68" t="e">
        <f>SUM(#REF!)</f>
        <v>#REF!</v>
      </c>
      <c r="E38" s="69" t="e">
        <f>SUM(#REF!)</f>
        <v>#REF!</v>
      </c>
      <c r="F38" s="67"/>
      <c r="G38" s="67"/>
      <c r="H38" s="67"/>
      <c r="I38" s="67"/>
      <c r="J38" s="67"/>
      <c r="K38" s="67"/>
      <c r="L38" s="67"/>
      <c r="M38" s="152">
        <f t="shared" si="0"/>
        <v>0</v>
      </c>
      <c r="N38" s="67"/>
      <c r="O38" s="392"/>
      <c r="P38" s="230"/>
      <c r="Q38" s="230"/>
      <c r="R38" s="230"/>
      <c r="S38" s="230"/>
      <c r="T38" s="230"/>
      <c r="U38" s="230"/>
      <c r="V38" s="230"/>
      <c r="W38" s="230"/>
      <c r="X38" s="230"/>
      <c r="Y38" s="230"/>
      <c r="Z38" s="230"/>
      <c r="AA38" s="230"/>
      <c r="AB38" s="230"/>
      <c r="AC38" s="230"/>
      <c r="AD38" s="230"/>
      <c r="AE38" s="230"/>
      <c r="AF38" s="230"/>
    </row>
    <row r="39" spans="1:32" ht="18.75" x14ac:dyDescent="0.3">
      <c r="A39" s="44"/>
      <c r="B39" s="34" t="s">
        <v>20</v>
      </c>
      <c r="C39" s="68" t="e">
        <f t="shared" ref="C39:H39" si="7">SUM(C28,C29,C30,C34,C35,C37,C38)</f>
        <v>#REF!</v>
      </c>
      <c r="D39" s="69" t="e">
        <f t="shared" si="7"/>
        <v>#REF!</v>
      </c>
      <c r="E39" s="68" t="e">
        <f t="shared" si="7"/>
        <v>#REF!</v>
      </c>
      <c r="F39" s="67">
        <f t="shared" si="7"/>
        <v>5927940</v>
      </c>
      <c r="G39" s="67">
        <f t="shared" si="7"/>
        <v>277800</v>
      </c>
      <c r="H39" s="67">
        <f t="shared" si="7"/>
        <v>6205740</v>
      </c>
      <c r="I39" s="67">
        <f>I26+I27+I28+I29+I30+I34+I35+I37+I38</f>
        <v>0</v>
      </c>
      <c r="J39" s="67">
        <f>H39+I39</f>
        <v>6205740</v>
      </c>
      <c r="K39" s="67">
        <f>K27+K34</f>
        <v>0</v>
      </c>
      <c r="L39" s="67">
        <f>L27+L34</f>
        <v>6205740</v>
      </c>
      <c r="M39" s="152">
        <f t="shared" si="0"/>
        <v>24841983</v>
      </c>
      <c r="N39" s="67">
        <f>SUM(N27+N34)</f>
        <v>31047723</v>
      </c>
      <c r="O39" s="393"/>
      <c r="P39" s="230"/>
      <c r="Q39" s="230"/>
      <c r="R39" s="230"/>
      <c r="S39" s="230"/>
      <c r="T39" s="230"/>
      <c r="U39" s="230"/>
      <c r="V39" s="230"/>
      <c r="W39" s="230"/>
      <c r="X39" s="230"/>
      <c r="Y39" s="230"/>
      <c r="Z39" s="230"/>
      <c r="AA39" s="230"/>
      <c r="AB39" s="230"/>
      <c r="AC39" s="230"/>
      <c r="AD39" s="230"/>
      <c r="AE39" s="230"/>
      <c r="AF39" s="230"/>
    </row>
    <row r="40" spans="1:32" ht="18.75" x14ac:dyDescent="0.3">
      <c r="A40" s="3" t="s">
        <v>123</v>
      </c>
      <c r="B40" s="19" t="s">
        <v>220</v>
      </c>
      <c r="C40" s="72"/>
      <c r="D40" s="73"/>
      <c r="E40" s="72"/>
      <c r="F40" s="145">
        <f>F41+F42</f>
        <v>2067326</v>
      </c>
      <c r="G40" s="145"/>
      <c r="H40" s="145">
        <f>F40+G40</f>
        <v>2067326</v>
      </c>
      <c r="I40" s="145"/>
      <c r="J40" s="145">
        <f>H40+I40</f>
        <v>2067326</v>
      </c>
      <c r="K40" s="145"/>
      <c r="L40" s="145">
        <f>L41</f>
        <v>2067326</v>
      </c>
      <c r="M40" s="194">
        <f t="shared" si="0"/>
        <v>81535008</v>
      </c>
      <c r="N40" s="145">
        <v>83602334</v>
      </c>
      <c r="O40" s="392"/>
      <c r="P40" s="230"/>
      <c r="Q40" s="230"/>
      <c r="R40" s="230"/>
      <c r="S40" s="230"/>
      <c r="T40" s="230"/>
      <c r="U40" s="230"/>
      <c r="V40" s="230"/>
      <c r="W40" s="230"/>
      <c r="X40" s="230"/>
      <c r="Y40" s="230"/>
      <c r="Z40" s="230"/>
      <c r="AA40" s="230"/>
      <c r="AB40" s="230"/>
      <c r="AC40" s="230"/>
      <c r="AD40" s="230"/>
      <c r="AE40" s="230"/>
      <c r="AF40" s="230"/>
    </row>
    <row r="41" spans="1:32" s="118" customFormat="1" ht="18.75" x14ac:dyDescent="0.3">
      <c r="A41" s="3"/>
      <c r="B41" s="19" t="s">
        <v>277</v>
      </c>
      <c r="C41" s="72"/>
      <c r="D41" s="73"/>
      <c r="E41" s="72"/>
      <c r="F41" s="451">
        <v>2067326</v>
      </c>
      <c r="G41" s="451"/>
      <c r="H41" s="451">
        <f>F41+G41</f>
        <v>2067326</v>
      </c>
      <c r="I41" s="451"/>
      <c r="J41" s="451">
        <f>H41+I41</f>
        <v>2067326</v>
      </c>
      <c r="K41" s="451">
        <f>L41-J41</f>
        <v>0</v>
      </c>
      <c r="L41" s="451">
        <v>2067326</v>
      </c>
      <c r="M41" s="194">
        <f t="shared" si="0"/>
        <v>81535008</v>
      </c>
      <c r="N41" s="451">
        <v>83602334</v>
      </c>
      <c r="O41" s="392"/>
      <c r="P41" s="230"/>
      <c r="Q41" s="230"/>
      <c r="R41" s="230"/>
      <c r="S41" s="230"/>
      <c r="T41" s="230"/>
      <c r="U41" s="230"/>
      <c r="V41" s="230"/>
      <c r="W41" s="230"/>
      <c r="X41" s="230"/>
      <c r="Y41" s="230"/>
      <c r="Z41" s="230"/>
      <c r="AA41" s="230"/>
      <c r="AB41" s="230"/>
      <c r="AC41" s="230"/>
      <c r="AD41" s="230"/>
      <c r="AE41" s="230"/>
      <c r="AF41" s="230"/>
    </row>
    <row r="42" spans="1:32" s="118" customFormat="1" ht="18.75" x14ac:dyDescent="0.3">
      <c r="A42" s="3"/>
      <c r="B42" s="19" t="s">
        <v>278</v>
      </c>
      <c r="C42" s="72"/>
      <c r="D42" s="73"/>
      <c r="E42" s="72"/>
      <c r="F42" s="451"/>
      <c r="G42" s="451"/>
      <c r="H42" s="451"/>
      <c r="I42" s="451"/>
      <c r="J42" s="451"/>
      <c r="K42" s="451"/>
      <c r="L42" s="451"/>
      <c r="M42" s="194">
        <f t="shared" si="0"/>
        <v>0</v>
      </c>
      <c r="N42" s="451"/>
      <c r="O42" s="392"/>
      <c r="P42" s="230"/>
      <c r="Q42" s="230"/>
      <c r="R42" s="230"/>
      <c r="S42" s="230"/>
      <c r="T42" s="230"/>
      <c r="U42" s="230"/>
      <c r="V42" s="230"/>
      <c r="W42" s="230"/>
      <c r="X42" s="230"/>
      <c r="Y42" s="230"/>
      <c r="Z42" s="230"/>
      <c r="AA42" s="230"/>
      <c r="AB42" s="230"/>
      <c r="AC42" s="230"/>
      <c r="AD42" s="230"/>
      <c r="AE42" s="230"/>
      <c r="AF42" s="230"/>
    </row>
    <row r="43" spans="1:32" s="118" customFormat="1" ht="18.75" x14ac:dyDescent="0.3">
      <c r="A43" s="3"/>
      <c r="B43" s="19"/>
      <c r="C43" s="72"/>
      <c r="D43" s="73"/>
      <c r="E43" s="72"/>
      <c r="F43" s="421">
        <f>F39+F40</f>
        <v>7995266</v>
      </c>
      <c r="G43" s="421">
        <f t="shared" ref="G43" si="8">G39+G40</f>
        <v>277800</v>
      </c>
      <c r="H43" s="421">
        <f>H39+H40</f>
        <v>8273066</v>
      </c>
      <c r="I43" s="421">
        <f>I39+I40</f>
        <v>0</v>
      </c>
      <c r="J43" s="421">
        <f>H43+I43</f>
        <v>8273066</v>
      </c>
      <c r="K43" s="421">
        <f>K39+K40</f>
        <v>0</v>
      </c>
      <c r="L43" s="421">
        <f>J43+K43</f>
        <v>8273066</v>
      </c>
      <c r="M43" s="152">
        <f t="shared" si="0"/>
        <v>106376991</v>
      </c>
      <c r="N43" s="421">
        <f>SUM(N27+N34+N40)</f>
        <v>114650057</v>
      </c>
      <c r="O43" s="392"/>
      <c r="P43" s="230"/>
      <c r="Q43" s="230"/>
      <c r="R43" s="230"/>
      <c r="S43" s="230"/>
      <c r="T43" s="230"/>
      <c r="U43" s="230"/>
      <c r="V43" s="230"/>
      <c r="W43" s="230"/>
      <c r="X43" s="230"/>
      <c r="Y43" s="230"/>
      <c r="Z43" s="230"/>
      <c r="AA43" s="230"/>
      <c r="AB43" s="230"/>
      <c r="AC43" s="230"/>
      <c r="AD43" s="230"/>
      <c r="AE43" s="230"/>
      <c r="AF43" s="230"/>
    </row>
    <row r="44" spans="1:32" ht="18.75" x14ac:dyDescent="0.3">
      <c r="A44" s="3" t="s">
        <v>124</v>
      </c>
      <c r="B44" s="19" t="s">
        <v>19</v>
      </c>
      <c r="C44" s="72"/>
      <c r="D44" s="73"/>
      <c r="E44" s="72"/>
      <c r="F44" s="145">
        <f>Önkormányzat!F26</f>
        <v>191488401</v>
      </c>
      <c r="G44" s="145">
        <v>889000</v>
      </c>
      <c r="H44" s="145">
        <f>F44+G44</f>
        <v>192377401</v>
      </c>
      <c r="I44" s="145">
        <f>J44-H44</f>
        <v>2211493</v>
      </c>
      <c r="J44" s="145">
        <v>194588894</v>
      </c>
      <c r="K44" s="145">
        <f>L44-J44</f>
        <v>8700</v>
      </c>
      <c r="L44" s="145">
        <v>194597594</v>
      </c>
      <c r="M44" s="194">
        <f t="shared" si="0"/>
        <v>-82944609</v>
      </c>
      <c r="N44" s="145">
        <v>111652985</v>
      </c>
      <c r="O44" s="392"/>
      <c r="P44" s="620"/>
      <c r="Q44" s="599"/>
      <c r="R44" s="599"/>
      <c r="S44" s="599"/>
      <c r="T44" s="230"/>
      <c r="U44" s="230"/>
      <c r="V44" s="230"/>
      <c r="W44" s="230"/>
      <c r="X44" s="230"/>
      <c r="Y44" s="230"/>
      <c r="Z44" s="230"/>
      <c r="AA44" s="230"/>
      <c r="AB44" s="230"/>
      <c r="AC44" s="230"/>
      <c r="AD44" s="230"/>
      <c r="AE44" s="230"/>
      <c r="AF44" s="230"/>
    </row>
    <row r="45" spans="1:32" ht="18.75" x14ac:dyDescent="0.3">
      <c r="A45" s="45"/>
      <c r="B45" s="34" t="s">
        <v>122</v>
      </c>
      <c r="C45" s="68" t="e">
        <f>SUM(C39:C44)</f>
        <v>#REF!</v>
      </c>
      <c r="D45" s="68" t="e">
        <f>SUM(D39:D44)</f>
        <v>#REF!</v>
      </c>
      <c r="E45" s="68" t="e">
        <f>SUM(E39:E44)</f>
        <v>#REF!</v>
      </c>
      <c r="F45" s="67">
        <f>F43+F44</f>
        <v>199483667</v>
      </c>
      <c r="G45" s="67">
        <f>SUM(G43:G44)</f>
        <v>1166800</v>
      </c>
      <c r="H45" s="67">
        <f>H43+H44</f>
        <v>200650467</v>
      </c>
      <c r="I45" s="67">
        <f>I43+I44</f>
        <v>2211493</v>
      </c>
      <c r="J45" s="67">
        <f>H45+I45</f>
        <v>202861960</v>
      </c>
      <c r="K45" s="67">
        <f>K43+K44</f>
        <v>8700</v>
      </c>
      <c r="L45" s="67">
        <f>L43+L44</f>
        <v>202870660</v>
      </c>
      <c r="M45" s="152">
        <f t="shared" si="0"/>
        <v>23432382</v>
      </c>
      <c r="N45" s="67">
        <f>SUM(N43:N44)</f>
        <v>226303042</v>
      </c>
      <c r="O45" s="392"/>
    </row>
    <row r="46" spans="1:32" ht="15" x14ac:dyDescent="0.2">
      <c r="C46" s="46"/>
      <c r="D46" s="46"/>
      <c r="E46" s="46"/>
      <c r="O46" s="394"/>
    </row>
    <row r="47" spans="1:32" ht="18.75" x14ac:dyDescent="0.3">
      <c r="A47" s="57"/>
      <c r="B47" s="58" t="s">
        <v>48</v>
      </c>
      <c r="C47" s="84"/>
      <c r="D47" s="85"/>
      <c r="E47" s="84"/>
      <c r="F47" s="109">
        <f>Létszám!E5</f>
        <v>24</v>
      </c>
      <c r="G47" s="109"/>
      <c r="H47" s="109">
        <v>26</v>
      </c>
      <c r="I47" s="109"/>
      <c r="J47" s="109">
        <v>25</v>
      </c>
      <c r="K47" s="109"/>
      <c r="L47" s="109">
        <v>24</v>
      </c>
      <c r="M47" s="109"/>
      <c r="N47" s="109"/>
      <c r="O47" s="392"/>
    </row>
    <row r="48" spans="1:32" x14ac:dyDescent="0.2">
      <c r="O48" s="397"/>
    </row>
  </sheetData>
  <mergeCells count="7">
    <mergeCell ref="P33:Q33"/>
    <mergeCell ref="P44:S44"/>
    <mergeCell ref="P6:T6"/>
    <mergeCell ref="E3:E4"/>
    <mergeCell ref="A1:A4"/>
    <mergeCell ref="C1:E2"/>
    <mergeCell ref="C3:D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60" orientation="landscape" r:id="rId1"/>
  <headerFooter alignWithMargins="0">
    <oddHeader>&amp;C&amp;"Times,Félkövér"&amp;14Győr-Moson-Sopron Megyei Önkormányzati Hivatal
2020. évi bevételei és kiadásai&amp;R&amp;"Times New Roman,Normál"&amp;12 8. számú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5</vt:i4>
      </vt:variant>
    </vt:vector>
  </HeadingPairs>
  <TitlesOfParts>
    <vt:vector size="18" baseType="lpstr">
      <vt:lpstr>Ktvetési mérleg</vt:lpstr>
      <vt:lpstr>Műk-felh.mérleg</vt:lpstr>
      <vt:lpstr>Bevétel össz.</vt:lpstr>
      <vt:lpstr>Kiadás ktgvszervenként</vt:lpstr>
      <vt:lpstr>Állami</vt:lpstr>
      <vt:lpstr>Ber.-felú.</vt:lpstr>
      <vt:lpstr>Pénze.átadás</vt:lpstr>
      <vt:lpstr>Önkormányzat</vt:lpstr>
      <vt:lpstr>Hivatal</vt:lpstr>
      <vt:lpstr>Ei. felh.terv</vt:lpstr>
      <vt:lpstr>Létszám</vt:lpstr>
      <vt:lpstr>Gördülő</vt:lpstr>
      <vt:lpstr>EU</vt:lpstr>
      <vt:lpstr>Állami!Nyomtatási_terület</vt:lpstr>
      <vt:lpstr>'Ber.-felú.'!Nyomtatási_terület</vt:lpstr>
      <vt:lpstr>'Ei. felh.terv'!Nyomtatási_terület</vt:lpstr>
      <vt:lpstr>Önkormányzat!Nyomtatási_terület</vt:lpstr>
      <vt:lpstr>Pénze.átadás!Nyomtatási_terület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Kormendy Bernadett</cp:lastModifiedBy>
  <cp:lastPrinted>2020-12-03T13:27:02Z</cp:lastPrinted>
  <dcterms:created xsi:type="dcterms:W3CDTF">1997-01-17T14:02:09Z</dcterms:created>
  <dcterms:modified xsi:type="dcterms:W3CDTF">2020-12-08T14:47:12Z</dcterms:modified>
</cp:coreProperties>
</file>