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Titles" localSheetId="9">'10'!$1:$1</definedName>
    <definedName name="_xlnm.Print_Titles" localSheetId="10">'11'!$1:$1</definedName>
    <definedName name="_xlnm.Print_Titles" localSheetId="12">'13'!$1:$1</definedName>
    <definedName name="_xlnm.Print_Titles" localSheetId="14">'15'!$2:$2</definedName>
    <definedName name="_xlnm.Print_Titles" localSheetId="15">'16'!$2:$4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<sst xmlns="http://schemas.openxmlformats.org/spreadsheetml/2006/main" count="953" uniqueCount="622">
  <si>
    <t>Személyi juttatások</t>
  </si>
  <si>
    <t>Összesen</t>
  </si>
  <si>
    <t>I. Működési bevételek</t>
  </si>
  <si>
    <t>II. Felhalmozási bevételek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</si>
  <si>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</si>
  <si>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</si>
  <si>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</si>
  <si>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</si>
  <si>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</si>
  <si>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</si>
  <si>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</si>
  <si>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</si>
  <si>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</si>
  <si>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</si>
  <si>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</si>
  <si>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</si>
  <si>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</si>
  <si>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</si>
  <si>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</si>
  <si>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</si>
  <si>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</si>
  <si>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</si>
  <si>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</si>
  <si>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</si>
  <si>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</si>
  <si>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</si>
  <si>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</si>
  <si>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</si>
  <si>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</si>
  <si>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</si>
  <si>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</si>
  <si>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</si>
  <si>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</si>
  <si>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</si>
  <si>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</si>
  <si>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</si>
  <si>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</si>
  <si>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</si>
  <si>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</si>
  <si>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</si>
  <si>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</si>
  <si>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</si>
  <si>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</si>
  <si>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</si>
  <si>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</si>
  <si>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</si>
  <si>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</si>
  <si>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</si>
  <si>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</si>
  <si>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</si>
  <si>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</si>
  <si>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</si>
  <si>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</si>
  <si>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</si>
  <si>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</si>
  <si>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Keszthelyi Turisztikai Egyesület</t>
  </si>
  <si>
    <t xml:space="preserve">VÜZ Kft - Csik F. Tanuszoda </t>
  </si>
  <si>
    <t>Bethlen Gábor Nyugdíjas Klub</t>
  </si>
  <si>
    <t>Egyéb felhalmozási kiadások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</si>
  <si>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</si>
  <si>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</si>
  <si>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</si>
  <si>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</si>
  <si>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</si>
  <si>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</si>
  <si>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</si>
  <si>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</si>
  <si>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</si>
  <si>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</si>
  <si>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</si>
  <si>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</si>
  <si>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</si>
  <si>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</si>
  <si>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</si>
  <si>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</si>
  <si>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</si>
  <si>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Gazdasági Ellátó Szervezet Keszthely</t>
  </si>
  <si>
    <t>Telekadó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</si>
  <si>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</si>
  <si>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</si>
  <si>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</si>
  <si>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</si>
  <si>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</si>
  <si>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</si>
  <si>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</si>
  <si>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</si>
  <si>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</si>
  <si>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</si>
  <si>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</si>
  <si>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</si>
  <si>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</si>
  <si>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</si>
  <si>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</si>
  <si>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</si>
  <si>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</si>
  <si>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</si>
  <si>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</si>
  <si>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</si>
  <si>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</si>
  <si>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</si>
  <si>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</si>
  <si>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</si>
  <si>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</si>
  <si>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</si>
  <si>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</si>
  <si>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</si>
  <si>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</si>
  <si>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</si>
  <si>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</si>
  <si>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</si>
  <si>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</si>
  <si>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</si>
  <si>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</si>
  <si>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</si>
  <si>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</si>
  <si>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</si>
  <si>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</si>
  <si>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</si>
  <si>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</si>
  <si>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</si>
  <si>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</si>
  <si>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</si>
  <si>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</si>
  <si>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</si>
  <si>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</si>
  <si>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</si>
  <si>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</si>
  <si>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</si>
  <si>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</si>
  <si>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</si>
  <si>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</si>
  <si>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Kölcsön visszatérülése</t>
  </si>
  <si>
    <t xml:space="preserve">Felhalmozási célú átvett pénzeszközök </t>
  </si>
  <si>
    <t>Egyéb felhalmozási célú átvett pénzeszközök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</si>
  <si>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</si>
  <si>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</si>
  <si>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</si>
  <si>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</si>
  <si>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</si>
  <si>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</si>
  <si>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</si>
  <si>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</si>
  <si>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</si>
  <si>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</si>
  <si>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</si>
  <si>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</si>
  <si>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</si>
  <si>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</si>
  <si>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</si>
  <si>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</si>
  <si>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</si>
  <si>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</si>
  <si>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</si>
  <si>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</si>
  <si>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</si>
  <si>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</si>
  <si>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</si>
  <si>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</si>
  <si>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</si>
  <si>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</si>
  <si>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Felhal-mozási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</si>
  <si>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</si>
  <si>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</si>
  <si>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</si>
  <si>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</si>
  <si>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</si>
  <si>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</si>
  <si>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</si>
  <si>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 xml:space="preserve">SUN Teniszklub </t>
  </si>
  <si>
    <t>2. Önkormányzatok működési támogatásai</t>
  </si>
  <si>
    <t>7. Maradvány igénybevétele</t>
  </si>
  <si>
    <t>1. Beruházások</t>
  </si>
  <si>
    <t>6. Ellátottak pénzbeli juttatásai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</si>
  <si>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</si>
  <si>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</si>
  <si>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</si>
  <si>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</si>
  <si>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</si>
  <si>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</si>
  <si>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</si>
  <si>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</si>
  <si>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</si>
  <si>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</si>
  <si>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</si>
  <si>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</si>
  <si>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</si>
  <si>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</si>
  <si>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</si>
  <si>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</si>
  <si>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</si>
  <si>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</si>
  <si>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</si>
  <si>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</si>
  <si>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</si>
  <si>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</si>
  <si>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</si>
  <si>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</si>
  <si>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</si>
  <si>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</si>
  <si>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</si>
  <si>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</si>
  <si>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</si>
  <si>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</si>
  <si>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</si>
  <si>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Belvárosi Kereskedők Egyesülete Keszthely Történeti Belváros Kulturális Életéért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</si>
  <si>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</si>
  <si>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</si>
  <si>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</si>
  <si>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</si>
  <si>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</si>
  <si>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</si>
  <si>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</si>
  <si>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</si>
  <si>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Katasztrófa védelmi gyakorlat - eszközök, védőfelszerelések, stb.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</si>
  <si>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</si>
  <si>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</si>
  <si>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</si>
  <si>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</si>
  <si>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szertartásokhoz kellékek</t>
  </si>
  <si>
    <t>Sportlétesítmények, edzőtáborok műk.és fejl. (081030)</t>
  </si>
  <si>
    <t>Keszthelyi Kilométerek Egyesület</t>
  </si>
  <si>
    <t>Településfejl. 062020</t>
  </si>
  <si>
    <t>Településfejlesztés (062020)</t>
  </si>
  <si>
    <t>Konyhatechnológiai gép</t>
  </si>
  <si>
    <t>Kisértékű tárgyi eszközök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</si>
  <si>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</si>
  <si>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</si>
  <si>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</si>
  <si>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</si>
  <si>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</si>
  <si>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</si>
  <si>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</si>
  <si>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</si>
  <si>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</si>
  <si>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Fő téri szökőkút (áthúzódó) </t>
  </si>
  <si>
    <t xml:space="preserve">Keszthelyi Életfa Óvoda tetőfelújítása (áthúzódó) </t>
  </si>
  <si>
    <t xml:space="preserve">GESZ Központ - bádogozás (áthúzódó) </t>
  </si>
  <si>
    <t>Linóleum felújítás - ALI</t>
  </si>
  <si>
    <t>Kazánfelújítás - ALI</t>
  </si>
  <si>
    <t xml:space="preserve">Várkerti tó padozat felújítás </t>
  </si>
  <si>
    <t>Villamoshálózat felújítás -Vörösmarty u. óvoda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</si>
  <si>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</si>
  <si>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</si>
  <si>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</si>
  <si>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</si>
  <si>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</si>
  <si>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</si>
  <si>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</si>
  <si>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</si>
  <si>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</si>
  <si>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</si>
  <si>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</si>
  <si>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</si>
  <si>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</si>
  <si>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</si>
  <si>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</si>
  <si>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</si>
  <si>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</si>
  <si>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</si>
  <si>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</si>
  <si>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</si>
  <si>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</si>
  <si>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</si>
  <si>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</si>
  <si>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</si>
  <si>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</si>
  <si>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</si>
  <si>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Lakások felújítása</t>
  </si>
  <si>
    <t>Kossuth u. 22</t>
  </si>
  <si>
    <t>Újkori Középiskolás Helikoni Ünnepségek Alapítvány</t>
  </si>
  <si>
    <t>Keszthelyért Polgárőr Egyesület</t>
  </si>
  <si>
    <t>Keszthelyi Szív és Érbetegek Egyesülete</t>
  </si>
  <si>
    <t>Köznevelési int.tanulók nappali rendszerű oktatása (092120)</t>
  </si>
  <si>
    <t>ÉNYKK Északnyugat-magyarországi Közlekedési Központ Zrt. - veszteség kiegyenlítés 2018.I. félév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</si>
  <si>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</si>
  <si>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</si>
  <si>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</si>
  <si>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</si>
  <si>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</si>
  <si>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</si>
  <si>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</si>
  <si>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</si>
  <si>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</si>
  <si>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</si>
  <si>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</si>
  <si>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</si>
  <si>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</si>
  <si>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</si>
  <si>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</si>
  <si>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</si>
  <si>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</si>
  <si>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</si>
  <si>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</si>
  <si>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</si>
  <si>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</si>
  <si>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</si>
  <si>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</si>
  <si>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</si>
  <si>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</si>
  <si>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</si>
  <si>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</si>
  <si>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</si>
  <si>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</si>
  <si>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</si>
  <si>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</si>
  <si>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</si>
  <si>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</si>
  <si>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</si>
  <si>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</si>
  <si>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</si>
  <si>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</si>
  <si>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</si>
  <si>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Informatikai eszközök felújítása</t>
  </si>
  <si>
    <t>Óvodai vizesblokkok felújítása</t>
  </si>
  <si>
    <t>Mágneszáras beléptető rendszer</t>
  </si>
  <si>
    <t>Klíma berendezések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</si>
  <si>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</si>
  <si>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</si>
  <si>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</si>
  <si>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</si>
  <si>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</si>
  <si>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Centrál Színház Nonprofit Kft.  Nyári Játékok</t>
  </si>
  <si>
    <t>Nyugat-Balatoni Turisztikai Iroda NKft. Nyári Játékok</t>
  </si>
  <si>
    <t>Konyhatechnológiai gép felújítása</t>
  </si>
  <si>
    <t>Keszthelyi Vizimentő Közhasznú Egyesület</t>
  </si>
  <si>
    <t>6. Kölcsönök visszatérülése</t>
  </si>
  <si>
    <t>Óvodai nevelés, ellátás muködtetési feladatai (091140)</t>
  </si>
  <si>
    <t>Alapfokú művészetokt.összefüggő feladatok (091250)</t>
  </si>
  <si>
    <t xml:space="preserve">Keszthelyi F.Gy. Zenei Alapfokú Művészeti Iskola energetikai korszer. - TOP-3.2.1-15-ZA1-00030 - 241/2016. (VII.14.) </t>
  </si>
  <si>
    <t>Informatikai fejlesztések (013370)</t>
  </si>
  <si>
    <t xml:space="preserve">Leromlott városi területek rehabilitációja Keszthelyen TOP-4.3.1-15-ZA1-2016-00004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</si>
  <si>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</si>
  <si>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</si>
  <si>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</si>
  <si>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</si>
  <si>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</si>
  <si>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</si>
  <si>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</si>
  <si>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</si>
  <si>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</si>
  <si>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</si>
  <si>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</si>
  <si>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Ady E. u. 1-41. csapadékvíz elvezetés, járda és parkoló felújítása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</si>
  <si>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</si>
  <si>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</si>
  <si>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</si>
  <si>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</si>
  <si>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</si>
  <si>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</si>
  <si>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</si>
  <si>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</si>
  <si>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</si>
  <si>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</si>
  <si>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</si>
  <si>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</si>
  <si>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</si>
  <si>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</si>
  <si>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</si>
  <si>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</si>
  <si>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</si>
  <si>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</si>
  <si>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</si>
  <si>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</si>
  <si>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 xml:space="preserve">Bevételek összesen </t>
  </si>
  <si>
    <t>9. Személyi juttatások</t>
  </si>
  <si>
    <t>11. Dologi kiadások</t>
  </si>
  <si>
    <t>12. Működési és felhalmozási célú támogatások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</si>
  <si>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</si>
  <si>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</si>
  <si>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</si>
  <si>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</si>
  <si>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</si>
  <si>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</si>
  <si>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</si>
  <si>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</si>
  <si>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</si>
  <si>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</si>
  <si>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</si>
  <si>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</si>
  <si>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</si>
  <si>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</si>
  <si>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</si>
  <si>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</si>
  <si>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</si>
  <si>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</si>
  <si>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</si>
  <si>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</si>
  <si>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</si>
  <si>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</si>
  <si>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</si>
  <si>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</si>
  <si>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</si>
  <si>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</si>
  <si>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</si>
  <si>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</si>
  <si>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</si>
  <si>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 xml:space="preserve">247/2017. (X.5.) </t>
  </si>
  <si>
    <t>248/2017. (X.5.)</t>
  </si>
  <si>
    <t>TOP-4.3.1-15-ZA1-2016-00004. "Leromlott városi területek rehabilitációja Keszthelyen"</t>
  </si>
  <si>
    <t>TOP-1.4.1-15-ZA1-2016-00024 "Kísérleti utcai óvoda épületének átalakítása és bővítése"</t>
  </si>
  <si>
    <t>TOP-5.1.2-15-ZA1-2016-00003. "Innovatív foglalkoztatási együttműködés a keszthelyi és zalaszentgróti járásokban"</t>
  </si>
  <si>
    <t>EFOP-4.1.7-16. "Kulturális int. tanulást segítő infrastr.fejl. kiírásra a Mosóház (Lehel u. 2.) épület belső szárnyának felújítására és regionális szerepű népi kézműves alkotóház kialakítása"</t>
  </si>
  <si>
    <t>246/2017. (X.5.)</t>
  </si>
  <si>
    <t>257/2017. (XI.8)</t>
  </si>
  <si>
    <t>350/2017. (XII.14)</t>
  </si>
  <si>
    <t>156/2017.(VI.20)</t>
  </si>
  <si>
    <t>KÖFOP-1.2.1-VEKOP-16 "Csatlakozás az ASP rendszerhez"</t>
  </si>
  <si>
    <t>25/2017. (II.23)</t>
  </si>
  <si>
    <t>Működési célra</t>
  </si>
  <si>
    <t>29/2017. (II.23)</t>
  </si>
  <si>
    <t>EFOP 4-1.8-16-2017-00090. "Közönségünk közösségi terve - Infrastruktúra fejlesztés a keszthelyi F.Gy.Városi Könyvtárban"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</si>
  <si>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</si>
  <si>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</si>
  <si>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</si>
  <si>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Balatoni Borbarát Hölgyek Egyesülete - Keszthelyi karnevál (600+200)</t>
  </si>
  <si>
    <t>Módosítás</t>
  </si>
  <si>
    <t>Módosított előirányzat</t>
  </si>
  <si>
    <t>Helyi önkormányzatok működésének általános tám.</t>
  </si>
  <si>
    <t>Munkaadókat terhelő járulékok és szoc.hozzájárulási adó</t>
  </si>
  <si>
    <t>Keszthelyi Városfejlesztő Nonprofit Kft - pótbefizetés</t>
  </si>
  <si>
    <t>VÜZ Nonprofit Kft - EEB</t>
  </si>
  <si>
    <t>Cím</t>
  </si>
  <si>
    <t>Állami támogatás</t>
  </si>
  <si>
    <t>III. Irányítószervi támogatás</t>
  </si>
  <si>
    <t>IV. Költségvetési maradvány</t>
  </si>
  <si>
    <t>Műk. célú támogatások ÁHT-n belülről</t>
  </si>
  <si>
    <t>Működési célu átvett pénzeszközök</t>
  </si>
  <si>
    <t>Egyéb tárgyi eszköz értékesítés</t>
  </si>
  <si>
    <t xml:space="preserve">Működési </t>
  </si>
  <si>
    <t xml:space="preserve">Felhalmozási </t>
  </si>
  <si>
    <t xml:space="preserve">ebből: kötelező feladat </t>
  </si>
  <si>
    <t>II. Felhalmozási költségvetés</t>
  </si>
  <si>
    <t>Lét-szám-keret</t>
  </si>
  <si>
    <t>Köz-fogl. létszáma</t>
  </si>
  <si>
    <t>Munkaadókat terhelő járulékok és szha</t>
  </si>
  <si>
    <t>Ellátottak pénzbeli jutt.</t>
  </si>
  <si>
    <t>Beruházások</t>
  </si>
  <si>
    <t xml:space="preserve">Kölcsön nyújtása </t>
  </si>
  <si>
    <t>Tám. áht-n belülre</t>
  </si>
  <si>
    <t>Tám. áht-n kivülre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</si>
  <si>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</si>
  <si>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</si>
  <si>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</si>
  <si>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(családsegítés, házi segítség-nyújtás, gyermekjóléti szolg.,)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</si>
  <si>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</si>
  <si>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</si>
  <si>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</si>
  <si>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</si>
  <si>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</si>
  <si>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</si>
  <si>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</si>
  <si>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</si>
  <si>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>Egyéb felhalmozási célú kiadások ÁHT-n kívülre</t>
  </si>
  <si>
    <t xml:space="preserve">Szabadidős park, fürdő és strandszolgálatás (081061) </t>
  </si>
  <si>
    <t>VÜZ Nonprofit Kft. - Városi Strand főbejárati épület felújítási terve</t>
  </si>
  <si>
    <t>VÜZ Nonprofit Kft. - Városi Strand hídvizsgálati és kiviteli  terv</t>
  </si>
  <si>
    <t>VÜZ Nonprofit Kft. - Helikon Strand főépület felújítási terv</t>
  </si>
  <si>
    <t>Önkorm. és önkorm. hivatalok jogalkotó és ált. ig. tev. (011130)</t>
  </si>
  <si>
    <t xml:space="preserve">Keszthelyi Televízió Nonprofit Kft. </t>
  </si>
  <si>
    <t>Egyházak, közösségi és hitéleti tevékenységének tám. (084040 )</t>
  </si>
  <si>
    <t xml:space="preserve">Bencés Szellemiségért Alapítvány - Vaszary Kolos bíboros emlékműve </t>
  </si>
  <si>
    <t xml:space="preserve">Magyarok Nagyaszonya Plébánia - Szent Anna kápolna </t>
  </si>
  <si>
    <t>Kis-Szent Teréz Plébánia - fűtési rendszer korszerűsítés</t>
  </si>
  <si>
    <t xml:space="preserve">Felhalm. célú támogatások ÁHT-n belüről </t>
  </si>
  <si>
    <t>Felhalmo-zási célú átvett pénzesz-közök</t>
  </si>
  <si>
    <t>Táblagép</t>
  </si>
  <si>
    <t>LED-es derítőlámpák</t>
  </si>
  <si>
    <t>Digitális hangkeverő</t>
  </si>
  <si>
    <t>EFOP-1.2.9-17-2017-00073.  pályázat "Nő-Köz-Pont"</t>
  </si>
  <si>
    <t>EFOP-3.3.4-17-2017-00033. pályázat "Népmese Pont"</t>
  </si>
  <si>
    <t>Operációs rendszer</t>
  </si>
  <si>
    <t>EFOP-1.5.2-16-2017-00044. pályázat "Humán közszolg.fejl."</t>
  </si>
  <si>
    <t>Okostelefon alkalmazás fejlesztés</t>
  </si>
  <si>
    <t>Bútorok beszerzése</t>
  </si>
  <si>
    <t>EFOP-1.2.9-17-2017-00073. pály."Nő-Köz-Pont"- szoftverek</t>
  </si>
  <si>
    <t>EFOP-1.2.9-17-2017-00073. pály."Nő-Köz-Pont" - kisértékű tárgyi eszközök</t>
  </si>
  <si>
    <t>EFOP-1.2.9-17-2017-00073. pály. "Nő-Köz-Pont" - számítás-technikai eszközök</t>
  </si>
  <si>
    <t>Kazántest vásárlás - Gagarin u. Óvoda</t>
  </si>
  <si>
    <t>Kazán vásárlás - Gagarin u. Óvoda és bölcsőde</t>
  </si>
  <si>
    <t>Udvarburkolat felújítása</t>
  </si>
  <si>
    <t>Nagyteljesítményű nyomtató felújítása</t>
  </si>
  <si>
    <t>Rexter gépkocsi felújítása</t>
  </si>
  <si>
    <t>Pihenőszoba ablakcsere - ALI</t>
  </si>
  <si>
    <t>Főbejárat burkolat csere - Bölcsőde</t>
  </si>
  <si>
    <t>Középfokú oktatás int.programjainak komplex tám. (092211 )</t>
  </si>
  <si>
    <t>EFOP 3.3.4-17-2017-00033 " Az Óperenciás tengeren innen - Népmesepont kialakítása Keszthelyen” - Goldmark K.M.K</t>
  </si>
  <si>
    <t>Kompenzáció</t>
  </si>
  <si>
    <t>Szociális ágazati pótlék</t>
  </si>
  <si>
    <t>Tapolcai u. felújítása Ady u. - Rákóczi tér közötti szakasz</t>
  </si>
  <si>
    <t>Keszthelyi Televízió Nonprofit Kft - pótbefizetés</t>
  </si>
  <si>
    <t>Összefogás Keszthelyért Egyesület</t>
  </si>
  <si>
    <t>Keszthelyi HUSZ Nonprofit Kft - pótbefizetés</t>
  </si>
  <si>
    <t xml:space="preserve">Magyar Politikai Foglyok Szövetsége - EEB </t>
  </si>
  <si>
    <t>Rákóczi Szövetség - EEB</t>
  </si>
  <si>
    <t>Keszthelyi Burgonyáért Egyesület - EEB</t>
  </si>
  <si>
    <t>Keszthelyi Mentők Alapítvány - EEB</t>
  </si>
  <si>
    <t>Georgikon DSE Kézilabda Szakosztály - sporttámogatás</t>
  </si>
  <si>
    <t>BEFAG Erdész Lövészklub - sporttámogatás</t>
  </si>
  <si>
    <t>Pelso Sportegyesület - sporttámogatás</t>
  </si>
  <si>
    <t>Keszthelyi Haladás SC - sporttámogatás</t>
  </si>
  <si>
    <t>Futball Club Keszthely - sporttámogatás</t>
  </si>
  <si>
    <t>Keszthelyi Kiscápák SC - sporttámogatás</t>
  </si>
  <si>
    <t>Keszthelyi Yacht Klub - sporttámogatás</t>
  </si>
  <si>
    <t>Vajda Gimnázium Keszthelyi DSE - sporttámogatás</t>
  </si>
  <si>
    <t>Keszthelyi Tollaslabda Egyesület - sporttámogatás</t>
  </si>
  <si>
    <t>Balaton Vívóklub - EEB 100, sporttámogatás</t>
  </si>
  <si>
    <t>Mazsola SE - sporttámogatás</t>
  </si>
  <si>
    <t>Balaton Triatlon és Szabadidő SE - sporttámogatás</t>
  </si>
  <si>
    <t>Helikon Kórus és Baráti Köre Egyesület - EEB</t>
  </si>
  <si>
    <t>Keszthelyi Városvédő Egyesület - EEB</t>
  </si>
  <si>
    <t>ÉFOÉSZ ZM Közhasznú Egyesület - EEB</t>
  </si>
  <si>
    <t>Keszthelyi Környezetvédő Egyesület - EEB</t>
  </si>
  <si>
    <t>Csik Ferenc Olimpiai Baráti Kör Egyesüet - EEB</t>
  </si>
  <si>
    <t>Zalaegerszegi Szakképzési Centrum - EEB</t>
  </si>
  <si>
    <t>"Szép Magyar Beszédért" Alapítvány - EEB</t>
  </si>
  <si>
    <t>Értelmi Fogyatékos Gyermekekért Alapítvány - EEB</t>
  </si>
  <si>
    <t>Shotokan SE - EEB</t>
  </si>
  <si>
    <t>Helikon Tenisz Club - EEB</t>
  </si>
  <si>
    <t>SUN Tenisz Klub - EEB</t>
  </si>
  <si>
    <t>Spartacus SK - sporttámogatás, EEB 150</t>
  </si>
  <si>
    <t>Pelso Társaság - VSB 150, EEB 150</t>
  </si>
  <si>
    <t>Országos Mentőszolgálat Alapítvány - EEB</t>
  </si>
  <si>
    <t>"Koraszülött-mentő és Gyermekintenzív" Alapítvány - EEB</t>
  </si>
  <si>
    <t>Keszthely Város Sportjáért és Oktatásáért Egyesület - EEB</t>
  </si>
  <si>
    <t>Nagykanizsai Tankerületi Központ - EEB</t>
  </si>
  <si>
    <t>Fotókeret</t>
  </si>
  <si>
    <t>Szent Erzsébet Alapítvány - EEB 150, kitűntetés 250</t>
  </si>
  <si>
    <t>Egyéb felhalm célú támogatás áth-n kívülre</t>
  </si>
  <si>
    <t>Önkor-mányzatok felhal-mozási tám.</t>
  </si>
  <si>
    <t>ÁHT- belüli megelőlegezés</t>
  </si>
  <si>
    <t>Város-és község-gazd.szolg.(főép.) 066020</t>
  </si>
  <si>
    <t>Fő tér 4. felújítás</t>
  </si>
  <si>
    <t>Köztemető fennt.,műk. 013320</t>
  </si>
  <si>
    <t>Támog. célú fin.műv. 018030</t>
  </si>
  <si>
    <t>Sportlét., edzőtáborok 081030</t>
  </si>
  <si>
    <t>Gimnáziumi int.műk.tám. 092211</t>
  </si>
  <si>
    <t>Köznev.int.műk.fel. 092120</t>
  </si>
  <si>
    <t>Ernszt G. sétány (3841.hrsz) útfelújítása, csap.elvezetéssel</t>
  </si>
  <si>
    <t>Központi költségvetési befiz. (018020)</t>
  </si>
  <si>
    <t>Állami támogatás visszafizetése</t>
  </si>
  <si>
    <t>ÉNYKK Északnyugat-magyarországi Közlekedési Központ Zrt. - veszteség kiegyenlítés 2017. év</t>
  </si>
  <si>
    <t>Önkor-mányzat felhalmo-zási támo-gatása</t>
  </si>
  <si>
    <t xml:space="preserve">Felhal-mozási célú támoga-tások áht-n kívülről </t>
  </si>
  <si>
    <t>Önkormány-zat működési támogatásai</t>
  </si>
  <si>
    <t xml:space="preserve">9. Államháztartáson belüli megelőlegezés </t>
  </si>
  <si>
    <t>2. Önkormányzatok felhalmozási támogatásai</t>
  </si>
  <si>
    <t>3. Felhalmozási célú támogatások ÁHT-n belülről</t>
  </si>
  <si>
    <t xml:space="preserve">4. Felhalmozási célú támogatások ÁHT-n kívülről </t>
  </si>
  <si>
    <t>5. Kölcsön visszatérülése</t>
  </si>
  <si>
    <t>6. Maradvány igénybevétele</t>
  </si>
  <si>
    <t>7. Felhalmozási célú hitelek felvétele</t>
  </si>
  <si>
    <t>Működési célú támogatások államháztartáson kívülről</t>
  </si>
  <si>
    <t>Egyéb működési célú támogatások ÁHT-n kívülről</t>
  </si>
  <si>
    <t>Dental Duo 2000 Bt - kártalanítás</t>
  </si>
  <si>
    <t>Keszthelyi Életfa Óvoda Sopron utcai Tagóvodája energ. korszer.-TOP-3.2.1-15-ZA1-2016-00031 - 242/2016.VII.14.</t>
  </si>
  <si>
    <t>Köznev.int.5-8. évf.tanulók nev., okt. összef.felad. (092120)</t>
  </si>
  <si>
    <t>Önkorm. és önkorm.hiv. jogalkotó és ált. ig. tev. (011130)</t>
  </si>
  <si>
    <t>18. Tartalék</t>
  </si>
  <si>
    <t>7. Hitelek, áht..belüli megel.</t>
  </si>
  <si>
    <t>10. Munkaadókat terh.jár.</t>
  </si>
  <si>
    <t>13. Ellátottak pénzbeli jutt.</t>
  </si>
  <si>
    <t>EFOP-1.5.2-16-2017-00044. "Humán közszolgáltatások fejlesztése térségi szemléletben Keszthely, Bókaháza, Egeraracsa, Egervár, Orbányosfa településeken" - Goldmark Károly Művelődési Központ</t>
  </si>
  <si>
    <t>EFOP-1.2.9-17-2017-00073. „Keszthelyi Nő-Köz-Pont”- Keszthelyi Család- és Gyermekjóléti Központ</t>
  </si>
  <si>
    <t>EFOP-1.2.9-17-2017-00073. „Keszthelyi Nő-Köz-Pont”- Goldmark Károly Művelődési Központ</t>
  </si>
  <si>
    <t xml:space="preserve">EFOP-1.5.2-16-2017-00044. "Humán közszolgáltatások fejlesztése térségi szemléletben Keszthely, Bókaháza, Egeraracsa, Egervár, Orbányosfa településeken" - Keszthely Város Önkormányzata Egyesített Szociális Intézménye </t>
  </si>
  <si>
    <t>EFOP-1.5.2-16-2017-00044. "Humán közszolgáltatások fejlesztése térségi szemléletben Keszthely, Bókaháza, Egeraracsa, Egervár, Orbányosfa településeken" - Keszthely Város Önkormányzata</t>
  </si>
  <si>
    <t>284/2017.(X.8.)</t>
  </si>
  <si>
    <t>EFOP-4.1.9-16-2017-00052 pályázat "Balatoni Kincsestár"</t>
  </si>
  <si>
    <t>EFOP-3.3.2-16 pályázat "Sokszínű múzeum"</t>
  </si>
  <si>
    <t>EFOP-4.1.9-16-2017-00052  "Balatoni Kincsestár" - Balatoni Múzeum</t>
  </si>
  <si>
    <t>EFOP-3.3.2-16 "Sokszínű Múzeum" - Balatoni Múzeum</t>
  </si>
  <si>
    <r>
      <t>Anyakönyvvezetői páncélszekrény,</t>
    </r>
    <r>
      <rPr>
        <b/>
        <sz val="11"/>
        <rFont val="Book Antiqua"/>
        <family val="1"/>
      </rPr>
      <t xml:space="preserve"> Salgo polc</t>
    </r>
  </si>
  <si>
    <t xml:space="preserve">Központi k.vetési befiz. 018020 </t>
  </si>
  <si>
    <t xml:space="preserve">17. Hitelek, áht. belüli megelőlegezés </t>
  </si>
  <si>
    <t>Fogászati kezelőegység felújítása</t>
  </si>
  <si>
    <t>Ablakcsere</t>
  </si>
  <si>
    <t>Tetőfelújítás</t>
  </si>
  <si>
    <t>Tető felújítás - Balaton parti sportpálya és GESZ Konyha</t>
  </si>
  <si>
    <t>Fogászati eszközök</t>
  </si>
  <si>
    <t>Játszótér építés (Semmelweis u.) BFT (áthúzódó) önerő, játszótéri eszközök</t>
  </si>
  <si>
    <t>Felfújható kapu</t>
  </si>
  <si>
    <t>Szoftver</t>
  </si>
  <si>
    <t xml:space="preserve">Gagarin u. Tagóvoda - légkondicionáló </t>
  </si>
  <si>
    <t>Alapfokú művészetokt.össze-függő feladatok 091250</t>
  </si>
  <si>
    <t>Óvodai nevelés, ellátás mük. feladatai 091140</t>
  </si>
  <si>
    <t>Kábítószer megelőzés 074052</t>
  </si>
  <si>
    <t>Szalasztó u. 12. 1/3. lakás felújítása</t>
  </si>
  <si>
    <t>Rákóczi tér 13/A. 5/4.  lakás felújítása</t>
  </si>
  <si>
    <t xml:space="preserve">"Keszthely Hazavár" - ifjúságot segítő támogatási program EFOP-1.2.11-16-2017-00023.  </t>
  </si>
  <si>
    <t>TOP-1.4.1-16 Eszközbeszerzés a Keszthelyi Életfa Óvodában</t>
  </si>
  <si>
    <t>Pavilonok terveztetése</t>
  </si>
  <si>
    <t>Keszthely és Környéke Egészségügyéért KHA - EEB</t>
  </si>
  <si>
    <t>Musica Antiqa Együttes Baráti Köre - EEB</t>
  </si>
  <si>
    <t>Keszthelyi Városi DSE - sporttámogatás, EEB 200</t>
  </si>
  <si>
    <t>Keszthelyi Turisztikai Egyesület - Verkli fesztivál - VSB 400, EEB 100</t>
  </si>
  <si>
    <t>Akarattal és Hittel Alapítvány a Zala Megyei Kórház Onkológiai Osztályáért - EEB</t>
  </si>
  <si>
    <t>Ár- és belvíz-védelmi tevékenység (047410)</t>
  </si>
  <si>
    <t xml:space="preserve">DRV Zrt </t>
  </si>
  <si>
    <t>EFOP-1.2.11-16-2017-00023.   "Keszthely Hazavár" - ifjúságot segítő támogatási program</t>
  </si>
  <si>
    <t>215/2018. (VIII.9)</t>
  </si>
  <si>
    <t>Önkormányzat módosított  előirányzat</t>
  </si>
  <si>
    <t>Költségvetési szervek módosított előirányzata</t>
  </si>
  <si>
    <r>
      <t xml:space="preserve">Keszthelyi Polgármesteri  Hivatal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</si>
  <si>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 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</si>
  <si>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</si>
  <si>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mód.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</si>
  <si>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</si>
  <si>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mód.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</si>
  <si>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mód.előir.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</si>
  <si>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</si>
  <si>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mód. előirányzat</t>
    </r>
  </si>
  <si>
    <t>Önkormányzat módosított előirányzat</t>
  </si>
  <si>
    <r>
      <t xml:space="preserve">Keszthelyi Polgármesteri Hivatal </t>
    </r>
    <r>
      <rPr>
        <sz val="10"/>
        <rFont val="Book Antiqua"/>
        <family val="1"/>
      </rPr>
      <t>mód.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</si>
  <si>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 ei.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</si>
  <si>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</si>
  <si>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mód.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</si>
  <si>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mód.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</si>
  <si>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mód. ei.</t>
    </r>
  </si>
  <si>
    <r>
      <rPr>
        <b/>
        <sz val="10"/>
        <rFont val="Book Antiqua"/>
        <family val="1"/>
      </rPr>
      <t>Balatoni Múzeum</t>
    </r>
    <r>
      <rPr>
        <sz val="10"/>
        <rFont val="Book Antiqua"/>
        <family val="1"/>
      </rPr>
      <t xml:space="preserve"> mód.ei.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</si>
  <si>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</si>
  <si>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</t>
    </r>
    <r>
      <rPr>
        <sz val="10"/>
        <rFont val="Book Antiqua"/>
        <family val="1"/>
      </rPr>
      <t xml:space="preserve"> előirányzat</t>
    </r>
  </si>
  <si>
    <t>Költségvetési szervek módosított előirányzata összesen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</si>
</sst>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6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7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6" borderId="7" applyNumberFormat="0" applyFont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166" fontId="4" fillId="0" borderId="0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9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3" xfId="41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3" xfId="4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horizontal="left" wrapText="1" inden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5" fontId="5" fillId="0" borderId="40" xfId="41" applyNumberFormat="1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 indent="1"/>
    </xf>
    <xf numFmtId="0" fontId="5" fillId="0" borderId="4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1" fontId="2" fillId="0" borderId="11" xfId="41" applyNumberFormat="1" applyFont="1" applyFill="1" applyBorder="1" applyAlignment="1">
      <alignment/>
    </xf>
    <xf numFmtId="1" fontId="2" fillId="0" borderId="43" xfId="41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" fontId="2" fillId="0" borderId="13" xfId="41" applyNumberFormat="1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wrapText="1"/>
    </xf>
    <xf numFmtId="0" fontId="14" fillId="0" borderId="4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 indent="4"/>
    </xf>
    <xf numFmtId="0" fontId="11" fillId="0" borderId="46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47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4" fillId="25" borderId="43" xfId="0" applyNumberFormat="1" applyFont="1" applyFill="1" applyBorder="1" applyAlignment="1">
      <alignment/>
    </xf>
    <xf numFmtId="1" fontId="3" fillId="0" borderId="48" xfId="41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1" fontId="2" fillId="0" borderId="49" xfId="41" applyNumberFormat="1" applyFont="1" applyFill="1" applyBorder="1" applyAlignment="1">
      <alignment/>
    </xf>
    <xf numFmtId="0" fontId="3" fillId="0" borderId="46" xfId="0" applyFont="1" applyBorder="1" applyAlignment="1">
      <alignment horizontal="left" wrapText="1" indent="1"/>
    </xf>
    <xf numFmtId="1" fontId="2" fillId="0" borderId="15" xfId="41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16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 vertical="center" wrapText="1" indent="1"/>
    </xf>
    <xf numFmtId="166" fontId="5" fillId="0" borderId="18" xfId="41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4" fillId="0" borderId="52" xfId="41" applyNumberFormat="1" applyFont="1" applyFill="1" applyBorder="1" applyAlignment="1">
      <alignment/>
    </xf>
    <xf numFmtId="166" fontId="5" fillId="0" borderId="52" xfId="41" applyNumberFormat="1" applyFont="1" applyFill="1" applyBorder="1" applyAlignment="1">
      <alignment/>
    </xf>
    <xf numFmtId="166" fontId="5" fillId="0" borderId="53" xfId="41" applyNumberFormat="1" applyFont="1" applyFill="1" applyBorder="1" applyAlignment="1">
      <alignment/>
    </xf>
    <xf numFmtId="166" fontId="4" fillId="0" borderId="22" xfId="41" applyNumberFormat="1" applyFont="1" applyFill="1" applyBorder="1" applyAlignment="1">
      <alignment/>
    </xf>
    <xf numFmtId="166" fontId="5" fillId="0" borderId="54" xfId="41" applyNumberFormat="1" applyFont="1" applyFill="1" applyBorder="1" applyAlignment="1">
      <alignment horizontal="center" vertical="center" wrapText="1"/>
    </xf>
    <xf numFmtId="166" fontId="5" fillId="0" borderId="55" xfId="41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3" xfId="0" applyFont="1" applyBorder="1" applyAlignment="1">
      <alignment/>
    </xf>
    <xf numFmtId="166" fontId="4" fillId="0" borderId="43" xfId="0" applyNumberFormat="1" applyFont="1" applyBorder="1" applyAlignment="1">
      <alignment/>
    </xf>
    <xf numFmtId="165" fontId="4" fillId="0" borderId="57" xfId="41" applyNumberFormat="1" applyFont="1" applyFill="1" applyBorder="1" applyAlignment="1" applyProtection="1">
      <alignment/>
      <protection/>
    </xf>
    <xf numFmtId="165" fontId="5" fillId="0" borderId="58" xfId="41" applyNumberFormat="1" applyFont="1" applyFill="1" applyBorder="1" applyAlignment="1" applyProtection="1">
      <alignment/>
      <protection/>
    </xf>
    <xf numFmtId="165" fontId="4" fillId="0" borderId="58" xfId="41" applyNumberFormat="1" applyFont="1" applyFill="1" applyBorder="1" applyAlignment="1" applyProtection="1">
      <alignment/>
      <protection/>
    </xf>
    <xf numFmtId="165" fontId="5" fillId="0" borderId="59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/>
    </xf>
    <xf numFmtId="165" fontId="5" fillId="0" borderId="57" xfId="41" applyNumberFormat="1" applyFont="1" applyFill="1" applyBorder="1" applyAlignment="1" applyProtection="1">
      <alignment horizontal="center"/>
      <protection/>
    </xf>
    <xf numFmtId="165" fontId="5" fillId="0" borderId="57" xfId="41" applyNumberFormat="1" applyFont="1" applyFill="1" applyBorder="1" applyAlignment="1" applyProtection="1">
      <alignment horizontal="left" wrapText="1"/>
      <protection/>
    </xf>
    <xf numFmtId="165" fontId="4" fillId="0" borderId="57" xfId="41" applyNumberFormat="1" applyFont="1" applyFill="1" applyBorder="1" applyAlignment="1" applyProtection="1">
      <alignment horizontal="left" wrapText="1"/>
      <protection/>
    </xf>
    <xf numFmtId="165" fontId="5" fillId="0" borderId="59" xfId="41" applyNumberFormat="1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/>
    </xf>
    <xf numFmtId="165" fontId="4" fillId="0" borderId="58" xfId="41" applyNumberFormat="1" applyFont="1" applyFill="1" applyBorder="1" applyAlignment="1" applyProtection="1">
      <alignment horizontal="left" wrapText="1"/>
      <protection/>
    </xf>
    <xf numFmtId="165" fontId="4" fillId="0" borderId="60" xfId="41" applyNumberFormat="1" applyFont="1" applyFill="1" applyBorder="1" applyAlignment="1" applyProtection="1">
      <alignment horizontal="left" wrapText="1"/>
      <protection/>
    </xf>
    <xf numFmtId="165" fontId="5" fillId="0" borderId="58" xfId="41" applyNumberFormat="1" applyFont="1" applyFill="1" applyBorder="1" applyAlignment="1" applyProtection="1">
      <alignment horizontal="left" wrapText="1"/>
      <protection/>
    </xf>
    <xf numFmtId="165" fontId="5" fillId="0" borderId="43" xfId="0" applyNumberFormat="1" applyFont="1" applyBorder="1" applyAlignment="1">
      <alignment/>
    </xf>
    <xf numFmtId="0" fontId="9" fillId="0" borderId="6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 indent="2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left" indent="2"/>
    </xf>
    <xf numFmtId="0" fontId="9" fillId="0" borderId="15" xfId="0" applyFont="1" applyBorder="1" applyAlignment="1">
      <alignment vertical="center" wrapText="1"/>
    </xf>
    <xf numFmtId="166" fontId="3" fillId="25" borderId="53" xfId="41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5" fillId="0" borderId="62" xfId="0" applyFont="1" applyBorder="1" applyAlignment="1">
      <alignment horizontal="center"/>
    </xf>
    <xf numFmtId="165" fontId="4" fillId="0" borderId="11" xfId="41" applyNumberFormat="1" applyFont="1" applyFill="1" applyBorder="1" applyAlignment="1" applyProtection="1">
      <alignment/>
      <protection/>
    </xf>
    <xf numFmtId="1" fontId="2" fillId="25" borderId="20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1" xfId="41" applyNumberFormat="1" applyFont="1" applyFill="1" applyBorder="1" applyAlignment="1">
      <alignment/>
    </xf>
    <xf numFmtId="1" fontId="2" fillId="25" borderId="43" xfId="41" applyNumberFormat="1" applyFont="1" applyFill="1" applyBorder="1" applyAlignment="1">
      <alignment/>
    </xf>
    <xf numFmtId="0" fontId="3" fillId="25" borderId="4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 indent="1"/>
    </xf>
    <xf numFmtId="165" fontId="5" fillId="0" borderId="11" xfId="41" applyNumberFormat="1" applyFont="1" applyFill="1" applyBorder="1" applyAlignment="1" applyProtection="1">
      <alignment/>
      <protection/>
    </xf>
    <xf numFmtId="165" fontId="4" fillId="0" borderId="40" xfId="41" applyNumberFormat="1" applyFont="1" applyFill="1" applyBorder="1" applyAlignment="1" applyProtection="1">
      <alignment horizontal="left" wrapText="1"/>
      <protection/>
    </xf>
    <xf numFmtId="0" fontId="12" fillId="0" borderId="47" xfId="0" applyFont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166" fontId="4" fillId="25" borderId="52" xfId="41" applyNumberFormat="1" applyFont="1" applyFill="1" applyBorder="1" applyAlignment="1">
      <alignment/>
    </xf>
    <xf numFmtId="166" fontId="4" fillId="25" borderId="53" xfId="41" applyNumberFormat="1" applyFont="1" applyFill="1" applyBorder="1" applyAlignment="1">
      <alignment/>
    </xf>
    <xf numFmtId="166" fontId="4" fillId="25" borderId="52" xfId="41" applyNumberFormat="1" applyFont="1" applyFill="1" applyBorder="1" applyAlignment="1">
      <alignment/>
    </xf>
    <xf numFmtId="166" fontId="5" fillId="25" borderId="63" xfId="41" applyNumberFormat="1" applyFont="1" applyFill="1" applyBorder="1" applyAlignment="1">
      <alignment/>
    </xf>
    <xf numFmtId="166" fontId="5" fillId="25" borderId="52" xfId="41" applyNumberFormat="1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25" borderId="1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5" fontId="4" fillId="0" borderId="15" xfId="41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 wrapText="1"/>
    </xf>
    <xf numFmtId="1" fontId="2" fillId="25" borderId="49" xfId="41" applyNumberFormat="1" applyFont="1" applyFill="1" applyBorder="1" applyAlignment="1">
      <alignment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wrapText="1"/>
    </xf>
    <xf numFmtId="165" fontId="5" fillId="0" borderId="66" xfId="41" applyNumberFormat="1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5" fillId="0" borderId="68" xfId="0" applyFont="1" applyBorder="1" applyAlignment="1">
      <alignment horizontal="center"/>
    </xf>
    <xf numFmtId="165" fontId="5" fillId="0" borderId="4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4" fillId="0" borderId="66" xfId="41" applyNumberFormat="1" applyFont="1" applyFill="1" applyBorder="1" applyAlignment="1" applyProtection="1">
      <alignment/>
      <protection/>
    </xf>
    <xf numFmtId="166" fontId="2" fillId="25" borderId="11" xfId="41" applyNumberFormat="1" applyFont="1" applyFill="1" applyBorder="1" applyAlignment="1">
      <alignment wrapText="1"/>
    </xf>
    <xf numFmtId="166" fontId="2" fillId="25" borderId="11" xfId="41" applyNumberFormat="1" applyFont="1" applyFill="1" applyBorder="1" applyAlignment="1">
      <alignment vertical="top" wrapText="1"/>
    </xf>
    <xf numFmtId="166" fontId="3" fillId="25" borderId="11" xfId="41" applyNumberFormat="1" applyFont="1" applyFill="1" applyBorder="1" applyAlignment="1">
      <alignment wrapText="1"/>
    </xf>
    <xf numFmtId="166" fontId="3" fillId="25" borderId="18" xfId="41" applyNumberFormat="1" applyFont="1" applyFill="1" applyBorder="1" applyAlignment="1">
      <alignment vertical="center" wrapText="1"/>
    </xf>
    <xf numFmtId="166" fontId="5" fillId="25" borderId="63" xfId="41" applyNumberFormat="1" applyFont="1" applyFill="1" applyBorder="1" applyAlignment="1">
      <alignment/>
    </xf>
    <xf numFmtId="166" fontId="4" fillId="25" borderId="63" xfId="41" applyNumberFormat="1" applyFont="1" applyFill="1" applyBorder="1" applyAlignment="1">
      <alignment/>
    </xf>
    <xf numFmtId="166" fontId="5" fillId="25" borderId="70" xfId="41" applyNumberFormat="1" applyFont="1" applyFill="1" applyBorder="1" applyAlignment="1">
      <alignment/>
    </xf>
    <xf numFmtId="166" fontId="4" fillId="25" borderId="70" xfId="41" applyNumberFormat="1" applyFont="1" applyFill="1" applyBorder="1" applyAlignment="1">
      <alignment/>
    </xf>
    <xf numFmtId="166" fontId="5" fillId="25" borderId="43" xfId="41" applyNumberFormat="1" applyFont="1" applyFill="1" applyBorder="1" applyAlignment="1">
      <alignment/>
    </xf>
    <xf numFmtId="166" fontId="5" fillId="25" borderId="53" xfId="41" applyNumberFormat="1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166" fontId="5" fillId="25" borderId="22" xfId="41" applyNumberFormat="1" applyFont="1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3" fillId="25" borderId="71" xfId="0" applyFont="1" applyFill="1" applyBorder="1" applyAlignment="1">
      <alignment vertical="center" wrapText="1"/>
    </xf>
    <xf numFmtId="0" fontId="3" fillId="25" borderId="72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41" applyNumberFormat="1" applyFont="1" applyFill="1" applyBorder="1" applyAlignment="1">
      <alignment vertical="center" wrapText="1"/>
    </xf>
    <xf numFmtId="0" fontId="2" fillId="25" borderId="73" xfId="0" applyFont="1" applyFill="1" applyBorder="1" applyAlignment="1">
      <alignment vertical="center" wrapText="1"/>
    </xf>
    <xf numFmtId="0" fontId="2" fillId="25" borderId="73" xfId="41" applyNumberFormat="1" applyFont="1" applyFill="1" applyBorder="1" applyAlignment="1">
      <alignment vertical="center" wrapText="1"/>
    </xf>
    <xf numFmtId="0" fontId="3" fillId="25" borderId="74" xfId="0" applyFont="1" applyFill="1" applyBorder="1" applyAlignment="1">
      <alignment wrapText="1"/>
    </xf>
    <xf numFmtId="0" fontId="3" fillId="25" borderId="71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43" xfId="0" applyFont="1" applyFill="1" applyBorder="1" applyAlignment="1">
      <alignment wrapText="1"/>
    </xf>
    <xf numFmtId="0" fontId="3" fillId="25" borderId="75" xfId="0" applyFont="1" applyFill="1" applyBorder="1" applyAlignment="1">
      <alignment wrapText="1"/>
    </xf>
    <xf numFmtId="0" fontId="3" fillId="25" borderId="76" xfId="0" applyFont="1" applyFill="1" applyBorder="1" applyAlignment="1">
      <alignment wrapText="1"/>
    </xf>
    <xf numFmtId="0" fontId="2" fillId="25" borderId="20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3" fillId="25" borderId="7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3" fillId="25" borderId="48" xfId="0" applyFont="1" applyFill="1" applyBorder="1" applyAlignment="1">
      <alignment/>
    </xf>
    <xf numFmtId="0" fontId="3" fillId="25" borderId="7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1" fontId="2" fillId="25" borderId="77" xfId="41" applyNumberFormat="1" applyFont="1" applyFill="1" applyBorder="1" applyAlignment="1">
      <alignment/>
    </xf>
    <xf numFmtId="0" fontId="4" fillId="25" borderId="31" xfId="0" applyFont="1" applyFill="1" applyBorder="1" applyAlignment="1">
      <alignment horizontal="left" wrapText="1" indent="1"/>
    </xf>
    <xf numFmtId="0" fontId="5" fillId="25" borderId="32" xfId="0" applyFont="1" applyFill="1" applyBorder="1" applyAlignment="1">
      <alignment wrapText="1"/>
    </xf>
    <xf numFmtId="165" fontId="5" fillId="25" borderId="58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/>
      <protection/>
    </xf>
    <xf numFmtId="165" fontId="4" fillId="0" borderId="41" xfId="41" applyNumberFormat="1" applyFont="1" applyFill="1" applyBorder="1" applyAlignment="1" applyProtection="1">
      <alignment/>
      <protection/>
    </xf>
    <xf numFmtId="165" fontId="5" fillId="0" borderId="41" xfId="41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7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1" fontId="2" fillId="0" borderId="77" xfId="41" applyNumberFormat="1" applyFont="1" applyFill="1" applyBorder="1" applyAlignment="1">
      <alignment/>
    </xf>
    <xf numFmtId="1" fontId="2" fillId="25" borderId="70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 vertical="center"/>
    </xf>
    <xf numFmtId="1" fontId="2" fillId="25" borderId="43" xfId="41" applyNumberFormat="1" applyFont="1" applyFill="1" applyBorder="1" applyAlignment="1">
      <alignment vertical="center"/>
    </xf>
    <xf numFmtId="1" fontId="2" fillId="0" borderId="20" xfId="41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 indent="1"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65" fontId="2" fillId="0" borderId="11" xfId="41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78" xfId="41" applyNumberFormat="1" applyFont="1" applyFill="1" applyBorder="1" applyAlignment="1" applyProtection="1">
      <alignment/>
      <protection/>
    </xf>
    <xf numFmtId="0" fontId="4" fillId="0" borderId="79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80" xfId="0" applyFont="1" applyBorder="1" applyAlignment="1">
      <alignment horizontal="center"/>
    </xf>
    <xf numFmtId="165" fontId="5" fillId="0" borderId="15" xfId="41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81" xfId="0" applyFont="1" applyBorder="1" applyAlignment="1">
      <alignment horizontal="left" wrapText="1" inden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165" fontId="4" fillId="25" borderId="11" xfId="41" applyNumberFormat="1" applyFont="1" applyFill="1" applyBorder="1" applyAlignment="1" applyProtection="1">
      <alignment/>
      <protection/>
    </xf>
    <xf numFmtId="0" fontId="5" fillId="0" borderId="58" xfId="0" applyFont="1" applyBorder="1" applyAlignment="1">
      <alignment horizontal="left" wrapText="1"/>
    </xf>
    <xf numFmtId="165" fontId="4" fillId="0" borderId="52" xfId="41" applyNumberFormat="1" applyFont="1" applyFill="1" applyBorder="1" applyAlignment="1" applyProtection="1">
      <alignment vertical="center"/>
      <protection/>
    </xf>
    <xf numFmtId="165" fontId="5" fillId="0" borderId="52" xfId="41" applyNumberFormat="1" applyFont="1" applyFill="1" applyBorder="1" applyAlignment="1" applyProtection="1">
      <alignment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5" fillId="25" borderId="11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5" fillId="0" borderId="82" xfId="0" applyFont="1" applyBorder="1" applyAlignment="1">
      <alignment wrapText="1"/>
    </xf>
    <xf numFmtId="0" fontId="4" fillId="0" borderId="83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>
      <alignment horizontal="left" wrapText="1" indent="1"/>
    </xf>
    <xf numFmtId="0" fontId="5" fillId="0" borderId="84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4" fillId="0" borderId="85" xfId="0" applyFont="1" applyBorder="1" applyAlignment="1">
      <alignment horizontal="left" wrapText="1" indent="1"/>
    </xf>
    <xf numFmtId="0" fontId="5" fillId="0" borderId="86" xfId="0" applyFont="1" applyBorder="1" applyAlignment="1">
      <alignment wrapText="1"/>
    </xf>
    <xf numFmtId="165" fontId="5" fillId="0" borderId="60" xfId="41" applyNumberFormat="1" applyFont="1" applyFill="1" applyBorder="1" applyAlignment="1" applyProtection="1">
      <alignment/>
      <protection/>
    </xf>
    <xf numFmtId="0" fontId="5" fillId="0" borderId="79" xfId="0" applyFont="1" applyBorder="1" applyAlignment="1">
      <alignment wrapText="1"/>
    </xf>
    <xf numFmtId="0" fontId="4" fillId="0" borderId="87" xfId="0" applyFont="1" applyFill="1" applyBorder="1" applyAlignment="1">
      <alignment horizontal="left" wrapText="1" indent="1"/>
    </xf>
    <xf numFmtId="165" fontId="4" fillId="0" borderId="16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center"/>
    </xf>
    <xf numFmtId="165" fontId="4" fillId="25" borderId="0" xfId="41" applyNumberFormat="1" applyFont="1" applyFill="1" applyBorder="1" applyAlignment="1" applyProtection="1">
      <alignment/>
      <protection/>
    </xf>
    <xf numFmtId="165" fontId="4" fillId="25" borderId="15" xfId="41" applyNumberFormat="1" applyFont="1" applyFill="1" applyBorder="1" applyAlignment="1" applyProtection="1">
      <alignment/>
      <protection/>
    </xf>
    <xf numFmtId="0" fontId="4" fillId="25" borderId="88" xfId="0" applyFont="1" applyFill="1" applyBorder="1" applyAlignment="1">
      <alignment horizontal="left" wrapText="1" indent="1"/>
    </xf>
    <xf numFmtId="165" fontId="4" fillId="25" borderId="89" xfId="41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" fontId="2" fillId="0" borderId="18" xfId="4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" fontId="2" fillId="0" borderId="11" xfId="41" applyNumberFormat="1" applyFont="1" applyBorder="1" applyAlignment="1">
      <alignment/>
    </xf>
    <xf numFmtId="1" fontId="3" fillId="0" borderId="43" xfId="41" applyNumberFormat="1" applyFont="1" applyBorder="1" applyAlignment="1">
      <alignment/>
    </xf>
    <xf numFmtId="165" fontId="20" fillId="0" borderId="0" xfId="41" applyNumberFormat="1" applyFont="1" applyAlignment="1">
      <alignment/>
    </xf>
    <xf numFmtId="0" fontId="10" fillId="0" borderId="12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72" xfId="41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0" fontId="8" fillId="0" borderId="19" xfId="0" applyFont="1" applyBorder="1" applyAlignment="1">
      <alignment wrapText="1"/>
    </xf>
    <xf numFmtId="1" fontId="3" fillId="0" borderId="20" xfId="41" applyNumberFormat="1" applyFont="1" applyBorder="1" applyAlignment="1">
      <alignment/>
    </xf>
    <xf numFmtId="1" fontId="3" fillId="0" borderId="56" xfId="41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5" fontId="4" fillId="0" borderId="11" xfId="41" applyNumberFormat="1" applyFont="1" applyBorder="1" applyAlignment="1">
      <alignment vertical="center"/>
    </xf>
    <xf numFmtId="165" fontId="4" fillId="0" borderId="72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53" xfId="41" applyNumberFormat="1" applyFont="1" applyBorder="1" applyAlignment="1">
      <alignment vertical="center"/>
    </xf>
    <xf numFmtId="165" fontId="4" fillId="0" borderId="43" xfId="4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77" xfId="4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165" fontId="4" fillId="0" borderId="49" xfId="41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51" xfId="0" applyNumberFormat="1" applyFont="1" applyBorder="1" applyAlignment="1">
      <alignment/>
    </xf>
    <xf numFmtId="165" fontId="4" fillId="0" borderId="52" xfId="41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166" fontId="3" fillId="25" borderId="13" xfId="41" applyNumberFormat="1" applyFont="1" applyFill="1" applyBorder="1" applyAlignment="1">
      <alignment wrapText="1"/>
    </xf>
    <xf numFmtId="166" fontId="3" fillId="0" borderId="13" xfId="41" applyNumberFormat="1" applyFont="1" applyFill="1" applyBorder="1" applyAlignment="1">
      <alignment horizontal="center"/>
    </xf>
    <xf numFmtId="166" fontId="3" fillId="0" borderId="49" xfId="41" applyNumberFormat="1" applyFont="1" applyFill="1" applyBorder="1" applyAlignment="1">
      <alignment wrapText="1"/>
    </xf>
    <xf numFmtId="166" fontId="3" fillId="0" borderId="51" xfId="41" applyNumberFormat="1" applyFont="1" applyFill="1" applyBorder="1" applyAlignment="1">
      <alignment wrapText="1"/>
    </xf>
    <xf numFmtId="166" fontId="3" fillId="0" borderId="54" xfId="41" applyNumberFormat="1" applyFont="1" applyBorder="1" applyAlignment="1">
      <alignment horizontal="center" vertical="center" wrapText="1"/>
    </xf>
    <xf numFmtId="166" fontId="3" fillId="0" borderId="55" xfId="41" applyNumberFormat="1" applyFont="1" applyBorder="1" applyAlignment="1">
      <alignment horizontal="center" vertical="center" wrapText="1"/>
    </xf>
    <xf numFmtId="166" fontId="2" fillId="0" borderId="52" xfId="41" applyNumberFormat="1" applyFont="1" applyFill="1" applyBorder="1" applyAlignment="1">
      <alignment/>
    </xf>
    <xf numFmtId="166" fontId="2" fillId="25" borderId="52" xfId="41" applyNumberFormat="1" applyFont="1" applyFill="1" applyBorder="1" applyAlignment="1">
      <alignment/>
    </xf>
    <xf numFmtId="166" fontId="3" fillId="25" borderId="52" xfId="41" applyNumberFormat="1" applyFont="1" applyFill="1" applyBorder="1" applyAlignment="1">
      <alignment vertical="top" wrapText="1"/>
    </xf>
    <xf numFmtId="166" fontId="3" fillId="25" borderId="52" xfId="41" applyNumberFormat="1" applyFont="1" applyFill="1" applyBorder="1" applyAlignment="1">
      <alignment/>
    </xf>
    <xf numFmtId="166" fontId="12" fillId="25" borderId="52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 horizontal="center" vertical="center"/>
    </xf>
    <xf numFmtId="166" fontId="4" fillId="25" borderId="63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75" xfId="41" applyNumberFormat="1" applyFont="1" applyFill="1" applyBorder="1" applyAlignment="1">
      <alignment/>
    </xf>
    <xf numFmtId="0" fontId="3" fillId="25" borderId="77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left" vertical="center" wrapText="1"/>
    </xf>
    <xf numFmtId="0" fontId="3" fillId="25" borderId="73" xfId="0" applyFont="1" applyFill="1" applyBorder="1" applyAlignment="1">
      <alignment wrapText="1"/>
    </xf>
    <xf numFmtId="0" fontId="3" fillId="25" borderId="77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25" borderId="52" xfId="0" applyFont="1" applyFill="1" applyBorder="1" applyAlignment="1">
      <alignment wrapText="1"/>
    </xf>
    <xf numFmtId="0" fontId="3" fillId="25" borderId="7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1"/>
    </xf>
    <xf numFmtId="0" fontId="3" fillId="25" borderId="77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8" fillId="0" borderId="50" xfId="0" applyFont="1" applyBorder="1" applyAlignment="1">
      <alignment horizontal="left" vertical="center" wrapText="1" indent="1"/>
    </xf>
    <xf numFmtId="1" fontId="2" fillId="25" borderId="15" xfId="4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49" xfId="41" applyNumberFormat="1" applyFont="1" applyBorder="1" applyAlignment="1">
      <alignment/>
    </xf>
    <xf numFmtId="1" fontId="3" fillId="0" borderId="77" xfId="41" applyNumberFormat="1" applyFont="1" applyBorder="1" applyAlignment="1">
      <alignment/>
    </xf>
    <xf numFmtId="1" fontId="3" fillId="0" borderId="11" xfId="41" applyNumberFormat="1" applyFont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165" fontId="5" fillId="0" borderId="63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 vertical="center"/>
      <protection/>
    </xf>
    <xf numFmtId="165" fontId="4" fillId="25" borderId="11" xfId="41" applyNumberFormat="1" applyFont="1" applyFill="1" applyBorder="1" applyAlignment="1" applyProtection="1">
      <alignment vertical="center"/>
      <protection/>
    </xf>
    <xf numFmtId="165" fontId="4" fillId="0" borderId="78" xfId="41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165" fontId="4" fillId="0" borderId="5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/>
      <protection/>
    </xf>
    <xf numFmtId="165" fontId="5" fillId="0" borderId="26" xfId="41" applyNumberFormat="1" applyFont="1" applyFill="1" applyBorder="1" applyAlignment="1" applyProtection="1">
      <alignment/>
      <protection/>
    </xf>
    <xf numFmtId="165" fontId="5" fillId="0" borderId="23" xfId="0" applyNumberFormat="1" applyFont="1" applyBorder="1" applyAlignment="1">
      <alignment/>
    </xf>
    <xf numFmtId="165" fontId="4" fillId="0" borderId="52" xfId="41" applyNumberFormat="1" applyFont="1" applyFill="1" applyBorder="1" applyAlignment="1" applyProtection="1">
      <alignment horizontal="left" wrapText="1"/>
      <protection/>
    </xf>
    <xf numFmtId="0" fontId="4" fillId="0" borderId="90" xfId="0" applyFont="1" applyBorder="1" applyAlignment="1">
      <alignment/>
    </xf>
    <xf numFmtId="0" fontId="4" fillId="0" borderId="24" xfId="0" applyFont="1" applyBorder="1" applyAlignment="1">
      <alignment/>
    </xf>
    <xf numFmtId="165" fontId="5" fillId="0" borderId="91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5" fillId="0" borderId="16" xfId="41" applyNumberFormat="1" applyFont="1" applyFill="1" applyBorder="1" applyAlignment="1" applyProtection="1">
      <alignment horizontal="left" wrapText="1"/>
      <protection/>
    </xf>
    <xf numFmtId="165" fontId="5" fillId="0" borderId="92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 indent="1"/>
    </xf>
    <xf numFmtId="1" fontId="3" fillId="0" borderId="16" xfId="41" applyNumberFormat="1" applyFont="1" applyBorder="1" applyAlignment="1">
      <alignment/>
    </xf>
    <xf numFmtId="1" fontId="2" fillId="0" borderId="49" xfId="41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46" xfId="0" applyFont="1" applyBorder="1" applyAlignment="1">
      <alignment horizontal="left" wrapText="1" indent="1"/>
    </xf>
    <xf numFmtId="1" fontId="2" fillId="25" borderId="52" xfId="41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165" fontId="4" fillId="25" borderId="11" xfId="41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wrapText="1"/>
    </xf>
    <xf numFmtId="165" fontId="5" fillId="0" borderId="23" xfId="41" applyNumberFormat="1" applyFont="1" applyFill="1" applyBorder="1" applyAlignment="1" applyProtection="1">
      <alignment/>
      <protection/>
    </xf>
    <xf numFmtId="165" fontId="5" fillId="0" borderId="56" xfId="41" applyNumberFormat="1" applyFont="1" applyFill="1" applyBorder="1" applyAlignment="1" applyProtection="1">
      <alignment/>
      <protection/>
    </xf>
    <xf numFmtId="165" fontId="4" fillId="0" borderId="43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165" fontId="5" fillId="25" borderId="16" xfId="41" applyNumberFormat="1" applyFont="1" applyFill="1" applyBorder="1" applyAlignment="1" applyProtection="1">
      <alignment/>
      <protection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 wrapText="1"/>
    </xf>
    <xf numFmtId="165" fontId="5" fillId="0" borderId="95" xfId="41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/>
      <protection/>
    </xf>
    <xf numFmtId="166" fontId="5" fillId="25" borderId="43" xfId="0" applyNumberFormat="1" applyFont="1" applyFill="1" applyBorder="1" applyAlignment="1">
      <alignment/>
    </xf>
    <xf numFmtId="166" fontId="5" fillId="25" borderId="23" xfId="0" applyNumberFormat="1" applyFont="1" applyFill="1" applyBorder="1" applyAlignment="1">
      <alignment/>
    </xf>
    <xf numFmtId="166" fontId="5" fillId="25" borderId="55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166" fontId="3" fillId="0" borderId="56" xfId="0" applyNumberFormat="1" applyFont="1" applyBorder="1" applyAlignment="1">
      <alignment horizontal="center" vertical="center" wrapText="1"/>
    </xf>
    <xf numFmtId="166" fontId="2" fillId="0" borderId="70" xfId="41" applyNumberFormat="1" applyFont="1" applyFill="1" applyBorder="1" applyAlignment="1">
      <alignment wrapText="1"/>
    </xf>
    <xf numFmtId="166" fontId="3" fillId="0" borderId="70" xfId="41" applyNumberFormat="1" applyFont="1" applyFill="1" applyBorder="1" applyAlignment="1">
      <alignment wrapText="1"/>
    </xf>
    <xf numFmtId="166" fontId="3" fillId="0" borderId="77" xfId="41" applyNumberFormat="1" applyFont="1" applyFill="1" applyBorder="1" applyAlignment="1">
      <alignment wrapText="1"/>
    </xf>
    <xf numFmtId="0" fontId="5" fillId="0" borderId="39" xfId="0" applyFont="1" applyBorder="1" applyAlignment="1">
      <alignment horizontal="left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3" fillId="0" borderId="48" xfId="41" applyNumberFormat="1" applyFont="1" applyFill="1" applyBorder="1" applyAlignment="1">
      <alignment/>
    </xf>
    <xf numFmtId="166" fontId="2" fillId="0" borderId="48" xfId="41" applyNumberFormat="1" applyFont="1" applyFill="1" applyBorder="1" applyAlignment="1">
      <alignment/>
    </xf>
    <xf numFmtId="166" fontId="2" fillId="0" borderId="56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0" borderId="11" xfId="41" applyNumberFormat="1" applyFont="1" applyFill="1" applyBorder="1" applyAlignment="1">
      <alignment/>
    </xf>
    <xf numFmtId="166" fontId="3" fillId="25" borderId="11" xfId="41" applyNumberFormat="1" applyFont="1" applyFill="1" applyBorder="1" applyAlignment="1">
      <alignment/>
    </xf>
    <xf numFmtId="166" fontId="2" fillId="0" borderId="72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166" fontId="2" fillId="25" borderId="13" xfId="41" applyNumberFormat="1" applyFont="1" applyFill="1" applyBorder="1" applyAlignment="1">
      <alignment/>
    </xf>
    <xf numFmtId="166" fontId="2" fillId="25" borderId="11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43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66" fontId="2" fillId="0" borderId="23" xfId="41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5" fontId="3" fillId="25" borderId="11" xfId="41" applyNumberFormat="1" applyFont="1" applyFill="1" applyBorder="1" applyAlignment="1">
      <alignment vertical="center" wrapText="1"/>
    </xf>
    <xf numFmtId="165" fontId="3" fillId="0" borderId="43" xfId="41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 indent="2"/>
    </xf>
    <xf numFmtId="165" fontId="3" fillId="25" borderId="16" xfId="4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96" xfId="0" applyFont="1" applyBorder="1" applyAlignment="1">
      <alignment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97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3" fillId="25" borderId="11" xfId="0" applyNumberFormat="1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/>
    </xf>
    <xf numFmtId="3" fontId="2" fillId="25" borderId="13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2" fillId="0" borderId="98" xfId="0" applyFont="1" applyBorder="1" applyAlignment="1">
      <alignment/>
    </xf>
    <xf numFmtId="0" fontId="3" fillId="0" borderId="44" xfId="0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/>
    </xf>
    <xf numFmtId="3" fontId="3" fillId="25" borderId="48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4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 indent="4"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67" xfId="0" applyFont="1" applyBorder="1" applyAlignment="1">
      <alignment/>
    </xf>
    <xf numFmtId="0" fontId="5" fillId="0" borderId="79" xfId="0" applyFont="1" applyBorder="1" applyAlignment="1">
      <alignment horizontal="left" wrapText="1"/>
    </xf>
    <xf numFmtId="0" fontId="4" fillId="0" borderId="58" xfId="0" applyFont="1" applyBorder="1" applyAlignment="1">
      <alignment/>
    </xf>
    <xf numFmtId="0" fontId="5" fillId="0" borderId="38" xfId="0" applyFont="1" applyBorder="1" applyAlignment="1">
      <alignment wrapText="1"/>
    </xf>
    <xf numFmtId="165" fontId="5" fillId="0" borderId="40" xfId="41" applyNumberFormat="1" applyFont="1" applyFill="1" applyBorder="1" applyAlignment="1" applyProtection="1">
      <alignment horizontal="center"/>
      <protection/>
    </xf>
    <xf numFmtId="165" fontId="4" fillId="0" borderId="57" xfId="41" applyNumberFormat="1" applyFont="1" applyFill="1" applyBorder="1" applyAlignment="1" applyProtection="1">
      <alignment horizontal="center"/>
      <protection/>
    </xf>
    <xf numFmtId="165" fontId="4" fillId="0" borderId="40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2"/>
    </xf>
    <xf numFmtId="165" fontId="4" fillId="0" borderId="11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4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5" fontId="5" fillId="0" borderId="92" xfId="41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/>
    </xf>
    <xf numFmtId="165" fontId="5" fillId="0" borderId="66" xfId="41" applyNumberFormat="1" applyFont="1" applyFill="1" applyBorder="1" applyAlignment="1" applyProtection="1">
      <alignment horizontal="left" wrapText="1"/>
      <protection/>
    </xf>
    <xf numFmtId="165" fontId="5" fillId="0" borderId="99" xfId="41" applyNumberFormat="1" applyFont="1" applyFill="1" applyBorder="1" applyAlignment="1" applyProtection="1">
      <alignment horizontal="left" wrapText="1"/>
      <protection/>
    </xf>
    <xf numFmtId="0" fontId="4" fillId="0" borderId="57" xfId="0" applyFont="1" applyBorder="1" applyAlignment="1">
      <alignment horizontal="left" wrapText="1" indent="1"/>
    </xf>
    <xf numFmtId="165" fontId="4" fillId="0" borderId="78" xfId="41" applyNumberFormat="1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left" wrapText="1"/>
    </xf>
    <xf numFmtId="165" fontId="4" fillId="25" borderId="57" xfId="41" applyNumberFormat="1" applyFont="1" applyFill="1" applyBorder="1" applyAlignment="1" applyProtection="1">
      <alignment horizontal="left" wrapText="1"/>
      <protection/>
    </xf>
    <xf numFmtId="165" fontId="5" fillId="25" borderId="57" xfId="41" applyNumberFormat="1" applyFont="1" applyFill="1" applyBorder="1" applyAlignment="1" applyProtection="1">
      <alignment horizontal="left" wrapText="1"/>
      <protection/>
    </xf>
    <xf numFmtId="165" fontId="4" fillId="25" borderId="57" xfId="41" applyNumberFormat="1" applyFont="1" applyFill="1" applyBorder="1" applyAlignment="1" applyProtection="1">
      <alignment/>
      <protection/>
    </xf>
    <xf numFmtId="165" fontId="4" fillId="25" borderId="43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165" fontId="5" fillId="25" borderId="59" xfId="41" applyNumberFormat="1" applyFont="1" applyFill="1" applyBorder="1" applyAlignment="1" applyProtection="1">
      <alignment horizontal="left" wrapText="1"/>
      <protection/>
    </xf>
    <xf numFmtId="0" fontId="8" fillId="0" borderId="44" xfId="0" applyFont="1" applyFill="1" applyBorder="1" applyAlignment="1">
      <alignment wrapText="1"/>
    </xf>
    <xf numFmtId="166" fontId="2" fillId="0" borderId="71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 horizontal="right"/>
    </xf>
    <xf numFmtId="166" fontId="2" fillId="25" borderId="11" xfId="41" applyNumberFormat="1" applyFont="1" applyFill="1" applyBorder="1" applyAlignment="1">
      <alignment horizontal="right"/>
    </xf>
    <xf numFmtId="166" fontId="3" fillId="25" borderId="11" xfId="41" applyNumberFormat="1" applyFont="1" applyFill="1" applyBorder="1" applyAlignment="1">
      <alignment horizontal="right"/>
    </xf>
    <xf numFmtId="165" fontId="3" fillId="25" borderId="11" xfId="41" applyNumberFormat="1" applyFont="1" applyFill="1" applyBorder="1" applyAlignment="1">
      <alignment horizontal="left" vertical="center" wrapText="1"/>
    </xf>
    <xf numFmtId="166" fontId="2" fillId="25" borderId="13" xfId="41" applyNumberFormat="1" applyFont="1" applyFill="1" applyBorder="1" applyAlignment="1">
      <alignment horizontal="right"/>
    </xf>
    <xf numFmtId="166" fontId="3" fillId="25" borderId="13" xfId="41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165" fontId="3" fillId="25" borderId="20" xfId="41" applyNumberFormat="1" applyFont="1" applyFill="1" applyBorder="1" applyAlignment="1">
      <alignment horizontal="left" vertical="center" wrapText="1"/>
    </xf>
    <xf numFmtId="165" fontId="3" fillId="0" borderId="56" xfId="41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 indent="1"/>
    </xf>
    <xf numFmtId="165" fontId="3" fillId="25" borderId="48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6" fontId="2" fillId="25" borderId="43" xfId="41" applyNumberFormat="1" applyFont="1" applyFill="1" applyBorder="1" applyAlignment="1">
      <alignment/>
    </xf>
    <xf numFmtId="0" fontId="10" fillId="0" borderId="46" xfId="0" applyFont="1" applyFill="1" applyBorder="1" applyAlignment="1">
      <alignment horizontal="left" wrapText="1" indent="1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wrapText="1"/>
    </xf>
    <xf numFmtId="166" fontId="2" fillId="25" borderId="20" xfId="41" applyNumberFormat="1" applyFont="1" applyFill="1" applyBorder="1" applyAlignment="1">
      <alignment/>
    </xf>
    <xf numFmtId="166" fontId="2" fillId="25" borderId="20" xfId="41" applyNumberFormat="1" applyFont="1" applyFill="1" applyBorder="1" applyAlignment="1">
      <alignment horizontal="right"/>
    </xf>
    <xf numFmtId="166" fontId="3" fillId="25" borderId="2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65" fontId="3" fillId="25" borderId="70" xfId="41" applyNumberFormat="1" applyFont="1" applyFill="1" applyBorder="1" applyAlignment="1">
      <alignment horizontal="left" vertical="center" wrapText="1"/>
    </xf>
    <xf numFmtId="0" fontId="2" fillId="0" borderId="100" xfId="0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01" xfId="0" applyFont="1" applyBorder="1" applyAlignment="1">
      <alignment/>
    </xf>
    <xf numFmtId="3" fontId="2" fillId="0" borderId="7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3" fontId="2" fillId="25" borderId="20" xfId="0" applyNumberFormat="1" applyFont="1" applyFill="1" applyBorder="1" applyAlignment="1">
      <alignment/>
    </xf>
    <xf numFmtId="3" fontId="2" fillId="25" borderId="48" xfId="0" applyNumberFormat="1" applyFont="1" applyFill="1" applyBorder="1" applyAlignment="1">
      <alignment/>
    </xf>
    <xf numFmtId="165" fontId="4" fillId="0" borderId="41" xfId="41" applyNumberFormat="1" applyFont="1" applyFill="1" applyBorder="1" applyAlignment="1" applyProtection="1">
      <alignment horizontal="center"/>
      <protection/>
    </xf>
    <xf numFmtId="165" fontId="4" fillId="0" borderId="24" xfId="41" applyNumberFormat="1" applyFont="1" applyFill="1" applyBorder="1" applyAlignment="1" applyProtection="1">
      <alignment horizontal="center"/>
      <protection/>
    </xf>
    <xf numFmtId="0" fontId="4" fillId="0" borderId="70" xfId="0" applyFont="1" applyBorder="1" applyAlignment="1">
      <alignment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4" fillId="0" borderId="102" xfId="41" applyNumberFormat="1" applyFont="1" applyFill="1" applyBorder="1" applyAlignment="1" applyProtection="1">
      <alignment horizontal="center"/>
      <protection/>
    </xf>
    <xf numFmtId="0" fontId="5" fillId="0" borderId="102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justify"/>
    </xf>
    <xf numFmtId="0" fontId="4" fillId="0" borderId="15" xfId="0" applyFont="1" applyBorder="1" applyAlignment="1">
      <alignment horizontal="left" wrapText="1" indent="1"/>
    </xf>
    <xf numFmtId="165" fontId="4" fillId="0" borderId="70" xfId="41" applyNumberFormat="1" applyFont="1" applyFill="1" applyBorder="1" applyAlignment="1" applyProtection="1">
      <alignment/>
      <protection/>
    </xf>
    <xf numFmtId="1" fontId="2" fillId="0" borderId="70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165" fontId="4" fillId="25" borderId="11" xfId="41" applyNumberFormat="1" applyFont="1" applyFill="1" applyBorder="1" applyAlignment="1" applyProtection="1">
      <alignment horizontal="left" wrapText="1"/>
      <protection/>
    </xf>
    <xf numFmtId="165" fontId="5" fillId="25" borderId="60" xfId="41" applyNumberFormat="1" applyFont="1" applyFill="1" applyBorder="1" applyAlignment="1" applyProtection="1">
      <alignment horizontal="left" wrapText="1"/>
      <protection/>
    </xf>
    <xf numFmtId="0" fontId="4" fillId="0" borderId="52" xfId="0" applyFont="1" applyBorder="1" applyAlignment="1">
      <alignment/>
    </xf>
    <xf numFmtId="165" fontId="5" fillId="0" borderId="103" xfId="41" applyNumberFormat="1" applyFont="1" applyFill="1" applyBorder="1" applyAlignment="1" applyProtection="1">
      <alignment horizontal="left" wrapText="1"/>
      <protection/>
    </xf>
    <xf numFmtId="165" fontId="4" fillId="0" borderId="103" xfId="41" applyNumberFormat="1" applyFont="1" applyFill="1" applyBorder="1" applyAlignment="1" applyProtection="1">
      <alignment horizontal="left" wrapText="1"/>
      <protection/>
    </xf>
    <xf numFmtId="165" fontId="5" fillId="0" borderId="104" xfId="41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165" fontId="4" fillId="0" borderId="78" xfId="41" applyNumberFormat="1" applyFont="1" applyFill="1" applyBorder="1" applyAlignment="1" applyProtection="1">
      <alignment vertical="center"/>
      <protection/>
    </xf>
    <xf numFmtId="0" fontId="4" fillId="0" borderId="107" xfId="0" applyFont="1" applyBorder="1" applyAlignment="1">
      <alignment/>
    </xf>
    <xf numFmtId="0" fontId="5" fillId="0" borderId="90" xfId="0" applyFont="1" applyBorder="1" applyAlignment="1">
      <alignment wrapText="1"/>
    </xf>
    <xf numFmtId="166" fontId="3" fillId="0" borderId="16" xfId="41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" fontId="2" fillId="0" borderId="71" xfId="41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65" fontId="3" fillId="25" borderId="43" xfId="41" applyNumberFormat="1" applyFont="1" applyFill="1" applyBorder="1" applyAlignment="1">
      <alignment horizontal="left" vertical="center" wrapText="1"/>
    </xf>
    <xf numFmtId="3" fontId="2" fillId="25" borderId="22" xfId="0" applyNumberFormat="1" applyFont="1" applyFill="1" applyBorder="1" applyAlignment="1">
      <alignment/>
    </xf>
    <xf numFmtId="3" fontId="2" fillId="0" borderId="10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66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165" fontId="3" fillId="25" borderId="23" xfId="41" applyNumberFormat="1" applyFont="1" applyFill="1" applyBorder="1" applyAlignment="1">
      <alignment vertical="center" wrapText="1"/>
    </xf>
    <xf numFmtId="166" fontId="2" fillId="25" borderId="11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66" fontId="5" fillId="25" borderId="70" xfId="41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5" fontId="4" fillId="0" borderId="40" xfId="41" applyNumberFormat="1" applyFont="1" applyFill="1" applyBorder="1" applyAlignment="1" applyProtection="1">
      <alignment/>
      <protection/>
    </xf>
    <xf numFmtId="165" fontId="5" fillId="25" borderId="92" xfId="41" applyNumberFormat="1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>
      <alignment horizontal="left"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>
      <alignment horizontal="left"/>
    </xf>
    <xf numFmtId="165" fontId="4" fillId="0" borderId="41" xfId="41" applyNumberFormat="1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>
      <alignment/>
    </xf>
    <xf numFmtId="0" fontId="5" fillId="0" borderId="32" xfId="0" applyFont="1" applyFill="1" applyBorder="1" applyAlignment="1">
      <alignment horizontal="center" wrapText="1"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0" fontId="4" fillId="0" borderId="108" xfId="0" applyFont="1" applyBorder="1" applyAlignment="1">
      <alignment/>
    </xf>
    <xf numFmtId="165" fontId="4" fillId="0" borderId="92" xfId="41" applyNumberFormat="1" applyFont="1" applyFill="1" applyBorder="1" applyAlignment="1" applyProtection="1">
      <alignment horizontal="left" wrapText="1"/>
      <protection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left"/>
    </xf>
    <xf numFmtId="165" fontId="5" fillId="0" borderId="70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5" fillId="0" borderId="43" xfId="0" applyNumberFormat="1" applyFont="1" applyBorder="1" applyAlignment="1">
      <alignment vertical="center"/>
    </xf>
    <xf numFmtId="165" fontId="5" fillId="0" borderId="52" xfId="41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>
      <alignment wrapText="1"/>
    </xf>
    <xf numFmtId="165" fontId="4" fillId="0" borderId="16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0" fontId="5" fillId="25" borderId="20" xfId="0" applyFont="1" applyFill="1" applyBorder="1" applyAlignment="1">
      <alignment wrapText="1"/>
    </xf>
    <xf numFmtId="165" fontId="5" fillId="25" borderId="20" xfId="41" applyNumberFormat="1" applyFont="1" applyFill="1" applyBorder="1" applyAlignment="1" applyProtection="1">
      <alignment/>
      <protection/>
    </xf>
    <xf numFmtId="165" fontId="5" fillId="0" borderId="20" xfId="41" applyNumberFormat="1" applyFont="1" applyFill="1" applyBorder="1" applyAlignment="1" applyProtection="1">
      <alignment/>
      <protection/>
    </xf>
    <xf numFmtId="165" fontId="4" fillId="0" borderId="23" xfId="41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1" fontId="2" fillId="0" borderId="20" xfId="41" applyNumberFormat="1" applyFont="1" applyBorder="1" applyAlignment="1">
      <alignment/>
    </xf>
    <xf numFmtId="1" fontId="3" fillId="0" borderId="23" xfId="41" applyNumberFormat="1" applyFont="1" applyBorder="1" applyAlignment="1">
      <alignment/>
    </xf>
    <xf numFmtId="165" fontId="4" fillId="0" borderId="53" xfId="41" applyNumberFormat="1" applyFont="1" applyFill="1" applyBorder="1" applyAlignment="1">
      <alignment vertical="center"/>
    </xf>
    <xf numFmtId="165" fontId="4" fillId="0" borderId="72" xfId="4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Fill="1" applyBorder="1" applyAlignment="1">
      <alignment wrapText="1"/>
    </xf>
    <xf numFmtId="0" fontId="4" fillId="0" borderId="48" xfId="0" applyFont="1" applyBorder="1" applyAlignment="1">
      <alignment horizontal="center"/>
    </xf>
    <xf numFmtId="165" fontId="4" fillId="0" borderId="48" xfId="41" applyNumberFormat="1" applyFont="1" applyBorder="1" applyAlignment="1">
      <alignment vertical="center"/>
    </xf>
    <xf numFmtId="165" fontId="4" fillId="0" borderId="71" xfId="41" applyNumberFormat="1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5" fontId="4" fillId="0" borderId="22" xfId="41" applyNumberFormat="1" applyFont="1" applyBorder="1" applyAlignment="1">
      <alignment vertical="center"/>
    </xf>
    <xf numFmtId="165" fontId="4" fillId="0" borderId="23" xfId="41" applyNumberFormat="1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justify"/>
    </xf>
    <xf numFmtId="0" fontId="4" fillId="0" borderId="20" xfId="0" applyFont="1" applyFill="1" applyBorder="1" applyAlignment="1">
      <alignment horizontal="center" vertical="center"/>
    </xf>
    <xf numFmtId="165" fontId="4" fillId="0" borderId="74" xfId="41" applyNumberFormat="1" applyFont="1" applyFill="1" applyBorder="1" applyAlignment="1">
      <alignment vertical="center"/>
    </xf>
    <xf numFmtId="165" fontId="4" fillId="0" borderId="71" xfId="41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" fontId="3" fillId="0" borderId="43" xfId="0" applyNumberFormat="1" applyFont="1" applyBorder="1" applyAlignment="1">
      <alignment/>
    </xf>
    <xf numFmtId="166" fontId="5" fillId="0" borderId="56" xfId="41" applyNumberFormat="1" applyFont="1" applyFill="1" applyBorder="1" applyAlignment="1">
      <alignment/>
    </xf>
    <xf numFmtId="166" fontId="5" fillId="25" borderId="71" xfId="41" applyNumberFormat="1" applyFont="1" applyFill="1" applyBorder="1" applyAlignment="1">
      <alignment/>
    </xf>
    <xf numFmtId="166" fontId="4" fillId="25" borderId="43" xfId="41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 indent="1"/>
    </xf>
    <xf numFmtId="165" fontId="4" fillId="0" borderId="111" xfId="41" applyNumberFormat="1" applyFont="1" applyFill="1" applyBorder="1" applyAlignment="1" applyProtection="1">
      <alignment vertical="center"/>
      <protection/>
    </xf>
    <xf numFmtId="165" fontId="4" fillId="0" borderId="13" xfId="41" applyNumberFormat="1" applyFont="1" applyFill="1" applyBorder="1" applyAlignment="1" applyProtection="1">
      <alignment/>
      <protection/>
    </xf>
    <xf numFmtId="0" fontId="3" fillId="0" borderId="77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1" fontId="3" fillId="0" borderId="71" xfId="41" applyNumberFormat="1" applyFont="1" applyBorder="1" applyAlignment="1">
      <alignment/>
    </xf>
    <xf numFmtId="0" fontId="9" fillId="0" borderId="46" xfId="0" applyFont="1" applyFill="1" applyBorder="1" applyAlignment="1">
      <alignment horizontal="left" wrapText="1" indent="1"/>
    </xf>
    <xf numFmtId="1" fontId="2" fillId="0" borderId="16" xfId="41" applyNumberFormat="1" applyFont="1" applyFill="1" applyBorder="1" applyAlignment="1">
      <alignment/>
    </xf>
    <xf numFmtId="1" fontId="2" fillId="25" borderId="16" xfId="41" applyNumberFormat="1" applyFont="1" applyFill="1" applyBorder="1" applyAlignment="1">
      <alignment/>
    </xf>
    <xf numFmtId="1" fontId="2" fillId="25" borderId="23" xfId="41" applyNumberFormat="1" applyFont="1" applyFill="1" applyBorder="1" applyAlignment="1">
      <alignment/>
    </xf>
    <xf numFmtId="1" fontId="2" fillId="25" borderId="56" xfId="41" applyNumberFormat="1" applyFont="1" applyFill="1" applyBorder="1" applyAlignment="1">
      <alignment/>
    </xf>
    <xf numFmtId="0" fontId="9" fillId="0" borderId="46" xfId="0" applyFont="1" applyFill="1" applyBorder="1" applyAlignment="1">
      <alignment wrapText="1"/>
    </xf>
    <xf numFmtId="0" fontId="2" fillId="0" borderId="112" xfId="0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indent="1"/>
    </xf>
    <xf numFmtId="0" fontId="3" fillId="0" borderId="46" xfId="0" applyFont="1" applyFill="1" applyBorder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5" fillId="0" borderId="50" xfId="0" applyFont="1" applyBorder="1" applyAlignment="1">
      <alignment horizontal="center"/>
    </xf>
    <xf numFmtId="165" fontId="4" fillId="0" borderId="49" xfId="41" applyNumberFormat="1" applyFont="1" applyFill="1" applyBorder="1" applyAlignment="1" applyProtection="1">
      <alignment vertical="center"/>
      <protection/>
    </xf>
    <xf numFmtId="0" fontId="4" fillId="0" borderId="113" xfId="0" applyFont="1" applyBorder="1" applyAlignment="1">
      <alignment horizontal="left" wrapText="1" indent="1"/>
    </xf>
    <xf numFmtId="165" fontId="4" fillId="0" borderId="26" xfId="41" applyNumberFormat="1" applyFont="1" applyFill="1" applyBorder="1" applyAlignment="1" applyProtection="1">
      <alignment vertical="center"/>
      <protection/>
    </xf>
    <xf numFmtId="165" fontId="4" fillId="0" borderId="52" xfId="41" applyNumberFormat="1" applyFont="1" applyFill="1" applyBorder="1" applyAlignment="1" applyProtection="1">
      <alignment horizontal="left" vertical="center" wrapText="1"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vertical="center"/>
    </xf>
    <xf numFmtId="165" fontId="4" fillId="0" borderId="40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61" xfId="0" applyFont="1" applyBorder="1" applyAlignment="1">
      <alignment/>
    </xf>
    <xf numFmtId="165" fontId="4" fillId="0" borderId="114" xfId="41" applyNumberFormat="1" applyFont="1" applyFill="1" applyBorder="1" applyAlignment="1" applyProtection="1">
      <alignment horizontal="left" wrapText="1"/>
      <protection/>
    </xf>
    <xf numFmtId="0" fontId="4" fillId="0" borderId="115" xfId="0" applyFont="1" applyBorder="1" applyAlignment="1">
      <alignment horizontal="left" wrapText="1" indent="1"/>
    </xf>
    <xf numFmtId="165" fontId="4" fillId="0" borderId="83" xfId="41" applyNumberFormat="1" applyFont="1" applyFill="1" applyBorder="1" applyAlignment="1" applyProtection="1">
      <alignment horizontal="left" wrapText="1"/>
      <protection/>
    </xf>
    <xf numFmtId="165" fontId="4" fillId="0" borderId="116" xfId="41" applyNumberFormat="1" applyFont="1" applyFill="1" applyBorder="1" applyAlignment="1" applyProtection="1">
      <alignment horizontal="left" wrapText="1"/>
      <protection/>
    </xf>
    <xf numFmtId="0" fontId="5" fillId="0" borderId="117" xfId="0" applyFont="1" applyBorder="1" applyAlignment="1">
      <alignment horizontal="center"/>
    </xf>
    <xf numFmtId="0" fontId="4" fillId="0" borderId="27" xfId="0" applyFont="1" applyBorder="1" applyAlignment="1">
      <alignment horizontal="left" wrapText="1" indent="1"/>
    </xf>
    <xf numFmtId="165" fontId="4" fillId="0" borderId="22" xfId="41" applyNumberFormat="1" applyFont="1" applyFill="1" applyBorder="1" applyAlignment="1" applyProtection="1">
      <alignment horizontal="left" wrapText="1"/>
      <protection/>
    </xf>
    <xf numFmtId="0" fontId="5" fillId="0" borderId="118" xfId="0" applyFont="1" applyBorder="1" applyAlignment="1">
      <alignment wrapText="1"/>
    </xf>
    <xf numFmtId="165" fontId="5" fillId="0" borderId="67" xfId="41" applyNumberFormat="1" applyFont="1" applyFill="1" applyBorder="1" applyAlignment="1" applyProtection="1">
      <alignment horizontal="left" wrapText="1"/>
      <protection/>
    </xf>
    <xf numFmtId="165" fontId="5" fillId="0" borderId="119" xfId="41" applyNumberFormat="1" applyFont="1" applyFill="1" applyBorder="1" applyAlignment="1" applyProtection="1">
      <alignment horizontal="left" wrapText="1"/>
      <protection/>
    </xf>
    <xf numFmtId="0" fontId="5" fillId="0" borderId="30" xfId="0" applyFont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3" xfId="0" applyFont="1" applyBorder="1" applyAlignment="1">
      <alignment horizontal="center" vertical="center" wrapText="1"/>
    </xf>
    <xf numFmtId="1" fontId="9" fillId="0" borderId="71" xfId="41" applyNumberFormat="1" applyFont="1" applyFill="1" applyBorder="1" applyAlignment="1">
      <alignment horizontal="center" vertical="center" wrapText="1"/>
    </xf>
    <xf numFmtId="1" fontId="9" fillId="0" borderId="77" xfId="41" applyNumberFormat="1" applyFont="1" applyFill="1" applyBorder="1" applyAlignment="1">
      <alignment horizontal="center" vertical="center" wrapText="1"/>
    </xf>
    <xf numFmtId="1" fontId="9" fillId="0" borderId="70" xfId="41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90" xfId="0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123" xfId="41" applyNumberFormat="1" applyFont="1" applyFill="1" applyBorder="1" applyAlignment="1">
      <alignment horizontal="center" vertical="center" wrapText="1"/>
    </xf>
    <xf numFmtId="165" fontId="8" fillId="0" borderId="90" xfId="41" applyNumberFormat="1" applyFont="1" applyFill="1" applyBorder="1" applyAlignment="1">
      <alignment horizontal="center" vertical="center" wrapText="1"/>
    </xf>
    <xf numFmtId="165" fontId="8" fillId="0" borderId="52" xfId="41" applyNumberFormat="1" applyFont="1" applyFill="1" applyBorder="1" applyAlignment="1">
      <alignment horizontal="center"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165" fontId="8" fillId="0" borderId="56" xfId="41" applyNumberFormat="1" applyFont="1" applyFill="1" applyBorder="1" applyAlignment="1">
      <alignment horizontal="center" vertical="center" wrapText="1"/>
    </xf>
    <xf numFmtId="165" fontId="8" fillId="0" borderId="43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3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1" fontId="14" fillId="0" borderId="71" xfId="41" applyNumberFormat="1" applyFont="1" applyFill="1" applyBorder="1" applyAlignment="1">
      <alignment horizontal="center" vertical="center" wrapText="1"/>
    </xf>
    <xf numFmtId="1" fontId="14" fillId="0" borderId="77" xfId="41" applyNumberFormat="1" applyFont="1" applyFill="1" applyBorder="1" applyAlignment="1">
      <alignment horizontal="center" vertical="center" wrapText="1"/>
    </xf>
    <xf numFmtId="1" fontId="14" fillId="0" borderId="70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74" xfId="0" applyFont="1" applyBorder="1" applyAlignment="1">
      <alignment horizontal="center" wrapText="1"/>
    </xf>
    <xf numFmtId="0" fontId="14" fillId="0" borderId="112" xfId="0" applyFont="1" applyBorder="1" applyAlignment="1">
      <alignment horizontal="center" wrapText="1"/>
    </xf>
    <xf numFmtId="0" fontId="14" fillId="0" borderId="127" xfId="0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5" fillId="0" borderId="129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109" xfId="0" applyFont="1" applyBorder="1" applyAlignment="1">
      <alignment horizontal="left" wrapText="1"/>
    </xf>
    <xf numFmtId="0" fontId="5" fillId="0" borderId="130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31" xfId="0" applyFont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101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3.28125" style="34" bestFit="1" customWidth="1"/>
    <col min="2" max="2" width="12.57421875" style="27" bestFit="1" customWidth="1"/>
    <col min="3" max="3" width="9.8515625" style="27" bestFit="1" customWidth="1"/>
    <col min="4" max="4" width="11.00390625" style="27" bestFit="1" customWidth="1"/>
    <col min="5" max="5" width="49.00390625" style="27" bestFit="1" customWidth="1"/>
    <col min="6" max="6" width="12.00390625" style="35" bestFit="1" customWidth="1"/>
    <col min="7" max="7" width="10.57421875" style="27" bestFit="1" customWidth="1"/>
    <col min="8" max="8" width="11.00390625" style="27" bestFit="1" customWidth="1"/>
    <col min="9" max="16384" width="9.140625" style="27" customWidth="1"/>
  </cols>
  <sheetData>
    <row r="1" spans="1:9" ht="30.75" thickBot="1">
      <c r="A1" s="24" t="s">
        <v>23</v>
      </c>
      <c r="B1" s="25" t="s">
        <v>416</v>
      </c>
      <c r="C1" s="25" t="s">
        <v>415</v>
      </c>
      <c r="D1" s="25" t="s">
        <v>416</v>
      </c>
      <c r="E1" s="25" t="s">
        <v>24</v>
      </c>
      <c r="F1" s="391" t="s">
        <v>416</v>
      </c>
      <c r="G1" s="25" t="s">
        <v>415</v>
      </c>
      <c r="H1" s="25" t="s">
        <v>416</v>
      </c>
      <c r="I1" s="26"/>
    </row>
    <row r="2" spans="1:9" ht="15">
      <c r="A2" s="36" t="s">
        <v>25</v>
      </c>
      <c r="B2" s="37"/>
      <c r="C2" s="37"/>
      <c r="D2" s="37"/>
      <c r="E2" s="38" t="s">
        <v>26</v>
      </c>
      <c r="F2" s="392"/>
      <c r="G2" s="37"/>
      <c r="H2" s="465"/>
      <c r="I2" s="26"/>
    </row>
    <row r="3" spans="1:9" ht="13.5">
      <c r="A3" s="191" t="s">
        <v>35</v>
      </c>
      <c r="B3" s="89">
        <v>1224830</v>
      </c>
      <c r="C3" s="89">
        <v>0</v>
      </c>
      <c r="D3" s="89">
        <f>SUM(B3:C3)</f>
        <v>1224830</v>
      </c>
      <c r="E3" s="89" t="s">
        <v>27</v>
      </c>
      <c r="F3" s="393">
        <v>1494786</v>
      </c>
      <c r="G3" s="89">
        <v>28486</v>
      </c>
      <c r="H3" s="466">
        <f>SUM(F3:G3)</f>
        <v>1523272</v>
      </c>
      <c r="I3" s="26"/>
    </row>
    <row r="4" spans="1:9" ht="13.5">
      <c r="A4" s="192" t="s">
        <v>169</v>
      </c>
      <c r="B4" s="90">
        <v>1155059</v>
      </c>
      <c r="C4" s="89">
        <v>102518</v>
      </c>
      <c r="D4" s="89">
        <f aca="true" t="shared" si="0" ref="D4:D21">SUM(B4:C4)</f>
        <v>1257577</v>
      </c>
      <c r="E4" s="89" t="s">
        <v>75</v>
      </c>
      <c r="F4" s="393">
        <v>313582</v>
      </c>
      <c r="G4" s="89">
        <v>6916</v>
      </c>
      <c r="H4" s="466">
        <f aca="true" t="shared" si="1" ref="H4:H23">SUM(F4:G4)</f>
        <v>320498</v>
      </c>
      <c r="I4" s="26"/>
    </row>
    <row r="5" spans="1:9" ht="13.5">
      <c r="A5" s="192" t="s">
        <v>120</v>
      </c>
      <c r="B5" s="217">
        <v>685250</v>
      </c>
      <c r="C5" s="217">
        <v>5082</v>
      </c>
      <c r="D5" s="89">
        <f t="shared" si="0"/>
        <v>690332</v>
      </c>
      <c r="E5" s="90" t="s">
        <v>37</v>
      </c>
      <c r="F5" s="394">
        <v>1535251</v>
      </c>
      <c r="G5" s="217">
        <v>13793</v>
      </c>
      <c r="H5" s="466">
        <f t="shared" si="1"/>
        <v>1549044</v>
      </c>
      <c r="I5" s="26"/>
    </row>
    <row r="6" spans="1:9" ht="13.5">
      <c r="A6" s="192" t="s">
        <v>174</v>
      </c>
      <c r="B6" s="217">
        <v>535700</v>
      </c>
      <c r="C6" s="217">
        <v>14378</v>
      </c>
      <c r="D6" s="89">
        <f t="shared" si="0"/>
        <v>550078</v>
      </c>
      <c r="E6" s="90" t="s">
        <v>175</v>
      </c>
      <c r="F6" s="394">
        <v>92891</v>
      </c>
      <c r="G6" s="217">
        <v>2620</v>
      </c>
      <c r="H6" s="466">
        <f t="shared" si="1"/>
        <v>95511</v>
      </c>
      <c r="I6" s="26"/>
    </row>
    <row r="7" spans="1:9" ht="13.5">
      <c r="A7" s="192" t="s">
        <v>256</v>
      </c>
      <c r="B7" s="217">
        <v>10835</v>
      </c>
      <c r="C7" s="217"/>
      <c r="D7" s="89">
        <f t="shared" si="0"/>
        <v>10835</v>
      </c>
      <c r="E7" s="90" t="s">
        <v>176</v>
      </c>
      <c r="F7" s="394">
        <v>159364</v>
      </c>
      <c r="G7" s="217">
        <v>90679</v>
      </c>
      <c r="H7" s="466">
        <f t="shared" si="1"/>
        <v>250043</v>
      </c>
      <c r="I7" s="26"/>
    </row>
    <row r="8" spans="1:9" ht="13.5">
      <c r="A8" s="28" t="s">
        <v>325</v>
      </c>
      <c r="B8" s="218">
        <v>64824</v>
      </c>
      <c r="C8" s="218"/>
      <c r="D8" s="89">
        <f t="shared" si="0"/>
        <v>64824</v>
      </c>
      <c r="E8" s="90" t="s">
        <v>172</v>
      </c>
      <c r="F8" s="394">
        <v>21150</v>
      </c>
      <c r="G8" s="218"/>
      <c r="H8" s="466">
        <f t="shared" si="1"/>
        <v>21150</v>
      </c>
      <c r="I8" s="26"/>
    </row>
    <row r="9" spans="1:9" ht="13.5">
      <c r="A9" s="28" t="s">
        <v>170</v>
      </c>
      <c r="B9" s="217">
        <v>15884</v>
      </c>
      <c r="C9" s="217"/>
      <c r="D9" s="89">
        <f t="shared" si="0"/>
        <v>15884</v>
      </c>
      <c r="E9" s="90" t="s">
        <v>28</v>
      </c>
      <c r="F9" s="394">
        <v>20927</v>
      </c>
      <c r="G9" s="217">
        <v>410</v>
      </c>
      <c r="H9" s="466">
        <f t="shared" si="1"/>
        <v>21337</v>
      </c>
      <c r="I9" s="26"/>
    </row>
    <row r="10" spans="1:9" ht="13.5">
      <c r="A10" s="28" t="s">
        <v>36</v>
      </c>
      <c r="B10" s="217">
        <v>0</v>
      </c>
      <c r="C10" s="217"/>
      <c r="D10" s="89">
        <f t="shared" si="0"/>
        <v>0</v>
      </c>
      <c r="E10" s="90" t="s">
        <v>173</v>
      </c>
      <c r="F10" s="394">
        <v>0</v>
      </c>
      <c r="G10" s="217"/>
      <c r="H10" s="466">
        <f t="shared" si="1"/>
        <v>0</v>
      </c>
      <c r="I10" s="26"/>
    </row>
    <row r="11" spans="1:9" ht="13.5">
      <c r="A11" s="90" t="s">
        <v>544</v>
      </c>
      <c r="B11" s="645">
        <v>3500</v>
      </c>
      <c r="C11" s="645">
        <v>2500</v>
      </c>
      <c r="D11" s="646">
        <f>SUM(B11:C11)</f>
        <v>6000</v>
      </c>
      <c r="E11" s="90" t="s">
        <v>197</v>
      </c>
      <c r="F11" s="394">
        <v>42050</v>
      </c>
      <c r="G11" s="645">
        <v>2500</v>
      </c>
      <c r="H11" s="466">
        <f t="shared" si="1"/>
        <v>44550</v>
      </c>
      <c r="I11" s="26"/>
    </row>
    <row r="12" spans="1:9" ht="15">
      <c r="A12" s="30" t="s">
        <v>31</v>
      </c>
      <c r="B12" s="219">
        <f>SUM(B3:B11)</f>
        <v>3695882</v>
      </c>
      <c r="C12" s="219">
        <f>SUM(C3:C11)</f>
        <v>124478</v>
      </c>
      <c r="D12" s="219">
        <f>SUM(D3:D11)</f>
        <v>3820360</v>
      </c>
      <c r="E12" s="92" t="s">
        <v>29</v>
      </c>
      <c r="F12" s="395">
        <f>SUM(F3:F11)</f>
        <v>3680001</v>
      </c>
      <c r="G12" s="395">
        <f>SUM(G3:G11)</f>
        <v>145404</v>
      </c>
      <c r="H12" s="467">
        <f t="shared" si="1"/>
        <v>3825405</v>
      </c>
      <c r="I12" s="26"/>
    </row>
    <row r="13" spans="1:9" ht="15">
      <c r="A13" s="190"/>
      <c r="B13" s="217"/>
      <c r="C13" s="217"/>
      <c r="D13" s="89"/>
      <c r="E13" s="92"/>
      <c r="F13" s="396"/>
      <c r="G13" s="217"/>
      <c r="H13" s="466">
        <f t="shared" si="1"/>
        <v>0</v>
      </c>
      <c r="I13" s="26"/>
    </row>
    <row r="14" spans="1:10" ht="15">
      <c r="A14" s="125" t="s">
        <v>32</v>
      </c>
      <c r="B14" s="218"/>
      <c r="C14" s="218"/>
      <c r="D14" s="89"/>
      <c r="E14" s="93" t="s">
        <v>30</v>
      </c>
      <c r="F14" s="397"/>
      <c r="G14" s="218"/>
      <c r="H14" s="466">
        <f t="shared" si="1"/>
        <v>0</v>
      </c>
      <c r="I14" s="94"/>
      <c r="J14" s="95"/>
    </row>
    <row r="15" spans="1:10" ht="13.5">
      <c r="A15" s="647" t="s">
        <v>177</v>
      </c>
      <c r="B15" s="217">
        <v>325683</v>
      </c>
      <c r="C15" s="217"/>
      <c r="D15" s="89">
        <f t="shared" si="0"/>
        <v>325683</v>
      </c>
      <c r="E15" s="90" t="s">
        <v>171</v>
      </c>
      <c r="F15" s="394">
        <v>3388948</v>
      </c>
      <c r="G15" s="217">
        <v>407</v>
      </c>
      <c r="H15" s="466">
        <f t="shared" si="1"/>
        <v>3389355</v>
      </c>
      <c r="I15" s="94"/>
      <c r="J15" s="95"/>
    </row>
    <row r="16" spans="1:10" ht="13.5">
      <c r="A16" s="126" t="s">
        <v>545</v>
      </c>
      <c r="B16" s="217">
        <v>11360</v>
      </c>
      <c r="C16" s="217"/>
      <c r="D16" s="89">
        <f t="shared" si="0"/>
        <v>11360</v>
      </c>
      <c r="E16" s="90" t="s">
        <v>78</v>
      </c>
      <c r="F16" s="394">
        <v>741208</v>
      </c>
      <c r="G16" s="217">
        <v>15789</v>
      </c>
      <c r="H16" s="466">
        <f>SUM(F16:G16)</f>
        <v>756997</v>
      </c>
      <c r="I16" s="94"/>
      <c r="J16" s="95"/>
    </row>
    <row r="17" spans="1:9" ht="13.5">
      <c r="A17" s="192" t="s">
        <v>546</v>
      </c>
      <c r="B17" s="217">
        <v>249096</v>
      </c>
      <c r="C17" s="217">
        <v>1852</v>
      </c>
      <c r="D17" s="89">
        <f t="shared" si="0"/>
        <v>250948</v>
      </c>
      <c r="E17" s="90" t="s">
        <v>257</v>
      </c>
      <c r="F17" s="394">
        <v>3000</v>
      </c>
      <c r="G17" s="217"/>
      <c r="H17" s="466">
        <f>SUM(F17:G17)</f>
        <v>3000</v>
      </c>
      <c r="I17" s="26"/>
    </row>
    <row r="18" spans="1:9" ht="13.5">
      <c r="A18" s="192" t="s">
        <v>547</v>
      </c>
      <c r="B18" s="217">
        <v>0</v>
      </c>
      <c r="C18" s="217"/>
      <c r="D18" s="89">
        <f t="shared" si="0"/>
        <v>0</v>
      </c>
      <c r="E18" s="91" t="s">
        <v>260</v>
      </c>
      <c r="F18" s="394">
        <v>11555</v>
      </c>
      <c r="G18" s="217"/>
      <c r="H18" s="466">
        <f>SUM(F18:G18)</f>
        <v>11555</v>
      </c>
      <c r="I18" s="26"/>
    </row>
    <row r="19" spans="1:9" ht="13.5">
      <c r="A19" s="28" t="s">
        <v>548</v>
      </c>
      <c r="B19" s="217">
        <v>1000</v>
      </c>
      <c r="C19" s="217"/>
      <c r="D19" s="89">
        <f t="shared" si="0"/>
        <v>1000</v>
      </c>
      <c r="E19" s="90" t="s">
        <v>259</v>
      </c>
      <c r="F19" s="394">
        <v>238350</v>
      </c>
      <c r="G19" s="217">
        <v>-35270</v>
      </c>
      <c r="H19" s="466">
        <f>SUM(F19:G19)</f>
        <v>203080</v>
      </c>
      <c r="I19" s="26"/>
    </row>
    <row r="20" spans="1:9" ht="13.5">
      <c r="A20" s="28" t="s">
        <v>549</v>
      </c>
      <c r="B20" s="217">
        <v>3780041</v>
      </c>
      <c r="C20" s="217"/>
      <c r="D20" s="89">
        <f t="shared" si="0"/>
        <v>3780041</v>
      </c>
      <c r="E20" s="29" t="s">
        <v>258</v>
      </c>
      <c r="F20" s="394">
        <v>0</v>
      </c>
      <c r="G20" s="217"/>
      <c r="H20" s="466">
        <f>SUM(F20:G20)</f>
        <v>0</v>
      </c>
      <c r="I20" s="26"/>
    </row>
    <row r="21" spans="1:9" ht="13.5">
      <c r="A21" s="28" t="s">
        <v>550</v>
      </c>
      <c r="B21" s="217">
        <v>0</v>
      </c>
      <c r="C21" s="217"/>
      <c r="D21" s="89">
        <f t="shared" si="0"/>
        <v>0</v>
      </c>
      <c r="E21" s="29"/>
      <c r="F21" s="394"/>
      <c r="G21" s="217"/>
      <c r="H21" s="466"/>
      <c r="I21" s="26"/>
    </row>
    <row r="22" spans="1:9" ht="15.75" thickBot="1">
      <c r="A22" s="386" t="s">
        <v>102</v>
      </c>
      <c r="B22" s="387">
        <f>SUM(B14:B21)</f>
        <v>4367180</v>
      </c>
      <c r="C22" s="387">
        <f>SUM(C14:C21)</f>
        <v>1852</v>
      </c>
      <c r="D22" s="389">
        <f>SUM(B22:C22)</f>
        <v>4369032</v>
      </c>
      <c r="E22" s="388" t="s">
        <v>33</v>
      </c>
      <c r="F22" s="178">
        <f>SUM(F15:F21)</f>
        <v>4383061</v>
      </c>
      <c r="G22" s="178">
        <f>SUM(G15:G21)</f>
        <v>-19074</v>
      </c>
      <c r="H22" s="468">
        <f t="shared" si="1"/>
        <v>4363987</v>
      </c>
      <c r="I22" s="26"/>
    </row>
    <row r="23" spans="1:9" s="33" customFormat="1" ht="15.75" thickBot="1">
      <c r="A23" s="24" t="s">
        <v>34</v>
      </c>
      <c r="B23" s="220">
        <f>SUM(B12+B22)</f>
        <v>8063062</v>
      </c>
      <c r="C23" s="220">
        <f>SUM(C12+C22)</f>
        <v>126330</v>
      </c>
      <c r="D23" s="220">
        <f>SUM(D12+D22)</f>
        <v>8189392</v>
      </c>
      <c r="E23" s="31" t="s">
        <v>34</v>
      </c>
      <c r="F23" s="398">
        <f>SUM(F12+F22)</f>
        <v>8063062</v>
      </c>
      <c r="G23" s="398">
        <f>SUM(G12+G22)</f>
        <v>126330</v>
      </c>
      <c r="H23" s="390">
        <f t="shared" si="1"/>
        <v>8189392</v>
      </c>
      <c r="I23" s="32"/>
    </row>
    <row r="25" spans="5:6" ht="15">
      <c r="E25" s="273"/>
      <c r="F25" s="274"/>
    </row>
  </sheetData>
  <sheetProtection/>
  <printOptions/>
  <pageMargins left="0.33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76" customWidth="1"/>
    <col min="2" max="2" width="63.421875" style="77" customWidth="1"/>
    <col min="3" max="3" width="14.140625" style="7" bestFit="1" customWidth="1"/>
    <col min="4" max="4" width="12.28125" style="7" bestFit="1" customWidth="1"/>
    <col min="5" max="5" width="14.140625" style="7" bestFit="1" customWidth="1"/>
    <col min="6" max="6" width="11.140625" style="3" bestFit="1" customWidth="1"/>
    <col min="7" max="7" width="14.140625" style="3" bestFit="1" customWidth="1"/>
    <col min="8" max="13" width="9.140625" style="3" customWidth="1"/>
    <col min="14" max="14" width="9.140625" style="16" customWidth="1"/>
    <col min="15" max="16384" width="9.140625" style="3" customWidth="1"/>
  </cols>
  <sheetData>
    <row r="1" spans="1:7" ht="45.75" thickBot="1">
      <c r="A1" s="63" t="s">
        <v>10</v>
      </c>
      <c r="B1" s="64" t="s">
        <v>47</v>
      </c>
      <c r="C1" s="101" t="s">
        <v>416</v>
      </c>
      <c r="D1" s="421" t="s">
        <v>415</v>
      </c>
      <c r="E1" s="101" t="s">
        <v>416</v>
      </c>
      <c r="F1" s="101" t="s">
        <v>108</v>
      </c>
      <c r="G1" s="146" t="s">
        <v>109</v>
      </c>
    </row>
    <row r="2" spans="1:7" ht="16.5" customHeight="1">
      <c r="A2" s="838" t="s">
        <v>50</v>
      </c>
      <c r="B2" s="839"/>
      <c r="C2" s="627"/>
      <c r="D2" s="422"/>
      <c r="E2" s="422"/>
      <c r="F2" s="153"/>
      <c r="G2" s="154"/>
    </row>
    <row r="3" spans="1:7" ht="16.5" customHeight="1">
      <c r="A3" s="290"/>
      <c r="B3" s="127"/>
      <c r="C3" s="670"/>
      <c r="D3" s="296"/>
      <c r="E3" s="296"/>
      <c r="F3" s="99"/>
      <c r="G3" s="606"/>
    </row>
    <row r="4" spans="1:7" ht="16.5" customHeight="1">
      <c r="A4" s="69">
        <v>1</v>
      </c>
      <c r="B4" s="127" t="s">
        <v>556</v>
      </c>
      <c r="C4" s="188">
        <f>SUM(C5)</f>
        <v>546</v>
      </c>
      <c r="D4" s="188">
        <f>SUM(D5)</f>
        <v>0</v>
      </c>
      <c r="E4" s="188">
        <f>SUM(C4:D4)</f>
        <v>546</v>
      </c>
      <c r="F4" s="188">
        <f>SUM(F5)</f>
        <v>0</v>
      </c>
      <c r="G4" s="213">
        <f>SUM(G5)</f>
        <v>546</v>
      </c>
    </row>
    <row r="5" spans="1:7" ht="16.5" customHeight="1">
      <c r="A5" s="290"/>
      <c r="B5" s="187" t="s">
        <v>525</v>
      </c>
      <c r="C5" s="181">
        <v>546</v>
      </c>
      <c r="D5" s="181"/>
      <c r="E5" s="181">
        <f>SUM(C5:D5)</f>
        <v>546</v>
      </c>
      <c r="F5" s="181"/>
      <c r="G5" s="454">
        <f>E5-F5</f>
        <v>546</v>
      </c>
    </row>
    <row r="6" spans="1:7" ht="16.5" customHeight="1">
      <c r="A6" s="290"/>
      <c r="B6" s="127"/>
      <c r="C6" s="127"/>
      <c r="D6" s="127"/>
      <c r="E6" s="127"/>
      <c r="F6" s="9"/>
      <c r="G6" s="626"/>
    </row>
    <row r="7" spans="1:7" s="16" customFormat="1" ht="15">
      <c r="A7" s="69">
        <v>2</v>
      </c>
      <c r="B7" s="87" t="s">
        <v>97</v>
      </c>
      <c r="C7" s="294">
        <f>SUM(C8:C12)</f>
        <v>218700</v>
      </c>
      <c r="D7" s="294">
        <f>SUM(D8:D12)</f>
        <v>0</v>
      </c>
      <c r="E7" s="294">
        <f>SUM(C7:D7)</f>
        <v>218700</v>
      </c>
      <c r="F7" s="294">
        <f>SUM(F8:F8)</f>
        <v>0</v>
      </c>
      <c r="G7" s="288">
        <f>E7-F7</f>
        <v>218700</v>
      </c>
    </row>
    <row r="8" spans="1:7" s="16" customFormat="1" ht="16.5">
      <c r="A8" s="65"/>
      <c r="B8" s="309" t="s">
        <v>261</v>
      </c>
      <c r="C8" s="181">
        <v>20000</v>
      </c>
      <c r="D8" s="181"/>
      <c r="E8" s="181">
        <f aca="true" t="shared" si="0" ref="E8:E76">SUM(C8:D8)</f>
        <v>20000</v>
      </c>
      <c r="F8" s="181"/>
      <c r="G8" s="426">
        <f aca="true" t="shared" si="1" ref="G8:G80">E8-F8</f>
        <v>20000</v>
      </c>
    </row>
    <row r="9" spans="1:7" s="16" customFormat="1" ht="16.5">
      <c r="A9" s="82"/>
      <c r="B9" s="187" t="s">
        <v>262</v>
      </c>
      <c r="C9" s="181">
        <v>170880</v>
      </c>
      <c r="D9" s="181"/>
      <c r="E9" s="181">
        <f t="shared" si="0"/>
        <v>170880</v>
      </c>
      <c r="F9" s="181"/>
      <c r="G9" s="426">
        <f t="shared" si="1"/>
        <v>170880</v>
      </c>
    </row>
    <row r="10" spans="1:7" s="16" customFormat="1" ht="16.5">
      <c r="A10" s="82"/>
      <c r="B10" s="310" t="s">
        <v>419</v>
      </c>
      <c r="C10" s="181">
        <v>10000</v>
      </c>
      <c r="D10" s="181"/>
      <c r="E10" s="181">
        <f t="shared" si="0"/>
        <v>10000</v>
      </c>
      <c r="F10" s="181"/>
      <c r="G10" s="426">
        <f t="shared" si="1"/>
        <v>10000</v>
      </c>
    </row>
    <row r="11" spans="1:7" s="16" customFormat="1" ht="16.5">
      <c r="A11" s="82"/>
      <c r="B11" s="310" t="s">
        <v>489</v>
      </c>
      <c r="C11" s="181">
        <v>7752</v>
      </c>
      <c r="D11" s="181"/>
      <c r="E11" s="181">
        <f t="shared" si="0"/>
        <v>7752</v>
      </c>
      <c r="F11" s="181"/>
      <c r="G11" s="426">
        <f t="shared" si="1"/>
        <v>7752</v>
      </c>
    </row>
    <row r="12" spans="1:7" s="16" customFormat="1" ht="16.5">
      <c r="A12" s="82"/>
      <c r="B12" s="310" t="s">
        <v>491</v>
      </c>
      <c r="C12" s="181">
        <v>10068</v>
      </c>
      <c r="D12" s="181"/>
      <c r="E12" s="181">
        <f t="shared" si="0"/>
        <v>10068</v>
      </c>
      <c r="F12" s="181"/>
      <c r="G12" s="426">
        <f t="shared" si="1"/>
        <v>10068</v>
      </c>
    </row>
    <row r="13" spans="1:7" ht="16.5" customHeight="1">
      <c r="A13" s="83"/>
      <c r="B13" s="307"/>
      <c r="C13" s="420"/>
      <c r="D13" s="127"/>
      <c r="E13" s="188"/>
      <c r="F13" s="9"/>
      <c r="G13" s="426">
        <f t="shared" si="1"/>
        <v>0</v>
      </c>
    </row>
    <row r="14" spans="1:7" ht="16.5" customHeight="1">
      <c r="A14" s="65">
        <v>3</v>
      </c>
      <c r="B14" s="308" t="s">
        <v>329</v>
      </c>
      <c r="C14" s="304">
        <f>SUM(C15)</f>
        <v>11000</v>
      </c>
      <c r="D14" s="304">
        <f>SUM(D15)</f>
        <v>0</v>
      </c>
      <c r="E14" s="188">
        <f t="shared" si="0"/>
        <v>11000</v>
      </c>
      <c r="F14" s="188">
        <f>SUM(F15)</f>
        <v>0</v>
      </c>
      <c r="G14" s="288">
        <f t="shared" si="1"/>
        <v>11000</v>
      </c>
    </row>
    <row r="15" spans="1:7" ht="33">
      <c r="A15" s="65"/>
      <c r="B15" s="282" t="s">
        <v>306</v>
      </c>
      <c r="C15" s="303">
        <v>11000</v>
      </c>
      <c r="D15" s="278"/>
      <c r="E15" s="181">
        <f t="shared" si="0"/>
        <v>11000</v>
      </c>
      <c r="F15" s="181"/>
      <c r="G15" s="426">
        <f t="shared" si="1"/>
        <v>11000</v>
      </c>
    </row>
    <row r="16" spans="1:7" ht="16.5" customHeight="1">
      <c r="A16" s="83"/>
      <c r="B16" s="72"/>
      <c r="C16" s="302"/>
      <c r="D16" s="127"/>
      <c r="E16" s="188"/>
      <c r="F16" s="9"/>
      <c r="G16" s="288">
        <f t="shared" si="1"/>
        <v>0</v>
      </c>
    </row>
    <row r="17" spans="1:7" ht="16.5">
      <c r="A17" s="180">
        <v>4</v>
      </c>
      <c r="B17" s="300" t="s">
        <v>96</v>
      </c>
      <c r="C17" s="304">
        <f>SUM(C18)</f>
        <v>171087</v>
      </c>
      <c r="D17" s="304">
        <f>SUM(D18)</f>
        <v>350</v>
      </c>
      <c r="E17" s="188">
        <f t="shared" si="0"/>
        <v>171437</v>
      </c>
      <c r="F17" s="188">
        <f>SUM(F18)</f>
        <v>0</v>
      </c>
      <c r="G17" s="288">
        <f t="shared" si="1"/>
        <v>171437</v>
      </c>
    </row>
    <row r="18" spans="1:7" ht="33">
      <c r="A18" s="10"/>
      <c r="B18" s="279" t="s">
        <v>300</v>
      </c>
      <c r="C18" s="303">
        <v>171087</v>
      </c>
      <c r="D18" s="278">
        <v>350</v>
      </c>
      <c r="E18" s="278">
        <f t="shared" si="0"/>
        <v>171437</v>
      </c>
      <c r="F18" s="425"/>
      <c r="G18" s="625">
        <f t="shared" si="1"/>
        <v>171437</v>
      </c>
    </row>
    <row r="19" spans="1:7" ht="16.5" customHeight="1">
      <c r="A19" s="83"/>
      <c r="B19" s="72"/>
      <c r="C19" s="302"/>
      <c r="D19" s="127"/>
      <c r="E19" s="188"/>
      <c r="F19" s="9"/>
      <c r="G19" s="288">
        <f t="shared" si="1"/>
        <v>0</v>
      </c>
    </row>
    <row r="20" spans="1:7" ht="16.5">
      <c r="A20" s="65">
        <v>5</v>
      </c>
      <c r="B20" s="259" t="s">
        <v>100</v>
      </c>
      <c r="C20" s="260">
        <f>SUM(C21:C29)</f>
        <v>144000</v>
      </c>
      <c r="D20" s="260">
        <f>SUM(D21:D29)</f>
        <v>0</v>
      </c>
      <c r="E20" s="188">
        <f t="shared" si="0"/>
        <v>144000</v>
      </c>
      <c r="F20" s="306">
        <f>SUM(F21:F28)</f>
        <v>24000</v>
      </c>
      <c r="G20" s="288">
        <f t="shared" si="1"/>
        <v>120000</v>
      </c>
    </row>
    <row r="21" spans="1:7" ht="33">
      <c r="A21" s="65"/>
      <c r="B21" s="258" t="s">
        <v>162</v>
      </c>
      <c r="C21" s="424">
        <v>800</v>
      </c>
      <c r="D21" s="425"/>
      <c r="E21" s="278">
        <f t="shared" si="0"/>
        <v>800</v>
      </c>
      <c r="F21" s="301">
        <v>800</v>
      </c>
      <c r="G21" s="288">
        <f t="shared" si="1"/>
        <v>0</v>
      </c>
    </row>
    <row r="22" spans="1:7" ht="33">
      <c r="A22" s="65"/>
      <c r="B22" s="258" t="s">
        <v>212</v>
      </c>
      <c r="C22" s="424">
        <v>2000</v>
      </c>
      <c r="D22" s="425"/>
      <c r="E22" s="278">
        <f t="shared" si="0"/>
        <v>2000</v>
      </c>
      <c r="F22" s="301">
        <v>2000</v>
      </c>
      <c r="G22" s="288">
        <f t="shared" si="1"/>
        <v>0</v>
      </c>
    </row>
    <row r="23" spans="1:7" ht="16.5">
      <c r="A23" s="65"/>
      <c r="B23" s="258" t="s">
        <v>283</v>
      </c>
      <c r="C23" s="261">
        <v>2000</v>
      </c>
      <c r="D23" s="301"/>
      <c r="E23" s="181">
        <f t="shared" si="0"/>
        <v>2000</v>
      </c>
      <c r="F23" s="301">
        <v>2000</v>
      </c>
      <c r="G23" s="288">
        <f t="shared" si="1"/>
        <v>0</v>
      </c>
    </row>
    <row r="24" spans="1:7" ht="16.5">
      <c r="A24" s="65"/>
      <c r="B24" s="258" t="s">
        <v>284</v>
      </c>
      <c r="C24" s="261">
        <v>3500</v>
      </c>
      <c r="D24" s="301"/>
      <c r="E24" s="181">
        <f t="shared" si="0"/>
        <v>3500</v>
      </c>
      <c r="F24" s="301">
        <v>3500</v>
      </c>
      <c r="G24" s="288">
        <f t="shared" si="1"/>
        <v>0</v>
      </c>
    </row>
    <row r="25" spans="1:7" ht="16.5">
      <c r="A25" s="65"/>
      <c r="B25" s="258" t="s">
        <v>285</v>
      </c>
      <c r="C25" s="261">
        <v>1000</v>
      </c>
      <c r="D25" s="301"/>
      <c r="E25" s="181">
        <f t="shared" si="0"/>
        <v>1000</v>
      </c>
      <c r="F25" s="301">
        <v>1000</v>
      </c>
      <c r="G25" s="288">
        <f t="shared" si="1"/>
        <v>0</v>
      </c>
    </row>
    <row r="26" spans="1:7" ht="16.5">
      <c r="A26" s="78"/>
      <c r="B26" s="327" t="s">
        <v>286</v>
      </c>
      <c r="C26" s="328">
        <v>500</v>
      </c>
      <c r="D26" s="301"/>
      <c r="E26" s="181">
        <f t="shared" si="0"/>
        <v>500</v>
      </c>
      <c r="F26" s="301">
        <v>500</v>
      </c>
      <c r="G26" s="288">
        <f t="shared" si="1"/>
        <v>0</v>
      </c>
    </row>
    <row r="27" spans="1:7" ht="33">
      <c r="A27" s="324"/>
      <c r="B27" s="312" t="s">
        <v>342</v>
      </c>
      <c r="C27" s="325">
        <v>14000</v>
      </c>
      <c r="D27" s="301"/>
      <c r="E27" s="181">
        <f t="shared" si="0"/>
        <v>14000</v>
      </c>
      <c r="F27" s="326">
        <v>14000</v>
      </c>
      <c r="G27" s="288">
        <f t="shared" si="1"/>
        <v>0</v>
      </c>
    </row>
    <row r="28" spans="1:7" ht="33">
      <c r="A28" s="10"/>
      <c r="B28" s="187" t="s">
        <v>213</v>
      </c>
      <c r="C28" s="305">
        <v>200</v>
      </c>
      <c r="D28" s="181"/>
      <c r="E28" s="181">
        <f t="shared" si="0"/>
        <v>200</v>
      </c>
      <c r="F28" s="181">
        <v>200</v>
      </c>
      <c r="G28" s="288">
        <f t="shared" si="1"/>
        <v>0</v>
      </c>
    </row>
    <row r="29" spans="1:7" ht="49.5">
      <c r="A29" s="10"/>
      <c r="B29" s="280" t="s">
        <v>298</v>
      </c>
      <c r="C29" s="303">
        <v>120000</v>
      </c>
      <c r="D29" s="278"/>
      <c r="E29" s="278">
        <f t="shared" si="0"/>
        <v>120000</v>
      </c>
      <c r="F29" s="278">
        <v>0</v>
      </c>
      <c r="G29" s="426">
        <f t="shared" si="1"/>
        <v>120000</v>
      </c>
    </row>
    <row r="30" spans="1:7" ht="16.5" customHeight="1">
      <c r="A30" s="83"/>
      <c r="B30" s="72"/>
      <c r="C30" s="302"/>
      <c r="D30" s="127"/>
      <c r="E30" s="188"/>
      <c r="F30" s="9"/>
      <c r="G30" s="288">
        <f t="shared" si="1"/>
        <v>0</v>
      </c>
    </row>
    <row r="31" spans="1:7" ht="16.5">
      <c r="A31" s="293">
        <v>6</v>
      </c>
      <c r="B31" s="68" t="s">
        <v>222</v>
      </c>
      <c r="C31" s="423">
        <f>SUM(C32:C41)</f>
        <v>2614888</v>
      </c>
      <c r="D31" s="423">
        <f>SUM(D32:D41)</f>
        <v>-2091</v>
      </c>
      <c r="E31" s="188">
        <f t="shared" si="0"/>
        <v>2612797</v>
      </c>
      <c r="F31" s="294">
        <f>SUM(F32:F41)</f>
        <v>0</v>
      </c>
      <c r="G31" s="288">
        <f t="shared" si="1"/>
        <v>2612797</v>
      </c>
    </row>
    <row r="32" spans="1:7" ht="33">
      <c r="A32" s="207"/>
      <c r="B32" s="211" t="s">
        <v>301</v>
      </c>
      <c r="C32" s="303">
        <v>239919</v>
      </c>
      <c r="D32" s="278">
        <v>200</v>
      </c>
      <c r="E32" s="278">
        <f t="shared" si="0"/>
        <v>240119</v>
      </c>
      <c r="F32" s="278"/>
      <c r="G32" s="625">
        <f t="shared" si="1"/>
        <v>240119</v>
      </c>
    </row>
    <row r="33" spans="1:7" ht="49.5">
      <c r="A33" s="10"/>
      <c r="B33" s="280" t="s">
        <v>307</v>
      </c>
      <c r="C33" s="303">
        <v>298223</v>
      </c>
      <c r="D33" s="278"/>
      <c r="E33" s="278">
        <f t="shared" si="0"/>
        <v>298223</v>
      </c>
      <c r="F33" s="278"/>
      <c r="G33" s="625">
        <f t="shared" si="1"/>
        <v>298223</v>
      </c>
    </row>
    <row r="34" spans="1:7" ht="35.25" customHeight="1">
      <c r="A34" s="10"/>
      <c r="B34" s="280" t="s">
        <v>302</v>
      </c>
      <c r="C34" s="278">
        <v>5000</v>
      </c>
      <c r="D34" s="278">
        <v>507</v>
      </c>
      <c r="E34" s="278">
        <f t="shared" si="0"/>
        <v>5507</v>
      </c>
      <c r="F34" s="278"/>
      <c r="G34" s="625">
        <f t="shared" si="1"/>
        <v>5507</v>
      </c>
    </row>
    <row r="35" spans="1:7" ht="33">
      <c r="A35" s="10"/>
      <c r="B35" s="280" t="s">
        <v>330</v>
      </c>
      <c r="C35" s="278">
        <v>5000</v>
      </c>
      <c r="D35" s="278">
        <v>3500</v>
      </c>
      <c r="E35" s="278">
        <f t="shared" si="0"/>
        <v>8500</v>
      </c>
      <c r="F35" s="278"/>
      <c r="G35" s="625">
        <f t="shared" si="1"/>
        <v>8500</v>
      </c>
    </row>
    <row r="36" spans="1:7" ht="33">
      <c r="A36" s="10"/>
      <c r="B36" s="211" t="s">
        <v>303</v>
      </c>
      <c r="C36" s="278">
        <v>864000</v>
      </c>
      <c r="D36" s="278"/>
      <c r="E36" s="278">
        <f t="shared" si="0"/>
        <v>864000</v>
      </c>
      <c r="F36" s="278"/>
      <c r="G36" s="625">
        <f t="shared" si="1"/>
        <v>864000</v>
      </c>
    </row>
    <row r="37" spans="1:7" ht="16.5">
      <c r="A37" s="17"/>
      <c r="B37" s="281" t="s">
        <v>304</v>
      </c>
      <c r="C37" s="311">
        <v>1000470</v>
      </c>
      <c r="D37" s="311">
        <v>1108</v>
      </c>
      <c r="E37" s="278">
        <f t="shared" si="0"/>
        <v>1001578</v>
      </c>
      <c r="F37" s="311"/>
      <c r="G37" s="625">
        <f t="shared" si="1"/>
        <v>1001578</v>
      </c>
    </row>
    <row r="38" spans="1:7" ht="49.5">
      <c r="A38" s="10"/>
      <c r="B38" s="280" t="s">
        <v>299</v>
      </c>
      <c r="C38" s="278">
        <v>136436</v>
      </c>
      <c r="D38" s="278"/>
      <c r="E38" s="278">
        <f t="shared" si="0"/>
        <v>136436</v>
      </c>
      <c r="F38" s="278"/>
      <c r="G38" s="625">
        <f t="shared" si="1"/>
        <v>136436</v>
      </c>
    </row>
    <row r="39" spans="1:7" ht="33">
      <c r="A39" s="17"/>
      <c r="B39" s="322" t="s">
        <v>588</v>
      </c>
      <c r="C39" s="311">
        <v>62843</v>
      </c>
      <c r="D39" s="311">
        <v>-8406</v>
      </c>
      <c r="E39" s="278">
        <f t="shared" si="0"/>
        <v>54437</v>
      </c>
      <c r="F39" s="311"/>
      <c r="G39" s="625">
        <f t="shared" si="1"/>
        <v>54437</v>
      </c>
    </row>
    <row r="40" spans="1:7" ht="49.5">
      <c r="A40" s="723"/>
      <c r="B40" s="187" t="s">
        <v>305</v>
      </c>
      <c r="C40" s="278">
        <v>2997</v>
      </c>
      <c r="D40" s="724"/>
      <c r="E40" s="278">
        <f t="shared" si="0"/>
        <v>2997</v>
      </c>
      <c r="F40" s="724"/>
      <c r="G40" s="625">
        <f t="shared" si="1"/>
        <v>2997</v>
      </c>
    </row>
    <row r="41" spans="1:7" ht="17.25" thickBot="1">
      <c r="A41" s="286"/>
      <c r="B41" s="725" t="s">
        <v>590</v>
      </c>
      <c r="C41" s="726">
        <v>0</v>
      </c>
      <c r="D41" s="671">
        <v>1000</v>
      </c>
      <c r="E41" s="671">
        <f t="shared" si="0"/>
        <v>1000</v>
      </c>
      <c r="F41" s="671"/>
      <c r="G41" s="706">
        <f t="shared" si="1"/>
        <v>1000</v>
      </c>
    </row>
    <row r="42" spans="1:7" ht="16.5">
      <c r="A42" s="105">
        <v>7</v>
      </c>
      <c r="B42" s="673" t="s">
        <v>99</v>
      </c>
      <c r="C42" s="674">
        <f>SUM(C43:C49)</f>
        <v>8428</v>
      </c>
      <c r="D42" s="674">
        <f>SUM(D43:D49)</f>
        <v>0</v>
      </c>
      <c r="E42" s="675">
        <f t="shared" si="0"/>
        <v>8428</v>
      </c>
      <c r="F42" s="674">
        <f>SUM(F43:F49)</f>
        <v>8428</v>
      </c>
      <c r="G42" s="453">
        <f t="shared" si="1"/>
        <v>0</v>
      </c>
    </row>
    <row r="43" spans="1:7" ht="33">
      <c r="A43" s="10"/>
      <c r="B43" s="312" t="s">
        <v>293</v>
      </c>
      <c r="C43" s="181">
        <v>4000</v>
      </c>
      <c r="D43" s="181"/>
      <c r="E43" s="181">
        <f t="shared" si="0"/>
        <v>4000</v>
      </c>
      <c r="F43" s="301">
        <v>4000</v>
      </c>
      <c r="G43" s="213">
        <f t="shared" si="1"/>
        <v>0</v>
      </c>
    </row>
    <row r="44" spans="1:7" ht="33">
      <c r="A44" s="10"/>
      <c r="B44" s="312" t="s">
        <v>287</v>
      </c>
      <c r="C44" s="181">
        <v>900</v>
      </c>
      <c r="D44" s="181">
        <v>350</v>
      </c>
      <c r="E44" s="181">
        <f t="shared" si="0"/>
        <v>1250</v>
      </c>
      <c r="F44" s="301">
        <v>1250</v>
      </c>
      <c r="G44" s="213">
        <f t="shared" si="1"/>
        <v>0</v>
      </c>
    </row>
    <row r="45" spans="1:7" ht="16.5">
      <c r="A45" s="10"/>
      <c r="B45" s="312" t="s">
        <v>289</v>
      </c>
      <c r="C45" s="181">
        <v>178</v>
      </c>
      <c r="D45" s="181"/>
      <c r="E45" s="181">
        <f t="shared" si="0"/>
        <v>178</v>
      </c>
      <c r="F45" s="301">
        <v>178</v>
      </c>
      <c r="G45" s="213">
        <f t="shared" si="1"/>
        <v>0</v>
      </c>
    </row>
    <row r="46" spans="1:7" ht="16.5">
      <c r="A46" s="10"/>
      <c r="B46" s="312" t="s">
        <v>290</v>
      </c>
      <c r="C46" s="181">
        <v>800</v>
      </c>
      <c r="D46" s="181"/>
      <c r="E46" s="181">
        <f t="shared" si="0"/>
        <v>800</v>
      </c>
      <c r="F46" s="301">
        <v>800</v>
      </c>
      <c r="G46" s="213">
        <f t="shared" si="1"/>
        <v>0</v>
      </c>
    </row>
    <row r="47" spans="1:7" ht="16.5">
      <c r="A47" s="10"/>
      <c r="B47" s="312" t="s">
        <v>291</v>
      </c>
      <c r="C47" s="181">
        <v>150</v>
      </c>
      <c r="D47" s="181"/>
      <c r="E47" s="181">
        <f t="shared" si="0"/>
        <v>150</v>
      </c>
      <c r="F47" s="301">
        <v>150</v>
      </c>
      <c r="G47" s="213">
        <f t="shared" si="1"/>
        <v>0</v>
      </c>
    </row>
    <row r="48" spans="1:7" ht="33">
      <c r="A48" s="17"/>
      <c r="B48" s="672" t="s">
        <v>292</v>
      </c>
      <c r="C48" s="201">
        <v>800</v>
      </c>
      <c r="D48" s="201"/>
      <c r="E48" s="201">
        <f t="shared" si="0"/>
        <v>800</v>
      </c>
      <c r="F48" s="326">
        <v>800</v>
      </c>
      <c r="G48" s="665">
        <f t="shared" si="1"/>
        <v>0</v>
      </c>
    </row>
    <row r="49" spans="1:7" ht="33">
      <c r="A49" s="10"/>
      <c r="B49" s="312" t="s">
        <v>288</v>
      </c>
      <c r="C49" s="181">
        <v>1600</v>
      </c>
      <c r="D49" s="181">
        <v>-350</v>
      </c>
      <c r="E49" s="181">
        <f t="shared" si="0"/>
        <v>1250</v>
      </c>
      <c r="F49" s="301">
        <v>1250</v>
      </c>
      <c r="G49" s="213">
        <f t="shared" si="1"/>
        <v>0</v>
      </c>
    </row>
    <row r="50" spans="1:7" ht="16.5" customHeight="1">
      <c r="A50" s="290"/>
      <c r="B50" s="127"/>
      <c r="C50" s="127"/>
      <c r="D50" s="127"/>
      <c r="E50" s="188"/>
      <c r="F50" s="9"/>
      <c r="G50" s="213">
        <f t="shared" si="1"/>
        <v>0</v>
      </c>
    </row>
    <row r="51" spans="1:7" ht="16.5" customHeight="1">
      <c r="A51" s="10">
        <v>8</v>
      </c>
      <c r="B51" s="21" t="s">
        <v>98</v>
      </c>
      <c r="C51" s="188">
        <f>SUM(C52:C53)</f>
        <v>550</v>
      </c>
      <c r="D51" s="188">
        <f>SUM(D52:D53)</f>
        <v>-100</v>
      </c>
      <c r="E51" s="188">
        <f t="shared" si="0"/>
        <v>450</v>
      </c>
      <c r="F51" s="188">
        <f>SUM(F52:F53)</f>
        <v>0</v>
      </c>
      <c r="G51" s="213">
        <f t="shared" si="1"/>
        <v>450</v>
      </c>
    </row>
    <row r="52" spans="1:7" ht="16.5" customHeight="1">
      <c r="A52" s="10"/>
      <c r="B52" s="187" t="s">
        <v>281</v>
      </c>
      <c r="C52" s="181">
        <v>300</v>
      </c>
      <c r="D52" s="181">
        <v>-100</v>
      </c>
      <c r="E52" s="181">
        <f t="shared" si="0"/>
        <v>200</v>
      </c>
      <c r="F52" s="181"/>
      <c r="G52" s="454">
        <f t="shared" si="1"/>
        <v>200</v>
      </c>
    </row>
    <row r="53" spans="1:7" ht="16.5" customHeight="1">
      <c r="A53" s="10"/>
      <c r="B53" s="187" t="s">
        <v>282</v>
      </c>
      <c r="C53" s="181">
        <v>250</v>
      </c>
      <c r="D53" s="181"/>
      <c r="E53" s="181">
        <f t="shared" si="0"/>
        <v>250</v>
      </c>
      <c r="F53" s="181"/>
      <c r="G53" s="454">
        <f t="shared" si="1"/>
        <v>250</v>
      </c>
    </row>
    <row r="54" spans="1:7" ht="16.5" customHeight="1">
      <c r="A54" s="10"/>
      <c r="B54" s="187"/>
      <c r="C54" s="181"/>
      <c r="D54" s="181"/>
      <c r="E54" s="181"/>
      <c r="F54" s="181"/>
      <c r="G54" s="454">
        <f t="shared" si="1"/>
        <v>0</v>
      </c>
    </row>
    <row r="55" spans="1:7" ht="16.5" customHeight="1">
      <c r="A55" s="10">
        <v>9</v>
      </c>
      <c r="B55" s="298" t="s">
        <v>326</v>
      </c>
      <c r="C55" s="188">
        <f>SUM(C56)</f>
        <v>0</v>
      </c>
      <c r="D55" s="188">
        <f>SUM(D56)</f>
        <v>762</v>
      </c>
      <c r="E55" s="188">
        <f>SUM(E56)</f>
        <v>762</v>
      </c>
      <c r="F55" s="188">
        <f>SUM(F56)</f>
        <v>0</v>
      </c>
      <c r="G55" s="213">
        <f t="shared" si="1"/>
        <v>762</v>
      </c>
    </row>
    <row r="56" spans="1:7" ht="16.5" customHeight="1">
      <c r="A56" s="10"/>
      <c r="B56" s="187" t="s">
        <v>589</v>
      </c>
      <c r="C56" s="181"/>
      <c r="D56" s="181">
        <v>762</v>
      </c>
      <c r="E56" s="181">
        <f>SUM(C56:D56)</f>
        <v>762</v>
      </c>
      <c r="F56" s="181"/>
      <c r="G56" s="454">
        <f t="shared" si="1"/>
        <v>762</v>
      </c>
    </row>
    <row r="57" spans="1:7" ht="16.5" customHeight="1">
      <c r="A57" s="10"/>
      <c r="B57" s="312"/>
      <c r="C57" s="450"/>
      <c r="D57" s="450"/>
      <c r="E57" s="181">
        <f t="shared" si="0"/>
        <v>0</v>
      </c>
      <c r="F57" s="301"/>
      <c r="G57" s="454">
        <f t="shared" si="1"/>
        <v>0</v>
      </c>
    </row>
    <row r="58" spans="1:14" ht="16.5">
      <c r="A58" s="10">
        <v>10</v>
      </c>
      <c r="B58" s="21" t="s">
        <v>484</v>
      </c>
      <c r="C58" s="188">
        <f>SUM(C59:C59)</f>
        <v>5000</v>
      </c>
      <c r="D58" s="188">
        <f>SUM(D59:D59)</f>
        <v>0</v>
      </c>
      <c r="E58" s="188">
        <f t="shared" si="0"/>
        <v>5000</v>
      </c>
      <c r="F58" s="188">
        <f>SUM(F59:F59)</f>
        <v>0</v>
      </c>
      <c r="G58" s="213">
        <f t="shared" si="1"/>
        <v>5000</v>
      </c>
      <c r="N58" s="3"/>
    </row>
    <row r="59" spans="1:14" ht="16.5">
      <c r="A59" s="10"/>
      <c r="B59" s="187" t="s">
        <v>48</v>
      </c>
      <c r="C59" s="181">
        <v>5000</v>
      </c>
      <c r="D59" s="181"/>
      <c r="E59" s="181">
        <f t="shared" si="0"/>
        <v>5000</v>
      </c>
      <c r="F59" s="181"/>
      <c r="G59" s="454">
        <f t="shared" si="1"/>
        <v>5000</v>
      </c>
      <c r="N59" s="3"/>
    </row>
    <row r="60" spans="1:14" ht="16.5">
      <c r="A60" s="10"/>
      <c r="B60" s="174"/>
      <c r="C60" s="181"/>
      <c r="D60" s="181"/>
      <c r="E60" s="188"/>
      <c r="F60" s="181"/>
      <c r="G60" s="213">
        <f t="shared" si="1"/>
        <v>0</v>
      </c>
      <c r="N60" s="3"/>
    </row>
    <row r="61" spans="1:14" ht="16.5">
      <c r="A61" s="10"/>
      <c r="B61" s="451" t="s">
        <v>20</v>
      </c>
      <c r="C61" s="306">
        <f>SUM(C7+C14+C17+C20+C31+C42+C58+C51+C4+C55)</f>
        <v>3174199</v>
      </c>
      <c r="D61" s="306">
        <f>SUM(D7+D14+D17+D20+D31+D42+D58+D51+D4+D55)</f>
        <v>-1079</v>
      </c>
      <c r="E61" s="306">
        <f>SUM(E7+E14+E17+E20+E31+E42+E58+E51+E4+E55)</f>
        <v>3173120</v>
      </c>
      <c r="F61" s="306">
        <f>SUM(F7+F14+F17+F20+F31+F42+F58+F51+F4+F55)</f>
        <v>32428</v>
      </c>
      <c r="G61" s="306">
        <f>SUM(G7+G14+G17+G20+G31+G42+G58+G51+G4+G55)</f>
        <v>3140692</v>
      </c>
      <c r="N61" s="3"/>
    </row>
    <row r="62" spans="1:7" s="16" customFormat="1" ht="15" customHeight="1">
      <c r="A62" s="836" t="s">
        <v>51</v>
      </c>
      <c r="B62" s="837"/>
      <c r="C62" s="188"/>
      <c r="D62" s="188"/>
      <c r="E62" s="188">
        <f t="shared" si="0"/>
        <v>0</v>
      </c>
      <c r="F62" s="181"/>
      <c r="G62" s="213">
        <f t="shared" si="1"/>
        <v>0</v>
      </c>
    </row>
    <row r="63" spans="1:7" s="16" customFormat="1" ht="16.5">
      <c r="A63" s="10"/>
      <c r="B63" s="127"/>
      <c r="C63" s="188"/>
      <c r="D63" s="188"/>
      <c r="E63" s="188">
        <f t="shared" si="0"/>
        <v>0</v>
      </c>
      <c r="F63" s="181"/>
      <c r="G63" s="213">
        <f t="shared" si="1"/>
        <v>0</v>
      </c>
    </row>
    <row r="64" spans="1:7" s="16" customFormat="1" ht="15">
      <c r="A64" s="10">
        <v>1</v>
      </c>
      <c r="B64" s="127" t="s">
        <v>200</v>
      </c>
      <c r="C64" s="188">
        <f>SUM(C65:C69)</f>
        <v>2720</v>
      </c>
      <c r="D64" s="188">
        <f>SUM(D65:D69)</f>
        <v>200</v>
      </c>
      <c r="E64" s="188">
        <f t="shared" si="0"/>
        <v>2920</v>
      </c>
      <c r="F64" s="188">
        <f>SUM(F65:F69)</f>
        <v>0</v>
      </c>
      <c r="G64" s="213">
        <f t="shared" si="1"/>
        <v>2920</v>
      </c>
    </row>
    <row r="65" spans="1:7" s="16" customFormat="1" ht="16.5">
      <c r="A65" s="10"/>
      <c r="B65" s="187" t="s">
        <v>201</v>
      </c>
      <c r="C65" s="181">
        <v>500</v>
      </c>
      <c r="D65" s="181"/>
      <c r="E65" s="181">
        <f t="shared" si="0"/>
        <v>500</v>
      </c>
      <c r="F65" s="181"/>
      <c r="G65" s="454">
        <f t="shared" si="1"/>
        <v>500</v>
      </c>
    </row>
    <row r="66" spans="1:7" s="16" customFormat="1" ht="16.5">
      <c r="A66" s="10"/>
      <c r="B66" s="187" t="s">
        <v>217</v>
      </c>
      <c r="C66" s="181">
        <v>1500</v>
      </c>
      <c r="D66" s="181"/>
      <c r="E66" s="181">
        <f t="shared" si="0"/>
        <v>1500</v>
      </c>
      <c r="F66" s="181"/>
      <c r="G66" s="454">
        <f t="shared" si="1"/>
        <v>1500</v>
      </c>
    </row>
    <row r="67" spans="1:7" s="16" customFormat="1" ht="16.5">
      <c r="A67" s="10"/>
      <c r="B67" s="187" t="s">
        <v>571</v>
      </c>
      <c r="C67" s="181">
        <v>320</v>
      </c>
      <c r="D67" s="181"/>
      <c r="E67" s="181">
        <f t="shared" si="0"/>
        <v>320</v>
      </c>
      <c r="F67" s="181"/>
      <c r="G67" s="454">
        <f t="shared" si="1"/>
        <v>320</v>
      </c>
    </row>
    <row r="68" spans="1:7" s="16" customFormat="1" ht="16.5">
      <c r="A68" s="10"/>
      <c r="B68" s="187" t="s">
        <v>218</v>
      </c>
      <c r="C68" s="181">
        <v>200</v>
      </c>
      <c r="D68" s="181"/>
      <c r="E68" s="181">
        <f t="shared" si="0"/>
        <v>200</v>
      </c>
      <c r="F68" s="181"/>
      <c r="G68" s="454">
        <f t="shared" si="1"/>
        <v>200</v>
      </c>
    </row>
    <row r="69" spans="1:7" s="16" customFormat="1" ht="16.5">
      <c r="A69" s="10"/>
      <c r="B69" s="187" t="s">
        <v>202</v>
      </c>
      <c r="C69" s="181">
        <v>200</v>
      </c>
      <c r="D69" s="181">
        <v>200</v>
      </c>
      <c r="E69" s="181">
        <f t="shared" si="0"/>
        <v>400</v>
      </c>
      <c r="F69" s="181"/>
      <c r="G69" s="454">
        <f t="shared" si="1"/>
        <v>400</v>
      </c>
    </row>
    <row r="70" spans="1:7" s="16" customFormat="1" ht="16.5">
      <c r="A70" s="10"/>
      <c r="B70" s="174"/>
      <c r="C70" s="181"/>
      <c r="D70" s="181"/>
      <c r="E70" s="181"/>
      <c r="F70" s="181"/>
      <c r="G70" s="454">
        <f t="shared" si="1"/>
        <v>0</v>
      </c>
    </row>
    <row r="71" spans="1:7" s="74" customFormat="1" ht="16.5">
      <c r="A71" s="10">
        <v>2</v>
      </c>
      <c r="B71" s="127" t="s">
        <v>167</v>
      </c>
      <c r="C71" s="188">
        <f>SUM(C72:C76)</f>
        <v>3175</v>
      </c>
      <c r="D71" s="188">
        <f>SUM(D72:D76)</f>
        <v>250</v>
      </c>
      <c r="E71" s="188">
        <f t="shared" si="0"/>
        <v>3425</v>
      </c>
      <c r="F71" s="188">
        <f>SUM(F72:F76)</f>
        <v>0</v>
      </c>
      <c r="G71" s="213">
        <f t="shared" si="1"/>
        <v>3425</v>
      </c>
    </row>
    <row r="72" spans="1:7" s="74" customFormat="1" ht="16.5">
      <c r="A72" s="10"/>
      <c r="B72" s="211" t="s">
        <v>308</v>
      </c>
      <c r="C72" s="181">
        <v>850</v>
      </c>
      <c r="D72" s="181"/>
      <c r="E72" s="181">
        <f>SUM(C72:D72)</f>
        <v>850</v>
      </c>
      <c r="F72" s="284">
        <v>0</v>
      </c>
      <c r="G72" s="454">
        <f t="shared" si="1"/>
        <v>850</v>
      </c>
    </row>
    <row r="73" spans="1:7" s="74" customFormat="1" ht="16.5">
      <c r="A73" s="10"/>
      <c r="B73" s="211" t="s">
        <v>309</v>
      </c>
      <c r="C73" s="181">
        <v>570</v>
      </c>
      <c r="D73" s="181"/>
      <c r="E73" s="181">
        <f t="shared" si="0"/>
        <v>570</v>
      </c>
      <c r="F73" s="284"/>
      <c r="G73" s="454">
        <f t="shared" si="1"/>
        <v>570</v>
      </c>
    </row>
    <row r="74" spans="1:7" s="74" customFormat="1" ht="16.5">
      <c r="A74" s="10"/>
      <c r="B74" s="211" t="s">
        <v>224</v>
      </c>
      <c r="C74" s="181">
        <v>1555</v>
      </c>
      <c r="D74" s="181"/>
      <c r="E74" s="181">
        <f t="shared" si="0"/>
        <v>1555</v>
      </c>
      <c r="F74" s="284"/>
      <c r="G74" s="454">
        <f t="shared" si="1"/>
        <v>1555</v>
      </c>
    </row>
    <row r="75" spans="1:7" s="74" customFormat="1" ht="16.5">
      <c r="A75" s="10"/>
      <c r="B75" s="211" t="s">
        <v>310</v>
      </c>
      <c r="C75" s="181">
        <v>200</v>
      </c>
      <c r="D75" s="181"/>
      <c r="E75" s="181">
        <f t="shared" si="0"/>
        <v>200</v>
      </c>
      <c r="F75" s="284"/>
      <c r="G75" s="454">
        <f t="shared" si="1"/>
        <v>200</v>
      </c>
    </row>
    <row r="76" spans="1:7" s="74" customFormat="1" ht="16.5">
      <c r="A76" s="10"/>
      <c r="B76" s="211" t="s">
        <v>582</v>
      </c>
      <c r="C76" s="181">
        <v>0</v>
      </c>
      <c r="D76" s="181">
        <v>250</v>
      </c>
      <c r="E76" s="181">
        <f t="shared" si="0"/>
        <v>250</v>
      </c>
      <c r="F76" s="284"/>
      <c r="G76" s="454">
        <f t="shared" si="1"/>
        <v>250</v>
      </c>
    </row>
    <row r="77" spans="1:7" s="74" customFormat="1" ht="16.5">
      <c r="A77" s="10"/>
      <c r="B77" s="283"/>
      <c r="C77" s="181"/>
      <c r="D77" s="181"/>
      <c r="E77" s="188"/>
      <c r="F77" s="284"/>
      <c r="G77" s="213">
        <f t="shared" si="1"/>
        <v>0</v>
      </c>
    </row>
    <row r="78" spans="1:7" s="16" customFormat="1" ht="15">
      <c r="A78" s="10">
        <v>3</v>
      </c>
      <c r="B78" s="127" t="s">
        <v>198</v>
      </c>
      <c r="C78" s="188">
        <f>SUM(C79:C88)</f>
        <v>20900</v>
      </c>
      <c r="D78" s="188">
        <f>SUM(D79:D88)</f>
        <v>108</v>
      </c>
      <c r="E78" s="188">
        <f>SUM(E79:E88)</f>
        <v>21008</v>
      </c>
      <c r="F78" s="188">
        <f>SUM(F79)</f>
        <v>0</v>
      </c>
      <c r="G78" s="213">
        <f t="shared" si="1"/>
        <v>21008</v>
      </c>
    </row>
    <row r="79" spans="1:7" s="16" customFormat="1" ht="16.5">
      <c r="A79" s="10"/>
      <c r="B79" s="211" t="s">
        <v>241</v>
      </c>
      <c r="C79" s="181">
        <v>490</v>
      </c>
      <c r="D79" s="181"/>
      <c r="E79" s="181">
        <f aca="true" t="shared" si="2" ref="E79:E140">SUM(C79:D79)</f>
        <v>490</v>
      </c>
      <c r="F79" s="181"/>
      <c r="G79" s="454">
        <f t="shared" si="1"/>
        <v>490</v>
      </c>
    </row>
    <row r="80" spans="1:7" s="16" customFormat="1" ht="16.5">
      <c r="A80" s="10"/>
      <c r="B80" s="211" t="s">
        <v>465</v>
      </c>
      <c r="C80" s="181">
        <v>110</v>
      </c>
      <c r="D80" s="181"/>
      <c r="E80" s="181">
        <f t="shared" si="2"/>
        <v>110</v>
      </c>
      <c r="F80" s="181"/>
      <c r="G80" s="454">
        <f t="shared" si="1"/>
        <v>110</v>
      </c>
    </row>
    <row r="81" spans="1:7" s="16" customFormat="1" ht="16.5">
      <c r="A81" s="10"/>
      <c r="B81" s="211" t="s">
        <v>466</v>
      </c>
      <c r="C81" s="181">
        <v>671</v>
      </c>
      <c r="D81" s="181"/>
      <c r="E81" s="181">
        <f t="shared" si="2"/>
        <v>671</v>
      </c>
      <c r="F81" s="181"/>
      <c r="G81" s="454">
        <f aca="true" t="shared" si="3" ref="G81:G88">E81-F81</f>
        <v>671</v>
      </c>
    </row>
    <row r="82" spans="1:7" s="16" customFormat="1" ht="16.5">
      <c r="A82" s="10"/>
      <c r="B82" s="211" t="s">
        <v>467</v>
      </c>
      <c r="C82" s="181">
        <v>1300</v>
      </c>
      <c r="D82" s="181"/>
      <c r="E82" s="181">
        <f t="shared" si="2"/>
        <v>1300</v>
      </c>
      <c r="F82" s="181"/>
      <c r="G82" s="454">
        <f t="shared" si="3"/>
        <v>1300</v>
      </c>
    </row>
    <row r="83" spans="1:7" s="16" customFormat="1" ht="16.5">
      <c r="A83" s="10"/>
      <c r="B83" s="211" t="s">
        <v>315</v>
      </c>
      <c r="C83" s="181">
        <v>350</v>
      </c>
      <c r="D83" s="181"/>
      <c r="E83" s="181">
        <f t="shared" si="2"/>
        <v>350</v>
      </c>
      <c r="F83" s="181"/>
      <c r="G83" s="454">
        <f t="shared" si="3"/>
        <v>350</v>
      </c>
    </row>
    <row r="84" spans="1:7" s="16" customFormat="1" ht="16.5">
      <c r="A84" s="10"/>
      <c r="B84" s="211" t="s">
        <v>468</v>
      </c>
      <c r="C84" s="181">
        <v>10760</v>
      </c>
      <c r="D84" s="181"/>
      <c r="E84" s="181">
        <f t="shared" si="2"/>
        <v>10760</v>
      </c>
      <c r="F84" s="181"/>
      <c r="G84" s="454">
        <f t="shared" si="3"/>
        <v>10760</v>
      </c>
    </row>
    <row r="85" spans="1:7" s="16" customFormat="1" ht="16.5">
      <c r="A85" s="10"/>
      <c r="B85" s="610" t="s">
        <v>469</v>
      </c>
      <c r="C85" s="181">
        <v>2476</v>
      </c>
      <c r="D85" s="181"/>
      <c r="E85" s="181">
        <f t="shared" si="2"/>
        <v>2476</v>
      </c>
      <c r="F85" s="181"/>
      <c r="G85" s="454">
        <f t="shared" si="3"/>
        <v>2476</v>
      </c>
    </row>
    <row r="86" spans="1:7" s="16" customFormat="1" ht="16.5">
      <c r="A86" s="10"/>
      <c r="B86" s="211" t="s">
        <v>224</v>
      </c>
      <c r="C86" s="181">
        <v>54</v>
      </c>
      <c r="D86" s="181">
        <v>108</v>
      </c>
      <c r="E86" s="181">
        <f t="shared" si="2"/>
        <v>162</v>
      </c>
      <c r="F86" s="181"/>
      <c r="G86" s="454">
        <f t="shared" si="3"/>
        <v>162</v>
      </c>
    </row>
    <row r="87" spans="1:7" s="16" customFormat="1" ht="16.5">
      <c r="A87" s="10"/>
      <c r="B87" s="211" t="s">
        <v>470</v>
      </c>
      <c r="C87" s="181">
        <v>17</v>
      </c>
      <c r="D87" s="181"/>
      <c r="E87" s="181">
        <f t="shared" si="2"/>
        <v>17</v>
      </c>
      <c r="F87" s="181"/>
      <c r="G87" s="454">
        <f t="shared" si="3"/>
        <v>17</v>
      </c>
    </row>
    <row r="88" spans="1:7" s="16" customFormat="1" ht="16.5">
      <c r="A88" s="10"/>
      <c r="B88" s="211" t="s">
        <v>471</v>
      </c>
      <c r="C88" s="181">
        <v>4672</v>
      </c>
      <c r="D88" s="181"/>
      <c r="E88" s="181">
        <f t="shared" si="2"/>
        <v>4672</v>
      </c>
      <c r="F88" s="181"/>
      <c r="G88" s="454">
        <f t="shared" si="3"/>
        <v>4672</v>
      </c>
    </row>
    <row r="89" spans="1:7" s="16" customFormat="1" ht="16.5">
      <c r="A89" s="10"/>
      <c r="B89" s="211"/>
      <c r="C89" s="181"/>
      <c r="D89" s="181"/>
      <c r="E89" s="181"/>
      <c r="F89" s="181"/>
      <c r="G89" s="454"/>
    </row>
    <row r="90" spans="1:7" s="16" customFormat="1" ht="15">
      <c r="A90" s="10">
        <v>4</v>
      </c>
      <c r="B90" s="127" t="s">
        <v>165</v>
      </c>
      <c r="C90" s="188">
        <f>SUM(C91:C93)</f>
        <v>56202</v>
      </c>
      <c r="D90" s="188">
        <f>SUM(D91:D93)</f>
        <v>214</v>
      </c>
      <c r="E90" s="188">
        <f>SUM(C90:D90)</f>
        <v>56416</v>
      </c>
      <c r="F90" s="188">
        <f>SUM(F91:F93)</f>
        <v>0</v>
      </c>
      <c r="G90" s="213">
        <f>E90-F90</f>
        <v>56416</v>
      </c>
    </row>
    <row r="91" spans="1:7" s="16" customFormat="1" ht="16.5">
      <c r="A91" s="10"/>
      <c r="B91" s="187" t="s">
        <v>250</v>
      </c>
      <c r="C91" s="181">
        <v>3184</v>
      </c>
      <c r="D91" s="181">
        <v>0</v>
      </c>
      <c r="E91" s="181">
        <f>SUM(C91:D91)</f>
        <v>3184</v>
      </c>
      <c r="F91" s="181">
        <v>0</v>
      </c>
      <c r="G91" s="454">
        <f>E91-F91</f>
        <v>3184</v>
      </c>
    </row>
    <row r="92" spans="1:7" s="16" customFormat="1" ht="16.5">
      <c r="A92" s="10"/>
      <c r="B92" s="187" t="s">
        <v>251</v>
      </c>
      <c r="C92" s="181">
        <v>53018</v>
      </c>
      <c r="D92" s="181"/>
      <c r="E92" s="181">
        <f>SUM(C92:D92)</f>
        <v>53018</v>
      </c>
      <c r="F92" s="181"/>
      <c r="G92" s="454">
        <f>E92-F92</f>
        <v>53018</v>
      </c>
    </row>
    <row r="93" spans="1:7" s="16" customFormat="1" ht="16.5">
      <c r="A93" s="10"/>
      <c r="B93" s="187" t="s">
        <v>224</v>
      </c>
      <c r="C93" s="181">
        <v>0</v>
      </c>
      <c r="D93" s="181">
        <v>214</v>
      </c>
      <c r="E93" s="181">
        <f>SUM(C93:D93)</f>
        <v>214</v>
      </c>
      <c r="F93" s="181">
        <v>0</v>
      </c>
      <c r="G93" s="454">
        <f>E93-F93</f>
        <v>214</v>
      </c>
    </row>
    <row r="94" spans="1:7" s="16" customFormat="1" ht="16.5">
      <c r="A94" s="17"/>
      <c r="B94" s="677"/>
      <c r="C94" s="201"/>
      <c r="D94" s="201"/>
      <c r="E94" s="294"/>
      <c r="F94" s="201"/>
      <c r="G94" s="665">
        <f aca="true" t="shared" si="4" ref="G94:G142">E94-F94</f>
        <v>0</v>
      </c>
    </row>
    <row r="95" spans="1:7" s="16" customFormat="1" ht="15">
      <c r="A95" s="10">
        <v>5</v>
      </c>
      <c r="B95" s="127" t="s">
        <v>243</v>
      </c>
      <c r="C95" s="188">
        <f>SUM(C96:C98)</f>
        <v>2305</v>
      </c>
      <c r="D95" s="188">
        <f>SUM(D96:D98)</f>
        <v>409</v>
      </c>
      <c r="E95" s="188">
        <f>SUM(E96:E98)</f>
        <v>2714</v>
      </c>
      <c r="F95" s="188">
        <f>SUM(F96:F98)</f>
        <v>0</v>
      </c>
      <c r="G95" s="213">
        <f>SUM(G96:G98)</f>
        <v>2714</v>
      </c>
    </row>
    <row r="96" spans="1:7" s="16" customFormat="1" ht="16.5">
      <c r="A96" s="10"/>
      <c r="B96" s="211" t="s">
        <v>315</v>
      </c>
      <c r="C96" s="181">
        <v>2225</v>
      </c>
      <c r="D96" s="181">
        <v>-185</v>
      </c>
      <c r="E96" s="181">
        <f t="shared" si="2"/>
        <v>2040</v>
      </c>
      <c r="F96" s="181"/>
      <c r="G96" s="454">
        <f t="shared" si="4"/>
        <v>2040</v>
      </c>
    </row>
    <row r="97" spans="1:7" s="16" customFormat="1" ht="16.5">
      <c r="A97" s="14"/>
      <c r="B97" s="315" t="s">
        <v>224</v>
      </c>
      <c r="C97" s="707">
        <v>80</v>
      </c>
      <c r="D97" s="707">
        <v>185</v>
      </c>
      <c r="E97" s="181">
        <f t="shared" si="2"/>
        <v>265</v>
      </c>
      <c r="F97" s="707"/>
      <c r="G97" s="454">
        <f t="shared" si="4"/>
        <v>265</v>
      </c>
    </row>
    <row r="98" spans="1:7" s="16" customFormat="1" ht="17.25" thickBot="1">
      <c r="A98" s="286"/>
      <c r="B98" s="678" t="s">
        <v>578</v>
      </c>
      <c r="C98" s="323">
        <v>0</v>
      </c>
      <c r="D98" s="323">
        <v>409</v>
      </c>
      <c r="E98" s="323">
        <f t="shared" si="2"/>
        <v>409</v>
      </c>
      <c r="F98" s="323"/>
      <c r="G98" s="676">
        <f t="shared" si="4"/>
        <v>409</v>
      </c>
    </row>
    <row r="99" spans="1:7" s="16" customFormat="1" ht="15">
      <c r="A99" s="105">
        <v>6</v>
      </c>
      <c r="B99" s="422" t="s">
        <v>166</v>
      </c>
      <c r="C99" s="675">
        <f>SUM(C100:C101)</f>
        <v>9250</v>
      </c>
      <c r="D99" s="675">
        <f>SUM(D100:D101)</f>
        <v>0</v>
      </c>
      <c r="E99" s="675">
        <f>SUM(E100:E101)</f>
        <v>9250</v>
      </c>
      <c r="F99" s="675">
        <f>SUM(F100:F101)</f>
        <v>0</v>
      </c>
      <c r="G99" s="453">
        <f>SUM(G100:G101)</f>
        <v>9250</v>
      </c>
    </row>
    <row r="100" spans="1:7" s="16" customFormat="1" ht="16.5">
      <c r="A100" s="10"/>
      <c r="B100" s="211" t="s">
        <v>224</v>
      </c>
      <c r="C100" s="181">
        <v>304</v>
      </c>
      <c r="D100" s="181"/>
      <c r="E100" s="181">
        <f>SUM(C100:D100)</f>
        <v>304</v>
      </c>
      <c r="F100" s="181"/>
      <c r="G100" s="454">
        <f>E100-F100</f>
        <v>304</v>
      </c>
    </row>
    <row r="101" spans="1:7" s="16" customFormat="1" ht="16.5">
      <c r="A101" s="10"/>
      <c r="B101" s="211" t="s">
        <v>471</v>
      </c>
      <c r="C101" s="181">
        <v>8946</v>
      </c>
      <c r="D101" s="181"/>
      <c r="E101" s="181">
        <f>SUM(C101:D101)</f>
        <v>8946</v>
      </c>
      <c r="F101" s="181"/>
      <c r="G101" s="454">
        <f>E101-F101</f>
        <v>8946</v>
      </c>
    </row>
    <row r="102" spans="1:7" s="16" customFormat="1" ht="16.5">
      <c r="A102" s="17"/>
      <c r="B102" s="277"/>
      <c r="C102" s="201"/>
      <c r="D102" s="201"/>
      <c r="E102" s="201"/>
      <c r="F102" s="201"/>
      <c r="G102" s="613"/>
    </row>
    <row r="103" spans="1:7" s="16" customFormat="1" ht="15">
      <c r="A103" s="17">
        <v>7</v>
      </c>
      <c r="B103" s="296" t="s">
        <v>164</v>
      </c>
      <c r="C103" s="294">
        <f>SUM(C104:C109)</f>
        <v>62460</v>
      </c>
      <c r="D103" s="294">
        <f>SUM(D104:D109)</f>
        <v>9</v>
      </c>
      <c r="E103" s="294">
        <f>SUM(E104:E109)</f>
        <v>62469</v>
      </c>
      <c r="F103" s="294">
        <f>SUM(F104:F109)</f>
        <v>0</v>
      </c>
      <c r="G103" s="665">
        <f>SUM(G104:G109)</f>
        <v>62469</v>
      </c>
    </row>
    <row r="104" spans="1:7" s="16" customFormat="1" ht="16.5">
      <c r="A104" s="10"/>
      <c r="B104" s="187" t="s">
        <v>224</v>
      </c>
      <c r="C104" s="181">
        <v>258</v>
      </c>
      <c r="D104" s="181">
        <v>9</v>
      </c>
      <c r="E104" s="181">
        <f t="shared" si="2"/>
        <v>267</v>
      </c>
      <c r="F104" s="181"/>
      <c r="G104" s="454">
        <f t="shared" si="4"/>
        <v>267</v>
      </c>
    </row>
    <row r="105" spans="1:7" s="16" customFormat="1" ht="16.5">
      <c r="A105" s="10"/>
      <c r="B105" s="187" t="s">
        <v>316</v>
      </c>
      <c r="C105" s="181">
        <v>695</v>
      </c>
      <c r="D105" s="181"/>
      <c r="E105" s="181">
        <f t="shared" si="2"/>
        <v>695</v>
      </c>
      <c r="F105" s="181"/>
      <c r="G105" s="454">
        <f t="shared" si="4"/>
        <v>695</v>
      </c>
    </row>
    <row r="106" spans="1:7" s="16" customFormat="1" ht="16.5">
      <c r="A106" s="10"/>
      <c r="B106" s="187" t="s">
        <v>317</v>
      </c>
      <c r="C106" s="181">
        <v>310</v>
      </c>
      <c r="D106" s="181"/>
      <c r="E106" s="181">
        <f t="shared" si="2"/>
        <v>310</v>
      </c>
      <c r="F106" s="181"/>
      <c r="G106" s="454">
        <f t="shared" si="4"/>
        <v>310</v>
      </c>
    </row>
    <row r="107" spans="1:7" s="16" customFormat="1" ht="16.5">
      <c r="A107" s="10"/>
      <c r="B107" s="187" t="s">
        <v>472</v>
      </c>
      <c r="C107" s="181">
        <v>708</v>
      </c>
      <c r="D107" s="181"/>
      <c r="E107" s="181">
        <f t="shared" si="2"/>
        <v>708</v>
      </c>
      <c r="F107" s="181"/>
      <c r="G107" s="454">
        <f t="shared" si="4"/>
        <v>708</v>
      </c>
    </row>
    <row r="108" spans="1:7" s="16" customFormat="1" ht="16.5">
      <c r="A108" s="10"/>
      <c r="B108" s="187" t="s">
        <v>567</v>
      </c>
      <c r="C108" s="181">
        <v>53283</v>
      </c>
      <c r="D108" s="181"/>
      <c r="E108" s="181">
        <f t="shared" si="2"/>
        <v>53283</v>
      </c>
      <c r="F108" s="181"/>
      <c r="G108" s="454">
        <f t="shared" si="4"/>
        <v>53283</v>
      </c>
    </row>
    <row r="109" spans="1:7" s="16" customFormat="1" ht="16.5">
      <c r="A109" s="10"/>
      <c r="B109" s="187" t="s">
        <v>568</v>
      </c>
      <c r="C109" s="181">
        <v>7206</v>
      </c>
      <c r="D109" s="181"/>
      <c r="E109" s="181">
        <f t="shared" si="2"/>
        <v>7206</v>
      </c>
      <c r="F109" s="181"/>
      <c r="G109" s="454">
        <f t="shared" si="4"/>
        <v>7206</v>
      </c>
    </row>
    <row r="110" spans="1:7" s="16" customFormat="1" ht="16.5">
      <c r="A110" s="10"/>
      <c r="B110" s="174"/>
      <c r="C110" s="181"/>
      <c r="D110" s="181"/>
      <c r="E110" s="181"/>
      <c r="F110" s="181"/>
      <c r="G110" s="454">
        <f t="shared" si="4"/>
        <v>0</v>
      </c>
    </row>
    <row r="111" spans="1:7" s="16" customFormat="1" ht="15">
      <c r="A111" s="10">
        <v>8</v>
      </c>
      <c r="B111" s="127" t="s">
        <v>244</v>
      </c>
      <c r="C111" s="188">
        <f>SUM(C112:C117)</f>
        <v>2394</v>
      </c>
      <c r="D111" s="188">
        <f>SUM(D112:D117)</f>
        <v>25</v>
      </c>
      <c r="E111" s="188">
        <f>SUM(E112:E117)</f>
        <v>2419</v>
      </c>
      <c r="F111" s="188">
        <f>SUM(F112:F117)</f>
        <v>284</v>
      </c>
      <c r="G111" s="213">
        <f>SUM(G112:G117)</f>
        <v>2135</v>
      </c>
    </row>
    <row r="112" spans="1:7" s="16" customFormat="1" ht="16.5">
      <c r="A112" s="10"/>
      <c r="B112" s="187" t="s">
        <v>320</v>
      </c>
      <c r="C112" s="181">
        <v>284</v>
      </c>
      <c r="D112" s="181"/>
      <c r="E112" s="181">
        <f t="shared" si="2"/>
        <v>284</v>
      </c>
      <c r="F112" s="181">
        <v>284</v>
      </c>
      <c r="G112" s="454">
        <f t="shared" si="4"/>
        <v>0</v>
      </c>
    </row>
    <row r="113" spans="1:7" s="16" customFormat="1" ht="33">
      <c r="A113" s="10"/>
      <c r="B113" s="187" t="s">
        <v>476</v>
      </c>
      <c r="C113" s="181">
        <v>838</v>
      </c>
      <c r="D113" s="181"/>
      <c r="E113" s="181">
        <f t="shared" si="2"/>
        <v>838</v>
      </c>
      <c r="F113" s="181"/>
      <c r="G113" s="454">
        <f t="shared" si="4"/>
        <v>838</v>
      </c>
    </row>
    <row r="114" spans="1:7" s="16" customFormat="1" ht="16.5">
      <c r="A114" s="10"/>
      <c r="B114" s="187" t="s">
        <v>474</v>
      </c>
      <c r="C114" s="181">
        <v>190</v>
      </c>
      <c r="D114" s="181"/>
      <c r="E114" s="181">
        <f t="shared" si="2"/>
        <v>190</v>
      </c>
      <c r="F114" s="181"/>
      <c r="G114" s="454">
        <f t="shared" si="4"/>
        <v>190</v>
      </c>
    </row>
    <row r="115" spans="1:7" s="16" customFormat="1" ht="33">
      <c r="A115" s="10"/>
      <c r="B115" s="187" t="s">
        <v>475</v>
      </c>
      <c r="C115" s="181">
        <v>800</v>
      </c>
      <c r="D115" s="181"/>
      <c r="E115" s="181">
        <f t="shared" si="2"/>
        <v>800</v>
      </c>
      <c r="F115" s="181"/>
      <c r="G115" s="454">
        <f t="shared" si="4"/>
        <v>800</v>
      </c>
    </row>
    <row r="116" spans="1:7" s="16" customFormat="1" ht="16.5">
      <c r="A116" s="10"/>
      <c r="B116" s="187" t="s">
        <v>473</v>
      </c>
      <c r="C116" s="181">
        <v>282</v>
      </c>
      <c r="D116" s="181"/>
      <c r="E116" s="181">
        <f t="shared" si="2"/>
        <v>282</v>
      </c>
      <c r="F116" s="181"/>
      <c r="G116" s="454">
        <f t="shared" si="4"/>
        <v>282</v>
      </c>
    </row>
    <row r="117" spans="1:7" s="16" customFormat="1" ht="16.5">
      <c r="A117" s="10"/>
      <c r="B117" s="187" t="s">
        <v>224</v>
      </c>
      <c r="C117" s="181">
        <v>0</v>
      </c>
      <c r="D117" s="181">
        <v>25</v>
      </c>
      <c r="E117" s="181">
        <f t="shared" si="2"/>
        <v>25</v>
      </c>
      <c r="F117" s="181"/>
      <c r="G117" s="454">
        <f t="shared" si="4"/>
        <v>25</v>
      </c>
    </row>
    <row r="118" spans="1:7" s="16" customFormat="1" ht="16.5">
      <c r="A118" s="10"/>
      <c r="B118" s="187"/>
      <c r="C118" s="181"/>
      <c r="D118" s="181"/>
      <c r="E118" s="181"/>
      <c r="F118" s="181"/>
      <c r="G118" s="454">
        <f t="shared" si="4"/>
        <v>0</v>
      </c>
    </row>
    <row r="119" spans="1:7" s="16" customFormat="1" ht="15">
      <c r="A119" s="10">
        <v>9</v>
      </c>
      <c r="B119" s="285" t="s">
        <v>76</v>
      </c>
      <c r="C119" s="188">
        <f>SUM(C120:C138)</f>
        <v>55343</v>
      </c>
      <c r="D119" s="188">
        <f>SUM(D120:D138)</f>
        <v>271</v>
      </c>
      <c r="E119" s="188">
        <f>SUM(E120:E138)</f>
        <v>55614</v>
      </c>
      <c r="F119" s="188">
        <f>SUM(F120:F138)</f>
        <v>0</v>
      </c>
      <c r="G119" s="213">
        <f>SUM(G120:G138)</f>
        <v>55614</v>
      </c>
    </row>
    <row r="120" spans="1:7" s="16" customFormat="1" ht="16.5">
      <c r="A120" s="10"/>
      <c r="B120" s="187" t="s">
        <v>226</v>
      </c>
      <c r="C120" s="181">
        <v>2500</v>
      </c>
      <c r="D120" s="181"/>
      <c r="E120" s="181">
        <f t="shared" si="2"/>
        <v>2500</v>
      </c>
      <c r="F120" s="181"/>
      <c r="G120" s="454">
        <f t="shared" si="4"/>
        <v>2500</v>
      </c>
    </row>
    <row r="121" spans="1:7" s="16" customFormat="1" ht="16.5">
      <c r="A121" s="10"/>
      <c r="B121" s="187" t="s">
        <v>233</v>
      </c>
      <c r="C121" s="181">
        <v>1200</v>
      </c>
      <c r="D121" s="181"/>
      <c r="E121" s="181">
        <f t="shared" si="2"/>
        <v>1200</v>
      </c>
      <c r="F121" s="181"/>
      <c r="G121" s="454">
        <f t="shared" si="4"/>
        <v>1200</v>
      </c>
    </row>
    <row r="122" spans="1:7" s="16" customFormat="1" ht="16.5">
      <c r="A122" s="10"/>
      <c r="B122" s="187" t="s">
        <v>227</v>
      </c>
      <c r="C122" s="181">
        <v>16749</v>
      </c>
      <c r="D122" s="181">
        <v>-2000</v>
      </c>
      <c r="E122" s="181">
        <f t="shared" si="2"/>
        <v>14749</v>
      </c>
      <c r="F122" s="181"/>
      <c r="G122" s="454">
        <f t="shared" si="4"/>
        <v>14749</v>
      </c>
    </row>
    <row r="123" spans="1:7" s="16" customFormat="1" ht="16.5">
      <c r="A123" s="10"/>
      <c r="B123" s="187" t="s">
        <v>228</v>
      </c>
      <c r="C123" s="181">
        <v>3000</v>
      </c>
      <c r="D123" s="181">
        <v>-377</v>
      </c>
      <c r="E123" s="181">
        <f t="shared" si="2"/>
        <v>2623</v>
      </c>
      <c r="F123" s="181"/>
      <c r="G123" s="454">
        <f t="shared" si="4"/>
        <v>2623</v>
      </c>
    </row>
    <row r="124" spans="1:7" s="16" customFormat="1" ht="16.5">
      <c r="A124" s="10"/>
      <c r="B124" s="187" t="s">
        <v>225</v>
      </c>
      <c r="C124" s="181">
        <v>600</v>
      </c>
      <c r="D124" s="181"/>
      <c r="E124" s="181">
        <f t="shared" si="2"/>
        <v>600</v>
      </c>
      <c r="F124" s="181"/>
      <c r="G124" s="454">
        <f t="shared" si="4"/>
        <v>600</v>
      </c>
    </row>
    <row r="125" spans="1:7" s="16" customFormat="1" ht="16.5">
      <c r="A125" s="10"/>
      <c r="B125" s="187" t="s">
        <v>214</v>
      </c>
      <c r="C125" s="181">
        <v>804</v>
      </c>
      <c r="D125" s="181"/>
      <c r="E125" s="181">
        <f t="shared" si="2"/>
        <v>804</v>
      </c>
      <c r="F125" s="181"/>
      <c r="G125" s="454">
        <f t="shared" si="4"/>
        <v>804</v>
      </c>
    </row>
    <row r="126" spans="1:7" s="16" customFormat="1" ht="33">
      <c r="A126" s="10"/>
      <c r="B126" s="187" t="s">
        <v>579</v>
      </c>
      <c r="C126" s="181">
        <v>17100</v>
      </c>
      <c r="D126" s="181">
        <v>2246</v>
      </c>
      <c r="E126" s="181">
        <f t="shared" si="2"/>
        <v>19346</v>
      </c>
      <c r="F126" s="181"/>
      <c r="G126" s="454">
        <f t="shared" si="4"/>
        <v>19346</v>
      </c>
    </row>
    <row r="127" spans="1:7" s="16" customFormat="1" ht="16.5">
      <c r="A127" s="10"/>
      <c r="B127" s="187" t="s">
        <v>223</v>
      </c>
      <c r="C127" s="181">
        <v>1170</v>
      </c>
      <c r="D127" s="181"/>
      <c r="E127" s="181">
        <f t="shared" si="2"/>
        <v>1170</v>
      </c>
      <c r="F127" s="181"/>
      <c r="G127" s="454">
        <f t="shared" si="4"/>
        <v>1170</v>
      </c>
    </row>
    <row r="128" spans="1:7" s="16" customFormat="1" ht="16.5">
      <c r="A128" s="17"/>
      <c r="B128" s="612" t="s">
        <v>215</v>
      </c>
      <c r="C128" s="201">
        <v>659</v>
      </c>
      <c r="D128" s="201"/>
      <c r="E128" s="201">
        <f t="shared" si="2"/>
        <v>659</v>
      </c>
      <c r="F128" s="201"/>
      <c r="G128" s="613">
        <f t="shared" si="4"/>
        <v>659</v>
      </c>
    </row>
    <row r="129" spans="1:7" s="16" customFormat="1" ht="33">
      <c r="A129" s="10"/>
      <c r="B129" s="187" t="s">
        <v>339</v>
      </c>
      <c r="C129" s="181">
        <v>600</v>
      </c>
      <c r="D129" s="181">
        <v>-15</v>
      </c>
      <c r="E129" s="181">
        <f t="shared" si="2"/>
        <v>585</v>
      </c>
      <c r="F129" s="181"/>
      <c r="G129" s="454">
        <f t="shared" si="4"/>
        <v>585</v>
      </c>
    </row>
    <row r="130" spans="1:7" s="16" customFormat="1" ht="16.5">
      <c r="A130" s="10"/>
      <c r="B130" s="187" t="s">
        <v>229</v>
      </c>
      <c r="C130" s="181">
        <v>279</v>
      </c>
      <c r="D130" s="181"/>
      <c r="E130" s="181">
        <f t="shared" si="2"/>
        <v>279</v>
      </c>
      <c r="F130" s="181"/>
      <c r="G130" s="454">
        <f t="shared" si="4"/>
        <v>279</v>
      </c>
    </row>
    <row r="131" spans="1:7" s="16" customFormat="1" ht="16.5">
      <c r="A131" s="10"/>
      <c r="B131" s="187" t="s">
        <v>230</v>
      </c>
      <c r="C131" s="181">
        <v>2250</v>
      </c>
      <c r="D131" s="181">
        <v>-19</v>
      </c>
      <c r="E131" s="181">
        <f t="shared" si="2"/>
        <v>2231</v>
      </c>
      <c r="F131" s="181"/>
      <c r="G131" s="454">
        <f t="shared" si="4"/>
        <v>2231</v>
      </c>
    </row>
    <row r="132" spans="1:7" s="16" customFormat="1" ht="16.5">
      <c r="A132" s="10"/>
      <c r="B132" s="187" t="s">
        <v>231</v>
      </c>
      <c r="C132" s="181">
        <v>800</v>
      </c>
      <c r="D132" s="181">
        <v>-800</v>
      </c>
      <c r="E132" s="181">
        <f t="shared" si="2"/>
        <v>0</v>
      </c>
      <c r="F132" s="181"/>
      <c r="G132" s="454">
        <f t="shared" si="4"/>
        <v>0</v>
      </c>
    </row>
    <row r="133" spans="1:7" s="16" customFormat="1" ht="16.5">
      <c r="A133" s="10"/>
      <c r="B133" s="187" t="s">
        <v>232</v>
      </c>
      <c r="C133" s="181">
        <v>740</v>
      </c>
      <c r="D133" s="181"/>
      <c r="E133" s="181">
        <f t="shared" si="2"/>
        <v>740</v>
      </c>
      <c r="F133" s="181"/>
      <c r="G133" s="454">
        <f t="shared" si="4"/>
        <v>740</v>
      </c>
    </row>
    <row r="134" spans="1:7" s="16" customFormat="1" ht="15.75" customHeight="1">
      <c r="A134" s="10"/>
      <c r="B134" s="187" t="s">
        <v>224</v>
      </c>
      <c r="C134" s="181">
        <v>3621</v>
      </c>
      <c r="D134" s="181"/>
      <c r="E134" s="181">
        <f t="shared" si="2"/>
        <v>3621</v>
      </c>
      <c r="F134" s="181"/>
      <c r="G134" s="454">
        <f t="shared" si="4"/>
        <v>3621</v>
      </c>
    </row>
    <row r="135" spans="1:7" s="16" customFormat="1" ht="15.75" customHeight="1">
      <c r="A135" s="10"/>
      <c r="B135" s="187" t="s">
        <v>478</v>
      </c>
      <c r="C135" s="181">
        <v>2400</v>
      </c>
      <c r="D135" s="181">
        <v>-94</v>
      </c>
      <c r="E135" s="181">
        <f t="shared" si="2"/>
        <v>2306</v>
      </c>
      <c r="F135" s="181"/>
      <c r="G135" s="454">
        <f t="shared" si="4"/>
        <v>2306</v>
      </c>
    </row>
    <row r="136" spans="1:7" s="16" customFormat="1" ht="15.75" customHeight="1">
      <c r="A136" s="10"/>
      <c r="B136" s="187" t="s">
        <v>477</v>
      </c>
      <c r="C136" s="181">
        <v>871</v>
      </c>
      <c r="D136" s="181">
        <v>-1</v>
      </c>
      <c r="E136" s="181">
        <f t="shared" si="2"/>
        <v>870</v>
      </c>
      <c r="F136" s="181"/>
      <c r="G136" s="454">
        <f t="shared" si="4"/>
        <v>870</v>
      </c>
    </row>
    <row r="137" spans="1:7" s="16" customFormat="1" ht="15.75" customHeight="1">
      <c r="A137" s="10"/>
      <c r="B137" s="187" t="s">
        <v>580</v>
      </c>
      <c r="C137" s="181">
        <v>0</v>
      </c>
      <c r="D137" s="181">
        <v>1286</v>
      </c>
      <c r="E137" s="181">
        <f t="shared" si="2"/>
        <v>1286</v>
      </c>
      <c r="F137" s="181"/>
      <c r="G137" s="454">
        <f t="shared" si="4"/>
        <v>1286</v>
      </c>
    </row>
    <row r="138" spans="1:7" s="16" customFormat="1" ht="15.75" customHeight="1">
      <c r="A138" s="10"/>
      <c r="B138" s="187" t="s">
        <v>581</v>
      </c>
      <c r="C138" s="181">
        <v>0</v>
      </c>
      <c r="D138" s="181">
        <v>45</v>
      </c>
      <c r="E138" s="181">
        <f t="shared" si="2"/>
        <v>45</v>
      </c>
      <c r="F138" s="181"/>
      <c r="G138" s="454">
        <f t="shared" si="4"/>
        <v>45</v>
      </c>
    </row>
    <row r="139" spans="1:7" s="16" customFormat="1" ht="16.5">
      <c r="A139" s="10"/>
      <c r="B139" s="174"/>
      <c r="C139" s="181"/>
      <c r="D139" s="181"/>
      <c r="E139" s="188"/>
      <c r="F139" s="181"/>
      <c r="G139" s="454">
        <f t="shared" si="4"/>
        <v>0</v>
      </c>
    </row>
    <row r="140" spans="1:14" ht="16.5">
      <c r="A140" s="10"/>
      <c r="B140" s="276" t="s">
        <v>20</v>
      </c>
      <c r="C140" s="188">
        <f>C71+C78+C95+C90+C103+C111+C99+C119+C64</f>
        <v>214749</v>
      </c>
      <c r="D140" s="188">
        <f>D71+D78+D95+D90+D103+D111+D99+D119+D64</f>
        <v>1486</v>
      </c>
      <c r="E140" s="188">
        <f t="shared" si="2"/>
        <v>216235</v>
      </c>
      <c r="F140" s="188">
        <f>F71+F78+F95+F90+F103+F111+F99+F119+F64</f>
        <v>284</v>
      </c>
      <c r="G140" s="213">
        <f t="shared" si="4"/>
        <v>215951</v>
      </c>
      <c r="N140" s="3"/>
    </row>
    <row r="141" spans="1:14" ht="16.5">
      <c r="A141" s="10"/>
      <c r="B141" s="88"/>
      <c r="C141" s="181"/>
      <c r="D141" s="181"/>
      <c r="E141" s="188"/>
      <c r="F141" s="181"/>
      <c r="G141" s="213">
        <f t="shared" si="4"/>
        <v>0</v>
      </c>
      <c r="N141" s="3"/>
    </row>
    <row r="142" spans="1:14" ht="17.25" thickBot="1">
      <c r="A142" s="286"/>
      <c r="B142" s="455" t="s">
        <v>49</v>
      </c>
      <c r="C142" s="456">
        <f>SUM(C61+C140)</f>
        <v>3388948</v>
      </c>
      <c r="D142" s="456">
        <f>SUM(D61+D140)</f>
        <v>407</v>
      </c>
      <c r="E142" s="456">
        <f>SUM(E61+E140)</f>
        <v>3389355</v>
      </c>
      <c r="F142" s="456">
        <f>SUM(F61+F140)</f>
        <v>32712</v>
      </c>
      <c r="G142" s="452">
        <f t="shared" si="4"/>
        <v>3356643</v>
      </c>
      <c r="N142" s="3"/>
    </row>
    <row r="144" spans="2:14" ht="16.5">
      <c r="B144" s="3"/>
      <c r="N144" s="3"/>
    </row>
  </sheetData>
  <sheetProtection/>
  <mergeCells count="2">
    <mergeCell ref="A62:B62"/>
    <mergeCell ref="A2:B2"/>
  </mergeCells>
  <printOptions/>
  <pageMargins left="0.31496062992125984" right="0.1968503937007874" top="0.66" bottom="0.33" header="0.25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1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57421875" style="76" customWidth="1"/>
    <col min="2" max="2" width="61.5742187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63" t="s">
        <v>10</v>
      </c>
      <c r="B1" s="64" t="s">
        <v>52</v>
      </c>
      <c r="C1" s="101" t="s">
        <v>416</v>
      </c>
      <c r="D1" s="101" t="s">
        <v>415</v>
      </c>
      <c r="E1" s="101" t="s">
        <v>416</v>
      </c>
      <c r="F1" s="101" t="s">
        <v>108</v>
      </c>
      <c r="G1" s="146" t="s">
        <v>109</v>
      </c>
      <c r="N1" s="16"/>
    </row>
    <row r="2" spans="1:14" ht="16.5" customHeight="1">
      <c r="A2" s="840" t="s">
        <v>53</v>
      </c>
      <c r="B2" s="841"/>
      <c r="C2" s="841"/>
      <c r="D2" s="422"/>
      <c r="E2" s="422"/>
      <c r="F2" s="153"/>
      <c r="G2" s="154"/>
      <c r="N2" s="16"/>
    </row>
    <row r="3" spans="1:14" ht="16.5">
      <c r="A3" s="65">
        <v>1</v>
      </c>
      <c r="B3" s="87" t="s">
        <v>161</v>
      </c>
      <c r="C3" s="304">
        <f>SUM(C4:C4)</f>
        <v>10000</v>
      </c>
      <c r="D3" s="304">
        <f>SUM(D4:D4)</f>
        <v>0</v>
      </c>
      <c r="E3" s="188">
        <f>SUM(C3:D3)</f>
        <v>10000</v>
      </c>
      <c r="F3" s="188">
        <f>SUM(F4:F4)</f>
        <v>10000</v>
      </c>
      <c r="G3" s="171">
        <f>E3-F3</f>
        <v>0</v>
      </c>
      <c r="N3" s="16"/>
    </row>
    <row r="4" spans="1:14" ht="16.5">
      <c r="A4" s="65"/>
      <c r="B4" s="80" t="s">
        <v>280</v>
      </c>
      <c r="C4" s="305">
        <v>10000</v>
      </c>
      <c r="D4" s="181"/>
      <c r="E4" s="181">
        <f aca="true" t="shared" si="0" ref="E4:E77">SUM(C4:D4)</f>
        <v>10000</v>
      </c>
      <c r="F4" s="181">
        <v>10000</v>
      </c>
      <c r="G4" s="171">
        <f aca="true" t="shared" si="1" ref="G4:G77">E4-F4</f>
        <v>0</v>
      </c>
      <c r="N4" s="16"/>
    </row>
    <row r="5" spans="1:14" ht="16.5" customHeight="1">
      <c r="A5" s="313"/>
      <c r="B5" s="127"/>
      <c r="C5" s="420"/>
      <c r="D5" s="127"/>
      <c r="E5" s="188">
        <f t="shared" si="0"/>
        <v>0</v>
      </c>
      <c r="F5" s="9"/>
      <c r="G5" s="171">
        <f t="shared" si="1"/>
        <v>0</v>
      </c>
      <c r="N5" s="16"/>
    </row>
    <row r="6" spans="1:14" ht="16.5">
      <c r="A6" s="65">
        <v>2</v>
      </c>
      <c r="B6" s="319" t="s">
        <v>101</v>
      </c>
      <c r="C6" s="320">
        <f>SUM(C7:C25)</f>
        <v>72621</v>
      </c>
      <c r="D6" s="320">
        <f>SUM(D7:D25)</f>
        <v>10150</v>
      </c>
      <c r="E6" s="188">
        <f t="shared" si="0"/>
        <v>82771</v>
      </c>
      <c r="F6" s="188">
        <f>SUM(F7:F25)</f>
        <v>0</v>
      </c>
      <c r="G6" s="171">
        <f t="shared" si="1"/>
        <v>82771</v>
      </c>
      <c r="N6" s="16"/>
    </row>
    <row r="7" spans="1:14" ht="16.5">
      <c r="A7" s="82"/>
      <c r="B7" s="80" t="s">
        <v>54</v>
      </c>
      <c r="C7" s="157">
        <v>3781</v>
      </c>
      <c r="D7" s="181"/>
      <c r="E7" s="181">
        <f t="shared" si="0"/>
        <v>3781</v>
      </c>
      <c r="F7" s="181"/>
      <c r="G7" s="161">
        <f t="shared" si="1"/>
        <v>3781</v>
      </c>
      <c r="N7" s="16"/>
    </row>
    <row r="8" spans="1:14" ht="16.5">
      <c r="A8" s="82"/>
      <c r="B8" s="80" t="s">
        <v>168</v>
      </c>
      <c r="C8" s="157">
        <v>750</v>
      </c>
      <c r="D8" s="181"/>
      <c r="E8" s="181">
        <f t="shared" si="0"/>
        <v>750</v>
      </c>
      <c r="F8" s="181"/>
      <c r="G8" s="161">
        <f t="shared" si="1"/>
        <v>750</v>
      </c>
      <c r="N8" s="16"/>
    </row>
    <row r="9" spans="1:14" ht="17.25" customHeight="1">
      <c r="A9" s="82"/>
      <c r="B9" s="80" t="s">
        <v>163</v>
      </c>
      <c r="C9" s="157">
        <v>820</v>
      </c>
      <c r="D9" s="181"/>
      <c r="E9" s="181">
        <f t="shared" si="0"/>
        <v>820</v>
      </c>
      <c r="F9" s="181"/>
      <c r="G9" s="161">
        <f t="shared" si="1"/>
        <v>820</v>
      </c>
      <c r="N9" s="16"/>
    </row>
    <row r="10" spans="1:14" ht="16.5">
      <c r="A10" s="82"/>
      <c r="B10" s="80" t="s">
        <v>263</v>
      </c>
      <c r="C10" s="157">
        <v>15345</v>
      </c>
      <c r="D10" s="181"/>
      <c r="E10" s="181">
        <f t="shared" si="0"/>
        <v>15345</v>
      </c>
      <c r="F10" s="181"/>
      <c r="G10" s="161">
        <f t="shared" si="1"/>
        <v>15345</v>
      </c>
      <c r="N10" s="16"/>
    </row>
    <row r="11" spans="1:14" ht="16.5">
      <c r="A11" s="82"/>
      <c r="B11" s="80" t="s">
        <v>264</v>
      </c>
      <c r="C11" s="157">
        <v>3600</v>
      </c>
      <c r="D11" s="181"/>
      <c r="E11" s="181">
        <f t="shared" si="0"/>
        <v>3600</v>
      </c>
      <c r="F11" s="181"/>
      <c r="G11" s="161">
        <f t="shared" si="1"/>
        <v>3600</v>
      </c>
      <c r="N11" s="16"/>
    </row>
    <row r="12" spans="1:14" ht="16.5">
      <c r="A12" s="82"/>
      <c r="B12" s="80" t="s">
        <v>265</v>
      </c>
      <c r="C12" s="157">
        <v>8123</v>
      </c>
      <c r="D12" s="181"/>
      <c r="E12" s="181">
        <f t="shared" si="0"/>
        <v>8123</v>
      </c>
      <c r="F12" s="181"/>
      <c r="G12" s="161">
        <f t="shared" si="1"/>
        <v>8123</v>
      </c>
      <c r="N12" s="16"/>
    </row>
    <row r="13" spans="1:14" ht="16.5">
      <c r="A13" s="82"/>
      <c r="B13" s="80" t="s">
        <v>266</v>
      </c>
      <c r="C13" s="157">
        <v>13791</v>
      </c>
      <c r="D13" s="181"/>
      <c r="E13" s="181">
        <f t="shared" si="0"/>
        <v>13791</v>
      </c>
      <c r="F13" s="181"/>
      <c r="G13" s="161">
        <f t="shared" si="1"/>
        <v>13791</v>
      </c>
      <c r="N13" s="16"/>
    </row>
    <row r="14" spans="1:14" ht="16.5">
      <c r="A14" s="82"/>
      <c r="B14" s="80" t="s">
        <v>268</v>
      </c>
      <c r="C14" s="157">
        <v>9276</v>
      </c>
      <c r="D14" s="181"/>
      <c r="E14" s="181">
        <f t="shared" si="0"/>
        <v>9276</v>
      </c>
      <c r="F14" s="181"/>
      <c r="G14" s="161">
        <f t="shared" si="1"/>
        <v>9276</v>
      </c>
      <c r="N14" s="16"/>
    </row>
    <row r="15" spans="1:14" ht="16.5">
      <c r="A15" s="82"/>
      <c r="B15" s="318" t="s">
        <v>331</v>
      </c>
      <c r="C15" s="216">
        <v>1755</v>
      </c>
      <c r="D15" s="181"/>
      <c r="E15" s="181">
        <f t="shared" si="0"/>
        <v>1755</v>
      </c>
      <c r="F15" s="181"/>
      <c r="G15" s="161">
        <f t="shared" si="1"/>
        <v>1755</v>
      </c>
      <c r="N15" s="16"/>
    </row>
    <row r="16" spans="1:14" ht="16.5">
      <c r="A16" s="82"/>
      <c r="B16" s="318" t="s">
        <v>332</v>
      </c>
      <c r="C16" s="216">
        <v>1795</v>
      </c>
      <c r="D16" s="181"/>
      <c r="E16" s="181">
        <f t="shared" si="0"/>
        <v>1795</v>
      </c>
      <c r="F16" s="181"/>
      <c r="G16" s="161">
        <f t="shared" si="1"/>
        <v>1795</v>
      </c>
      <c r="N16" s="16"/>
    </row>
    <row r="17" spans="1:14" ht="16.5">
      <c r="A17" s="82"/>
      <c r="B17" s="318" t="s">
        <v>333</v>
      </c>
      <c r="C17" s="216">
        <v>1124</v>
      </c>
      <c r="D17" s="181"/>
      <c r="E17" s="181">
        <f t="shared" si="0"/>
        <v>1124</v>
      </c>
      <c r="F17" s="181"/>
      <c r="G17" s="161">
        <f t="shared" si="1"/>
        <v>1124</v>
      </c>
      <c r="N17" s="16"/>
    </row>
    <row r="18" spans="1:14" ht="16.5">
      <c r="A18" s="82"/>
      <c r="B18" s="318" t="s">
        <v>334</v>
      </c>
      <c r="C18" s="216">
        <v>1066</v>
      </c>
      <c r="D18" s="181"/>
      <c r="E18" s="181">
        <f t="shared" si="0"/>
        <v>1066</v>
      </c>
      <c r="F18" s="181"/>
      <c r="G18" s="161">
        <f t="shared" si="1"/>
        <v>1066</v>
      </c>
      <c r="N18" s="16"/>
    </row>
    <row r="19" spans="1:14" ht="16.5">
      <c r="A19" s="82"/>
      <c r="B19" s="318" t="s">
        <v>335</v>
      </c>
      <c r="C19" s="216">
        <v>1744</v>
      </c>
      <c r="D19" s="181"/>
      <c r="E19" s="181">
        <f t="shared" si="0"/>
        <v>1744</v>
      </c>
      <c r="F19" s="181"/>
      <c r="G19" s="161">
        <f t="shared" si="1"/>
        <v>1744</v>
      </c>
      <c r="N19" s="16"/>
    </row>
    <row r="20" spans="1:14" ht="16.5">
      <c r="A20" s="82"/>
      <c r="B20" s="318" t="s">
        <v>336</v>
      </c>
      <c r="C20" s="216">
        <v>1288</v>
      </c>
      <c r="D20" s="181"/>
      <c r="E20" s="181">
        <f t="shared" si="0"/>
        <v>1288</v>
      </c>
      <c r="F20" s="181"/>
      <c r="G20" s="161">
        <f t="shared" si="1"/>
        <v>1288</v>
      </c>
      <c r="N20" s="16"/>
    </row>
    <row r="21" spans="1:14" ht="16.5">
      <c r="A21" s="82"/>
      <c r="B21" s="318" t="s">
        <v>337</v>
      </c>
      <c r="C21" s="216">
        <v>1800</v>
      </c>
      <c r="D21" s="181"/>
      <c r="E21" s="181">
        <f t="shared" si="0"/>
        <v>1800</v>
      </c>
      <c r="F21" s="181"/>
      <c r="G21" s="161">
        <f t="shared" si="1"/>
        <v>1800</v>
      </c>
      <c r="N21" s="16"/>
    </row>
    <row r="22" spans="1:14" ht="16.5">
      <c r="A22" s="82"/>
      <c r="B22" s="318" t="s">
        <v>267</v>
      </c>
      <c r="C22" s="216">
        <v>2000</v>
      </c>
      <c r="D22" s="181"/>
      <c r="E22" s="181">
        <f t="shared" si="0"/>
        <v>2000</v>
      </c>
      <c r="F22" s="181"/>
      <c r="G22" s="161">
        <f t="shared" si="1"/>
        <v>2000</v>
      </c>
      <c r="N22" s="16"/>
    </row>
    <row r="23" spans="1:14" ht="16.5">
      <c r="A23" s="82"/>
      <c r="B23" s="318" t="s">
        <v>586</v>
      </c>
      <c r="C23" s="216">
        <v>0</v>
      </c>
      <c r="D23" s="181">
        <v>7670</v>
      </c>
      <c r="E23" s="181">
        <f t="shared" si="0"/>
        <v>7670</v>
      </c>
      <c r="F23" s="181"/>
      <c r="G23" s="161">
        <f t="shared" si="1"/>
        <v>7670</v>
      </c>
      <c r="N23" s="16"/>
    </row>
    <row r="24" spans="1:14" ht="16.5">
      <c r="A24" s="82"/>
      <c r="B24" s="318" t="s">
        <v>587</v>
      </c>
      <c r="C24" s="216">
        <v>0</v>
      </c>
      <c r="D24" s="181">
        <v>2480</v>
      </c>
      <c r="E24" s="181">
        <f t="shared" si="0"/>
        <v>2480</v>
      </c>
      <c r="F24" s="181"/>
      <c r="G24" s="161">
        <f t="shared" si="1"/>
        <v>2480</v>
      </c>
      <c r="N24" s="16"/>
    </row>
    <row r="25" spans="1:14" ht="16.5">
      <c r="A25" s="82"/>
      <c r="B25" s="318" t="s">
        <v>531</v>
      </c>
      <c r="C25" s="216">
        <v>4563</v>
      </c>
      <c r="D25" s="181"/>
      <c r="E25" s="181">
        <f t="shared" si="0"/>
        <v>4563</v>
      </c>
      <c r="F25" s="181"/>
      <c r="G25" s="161">
        <f t="shared" si="1"/>
        <v>4563</v>
      </c>
      <c r="N25" s="16"/>
    </row>
    <row r="26" spans="1:14" ht="16.5" customHeight="1">
      <c r="A26" s="313"/>
      <c r="B26" s="127"/>
      <c r="C26" s="427"/>
      <c r="D26" s="285"/>
      <c r="E26" s="188">
        <f t="shared" si="0"/>
        <v>0</v>
      </c>
      <c r="F26" s="9"/>
      <c r="G26" s="161">
        <f t="shared" si="1"/>
        <v>0</v>
      </c>
      <c r="N26" s="16"/>
    </row>
    <row r="27" spans="1:14" ht="16.5">
      <c r="A27" s="65">
        <v>3</v>
      </c>
      <c r="B27" s="321" t="s">
        <v>96</v>
      </c>
      <c r="C27" s="158">
        <f>SUM(C28:C36)</f>
        <v>77268</v>
      </c>
      <c r="D27" s="158">
        <f>SUM(D28:D36)</f>
        <v>-857</v>
      </c>
      <c r="E27" s="188">
        <f t="shared" si="0"/>
        <v>76411</v>
      </c>
      <c r="F27" s="188">
        <f>SUM(F28:F36)</f>
        <v>76411</v>
      </c>
      <c r="G27" s="171">
        <f t="shared" si="1"/>
        <v>0</v>
      </c>
      <c r="N27" s="16"/>
    </row>
    <row r="28" spans="1:14" ht="16.5">
      <c r="A28" s="65"/>
      <c r="B28" s="80" t="s">
        <v>537</v>
      </c>
      <c r="C28" s="157">
        <v>3800</v>
      </c>
      <c r="D28" s="181"/>
      <c r="E28" s="181">
        <f t="shared" si="0"/>
        <v>3800</v>
      </c>
      <c r="F28" s="181">
        <v>3800</v>
      </c>
      <c r="G28" s="161">
        <f t="shared" si="1"/>
        <v>0</v>
      </c>
      <c r="N28" s="16"/>
    </row>
    <row r="29" spans="1:14" ht="16.5">
      <c r="A29" s="65"/>
      <c r="B29" s="80" t="s">
        <v>279</v>
      </c>
      <c r="C29" s="157">
        <v>4000</v>
      </c>
      <c r="D29" s="181">
        <v>-857</v>
      </c>
      <c r="E29" s="181">
        <f t="shared" si="0"/>
        <v>3143</v>
      </c>
      <c r="F29" s="181">
        <v>3143</v>
      </c>
      <c r="G29" s="161">
        <f t="shared" si="1"/>
        <v>0</v>
      </c>
      <c r="N29" s="16"/>
    </row>
    <row r="30" spans="1:14" ht="16.5">
      <c r="A30" s="65"/>
      <c r="B30" s="80" t="s">
        <v>278</v>
      </c>
      <c r="C30" s="157">
        <v>17477</v>
      </c>
      <c r="D30" s="181"/>
      <c r="E30" s="181">
        <f t="shared" si="0"/>
        <v>17477</v>
      </c>
      <c r="F30" s="181">
        <v>17477</v>
      </c>
      <c r="G30" s="161">
        <f t="shared" si="1"/>
        <v>0</v>
      </c>
      <c r="N30" s="16"/>
    </row>
    <row r="31" spans="1:14" ht="16.5">
      <c r="A31" s="65"/>
      <c r="B31" s="80" t="s">
        <v>340</v>
      </c>
      <c r="C31" s="157">
        <v>12000</v>
      </c>
      <c r="D31" s="181"/>
      <c r="E31" s="181">
        <f t="shared" si="0"/>
        <v>12000</v>
      </c>
      <c r="F31" s="181">
        <v>12000</v>
      </c>
      <c r="G31" s="161">
        <f t="shared" si="1"/>
        <v>0</v>
      </c>
      <c r="N31" s="16"/>
    </row>
    <row r="32" spans="1:14" ht="16.5">
      <c r="A32" s="65"/>
      <c r="B32" s="80" t="s">
        <v>341</v>
      </c>
      <c r="C32" s="157">
        <v>27000</v>
      </c>
      <c r="D32" s="181"/>
      <c r="E32" s="181">
        <f t="shared" si="0"/>
        <v>27000</v>
      </c>
      <c r="F32" s="181">
        <v>27000</v>
      </c>
      <c r="G32" s="161">
        <f t="shared" si="1"/>
        <v>0</v>
      </c>
      <c r="N32" s="16"/>
    </row>
    <row r="33" spans="1:14" ht="16.5">
      <c r="A33" s="65"/>
      <c r="B33" s="80" t="s">
        <v>488</v>
      </c>
      <c r="C33" s="157">
        <v>9091</v>
      </c>
      <c r="D33" s="181"/>
      <c r="E33" s="181">
        <f t="shared" si="0"/>
        <v>9091</v>
      </c>
      <c r="F33" s="181">
        <v>9091</v>
      </c>
      <c r="G33" s="161">
        <f t="shared" si="1"/>
        <v>0</v>
      </c>
      <c r="N33" s="16"/>
    </row>
    <row r="34" spans="1:14" ht="16.5">
      <c r="A34" s="65"/>
      <c r="B34" s="80" t="s">
        <v>277</v>
      </c>
      <c r="C34" s="157">
        <v>800</v>
      </c>
      <c r="D34" s="181"/>
      <c r="E34" s="181">
        <f t="shared" si="0"/>
        <v>800</v>
      </c>
      <c r="F34" s="181">
        <v>800</v>
      </c>
      <c r="G34" s="161">
        <f t="shared" si="1"/>
        <v>0</v>
      </c>
      <c r="N34" s="16"/>
    </row>
    <row r="35" spans="1:14" ht="16.5">
      <c r="A35" s="65"/>
      <c r="B35" s="80" t="s">
        <v>275</v>
      </c>
      <c r="C35" s="157">
        <v>600</v>
      </c>
      <c r="D35" s="181"/>
      <c r="E35" s="181">
        <f t="shared" si="0"/>
        <v>600</v>
      </c>
      <c r="F35" s="181">
        <v>600</v>
      </c>
      <c r="G35" s="161">
        <f t="shared" si="1"/>
        <v>0</v>
      </c>
      <c r="N35" s="16"/>
    </row>
    <row r="36" spans="1:14" ht="16.5">
      <c r="A36" s="65"/>
      <c r="B36" s="80" t="s">
        <v>276</v>
      </c>
      <c r="C36" s="157">
        <v>2500</v>
      </c>
      <c r="D36" s="181"/>
      <c r="E36" s="181">
        <f t="shared" si="0"/>
        <v>2500</v>
      </c>
      <c r="F36" s="181">
        <v>2500</v>
      </c>
      <c r="G36" s="161">
        <f t="shared" si="1"/>
        <v>0</v>
      </c>
      <c r="N36" s="16"/>
    </row>
    <row r="37" spans="1:14" ht="16.5">
      <c r="A37" s="65"/>
      <c r="B37" s="80"/>
      <c r="C37" s="157"/>
      <c r="D37" s="181"/>
      <c r="E37" s="188">
        <f t="shared" si="0"/>
        <v>0</v>
      </c>
      <c r="F37" s="9"/>
      <c r="G37" s="171">
        <f t="shared" si="1"/>
        <v>0</v>
      </c>
      <c r="N37" s="16"/>
    </row>
    <row r="38" spans="1:14" ht="16.5">
      <c r="A38" s="212">
        <v>4</v>
      </c>
      <c r="B38" s="21" t="s">
        <v>222</v>
      </c>
      <c r="C38" s="304">
        <f>SUM(C39:C40)</f>
        <v>30581</v>
      </c>
      <c r="D38" s="304">
        <f>SUM(D39:D40)</f>
        <v>0</v>
      </c>
      <c r="E38" s="188">
        <f t="shared" si="0"/>
        <v>30581</v>
      </c>
      <c r="F38" s="188">
        <f>SUM(F39:F40)</f>
        <v>0</v>
      </c>
      <c r="G38" s="171">
        <f t="shared" si="1"/>
        <v>30581</v>
      </c>
      <c r="N38" s="16"/>
    </row>
    <row r="39" spans="1:14" ht="33">
      <c r="A39" s="212"/>
      <c r="B39" s="277" t="s">
        <v>297</v>
      </c>
      <c r="C39" s="303">
        <v>13000</v>
      </c>
      <c r="D39" s="278"/>
      <c r="E39" s="278">
        <f t="shared" si="0"/>
        <v>13000</v>
      </c>
      <c r="F39" s="278"/>
      <c r="G39" s="666">
        <f t="shared" si="1"/>
        <v>13000</v>
      </c>
      <c r="N39" s="16"/>
    </row>
    <row r="40" spans="1:14" ht="49.5">
      <c r="A40" s="212"/>
      <c r="B40" s="187" t="s">
        <v>305</v>
      </c>
      <c r="C40" s="303">
        <v>17581</v>
      </c>
      <c r="D40" s="278"/>
      <c r="E40" s="278">
        <f t="shared" si="0"/>
        <v>17581</v>
      </c>
      <c r="F40" s="278">
        <v>0</v>
      </c>
      <c r="G40" s="666">
        <f t="shared" si="1"/>
        <v>17581</v>
      </c>
      <c r="N40" s="16"/>
    </row>
    <row r="41" spans="1:14" ht="16.5">
      <c r="A41" s="10"/>
      <c r="B41" s="297"/>
      <c r="C41" s="305"/>
      <c r="D41" s="181"/>
      <c r="E41" s="188">
        <f t="shared" si="0"/>
        <v>0</v>
      </c>
      <c r="F41" s="181"/>
      <c r="G41" s="171">
        <f t="shared" si="1"/>
        <v>0</v>
      </c>
      <c r="N41" s="16"/>
    </row>
    <row r="42" spans="1:14" ht="16.5">
      <c r="A42" s="10">
        <v>5</v>
      </c>
      <c r="B42" s="298" t="s">
        <v>326</v>
      </c>
      <c r="C42" s="304">
        <f>SUM(C43:C44)</f>
        <v>281718</v>
      </c>
      <c r="D42" s="304">
        <f>SUM(D43:D44)</f>
        <v>0</v>
      </c>
      <c r="E42" s="188">
        <f t="shared" si="0"/>
        <v>281718</v>
      </c>
      <c r="F42" s="181"/>
      <c r="G42" s="171">
        <f t="shared" si="1"/>
        <v>281718</v>
      </c>
      <c r="N42" s="16"/>
    </row>
    <row r="43" spans="1:14" ht="33">
      <c r="A43" s="10"/>
      <c r="B43" s="211" t="s">
        <v>554</v>
      </c>
      <c r="C43" s="303">
        <v>78661</v>
      </c>
      <c r="D43" s="278"/>
      <c r="E43" s="278">
        <f t="shared" si="0"/>
        <v>78661</v>
      </c>
      <c r="F43" s="278"/>
      <c r="G43" s="666">
        <f t="shared" si="1"/>
        <v>78661</v>
      </c>
      <c r="N43" s="16"/>
    </row>
    <row r="44" spans="1:14" ht="33">
      <c r="A44" s="10"/>
      <c r="B44" s="211" t="s">
        <v>294</v>
      </c>
      <c r="C44" s="303">
        <v>203057</v>
      </c>
      <c r="D44" s="278"/>
      <c r="E44" s="278">
        <f t="shared" si="0"/>
        <v>203057</v>
      </c>
      <c r="F44" s="278"/>
      <c r="G44" s="666">
        <f t="shared" si="1"/>
        <v>203057</v>
      </c>
      <c r="N44" s="16"/>
    </row>
    <row r="45" spans="1:14" ht="16.5">
      <c r="A45" s="10"/>
      <c r="B45" s="297"/>
      <c r="C45" s="303"/>
      <c r="D45" s="278"/>
      <c r="E45" s="667">
        <f t="shared" si="0"/>
        <v>0</v>
      </c>
      <c r="F45" s="278"/>
      <c r="G45" s="668">
        <f t="shared" si="1"/>
        <v>0</v>
      </c>
      <c r="N45" s="16"/>
    </row>
    <row r="46" spans="1:14" ht="16.5">
      <c r="A46" s="10">
        <v>6</v>
      </c>
      <c r="B46" s="298" t="s">
        <v>327</v>
      </c>
      <c r="C46" s="669">
        <f>SUM(C47)</f>
        <v>79807</v>
      </c>
      <c r="D46" s="669">
        <f>SUM(D47)</f>
        <v>4865</v>
      </c>
      <c r="E46" s="667">
        <f t="shared" si="0"/>
        <v>84672</v>
      </c>
      <c r="F46" s="667">
        <f>SUM(F47)</f>
        <v>0</v>
      </c>
      <c r="G46" s="668">
        <f t="shared" si="1"/>
        <v>84672</v>
      </c>
      <c r="N46" s="16"/>
    </row>
    <row r="47" spans="1:14" ht="35.25" customHeight="1">
      <c r="A47" s="10"/>
      <c r="B47" s="211" t="s">
        <v>328</v>
      </c>
      <c r="C47" s="278">
        <v>79807</v>
      </c>
      <c r="D47" s="278">
        <v>4865</v>
      </c>
      <c r="E47" s="278">
        <f t="shared" si="0"/>
        <v>84672</v>
      </c>
      <c r="F47" s="278"/>
      <c r="G47" s="666">
        <f t="shared" si="1"/>
        <v>84672</v>
      </c>
      <c r="N47" s="16"/>
    </row>
    <row r="48" spans="1:14" ht="16.5">
      <c r="A48" s="10"/>
      <c r="B48" s="211"/>
      <c r="C48" s="305"/>
      <c r="D48" s="181"/>
      <c r="E48" s="181"/>
      <c r="F48" s="181"/>
      <c r="G48" s="161"/>
      <c r="N48" s="16"/>
    </row>
    <row r="49" spans="1:14" ht="16.5">
      <c r="A49" s="17">
        <v>7</v>
      </c>
      <c r="B49" s="299" t="s">
        <v>555</v>
      </c>
      <c r="C49" s="423">
        <f>SUM(C50)</f>
        <v>139600</v>
      </c>
      <c r="D49" s="423">
        <f>SUM(D50)</f>
        <v>0</v>
      </c>
      <c r="E49" s="294">
        <f t="shared" si="0"/>
        <v>139600</v>
      </c>
      <c r="F49" s="201"/>
      <c r="G49" s="171">
        <f t="shared" si="1"/>
        <v>139600</v>
      </c>
      <c r="N49" s="16"/>
    </row>
    <row r="50" spans="1:14" ht="33">
      <c r="A50" s="10"/>
      <c r="B50" s="211" t="s">
        <v>295</v>
      </c>
      <c r="C50" s="303">
        <v>139600</v>
      </c>
      <c r="D50" s="278"/>
      <c r="E50" s="278">
        <f t="shared" si="0"/>
        <v>139600</v>
      </c>
      <c r="F50" s="278"/>
      <c r="G50" s="666">
        <f t="shared" si="1"/>
        <v>139600</v>
      </c>
      <c r="N50" s="16"/>
    </row>
    <row r="51" spans="1:14" ht="16.5">
      <c r="A51" s="10"/>
      <c r="B51" s="297"/>
      <c r="C51" s="305"/>
      <c r="D51" s="181"/>
      <c r="E51" s="188">
        <f t="shared" si="0"/>
        <v>0</v>
      </c>
      <c r="F51" s="181"/>
      <c r="G51" s="171">
        <f t="shared" si="1"/>
        <v>0</v>
      </c>
      <c r="N51" s="16"/>
    </row>
    <row r="52" spans="1:14" ht="17.25" thickBot="1">
      <c r="A52" s="457"/>
      <c r="B52" s="458" t="s">
        <v>20</v>
      </c>
      <c r="C52" s="459">
        <f>SUM(C3+C6+C27+C38+C42+C46+C49)</f>
        <v>691595</v>
      </c>
      <c r="D52" s="459">
        <f>SUM(D3+D6+D27+D38+D42+D46+D49)</f>
        <v>14158</v>
      </c>
      <c r="E52" s="460">
        <f t="shared" si="0"/>
        <v>705753</v>
      </c>
      <c r="F52" s="460">
        <f>SUM(F3+F6+F27+F38+F42+F46+F49)</f>
        <v>86411</v>
      </c>
      <c r="G52" s="432">
        <f t="shared" si="1"/>
        <v>619342</v>
      </c>
      <c r="N52" s="16"/>
    </row>
    <row r="53" spans="1:14" s="7" customFormat="1" ht="16.5">
      <c r="A53" s="842" t="s">
        <v>51</v>
      </c>
      <c r="B53" s="843"/>
      <c r="C53" s="844"/>
      <c r="D53" s="422"/>
      <c r="E53" s="675">
        <f t="shared" si="0"/>
        <v>0</v>
      </c>
      <c r="F53" s="153"/>
      <c r="G53" s="710">
        <f t="shared" si="1"/>
        <v>0</v>
      </c>
      <c r="N53" s="287"/>
    </row>
    <row r="54" spans="1:14" ht="16.5">
      <c r="A54" s="295"/>
      <c r="B54" s="296"/>
      <c r="C54" s="428"/>
      <c r="D54" s="127"/>
      <c r="E54" s="188">
        <f t="shared" si="0"/>
        <v>0</v>
      </c>
      <c r="F54" s="9"/>
      <c r="G54" s="171">
        <f t="shared" si="1"/>
        <v>0</v>
      </c>
      <c r="N54" s="16"/>
    </row>
    <row r="55" spans="1:14" ht="16.5">
      <c r="A55" s="291">
        <v>1</v>
      </c>
      <c r="B55" s="127" t="s">
        <v>203</v>
      </c>
      <c r="C55" s="304">
        <f>SUM(C56:C56)</f>
        <v>290</v>
      </c>
      <c r="D55" s="304">
        <f>SUM(D56:D56)</f>
        <v>0</v>
      </c>
      <c r="E55" s="188">
        <f t="shared" si="0"/>
        <v>290</v>
      </c>
      <c r="F55" s="188">
        <f>SUM(F56:F56)</f>
        <v>0</v>
      </c>
      <c r="G55" s="171">
        <f t="shared" si="1"/>
        <v>290</v>
      </c>
      <c r="N55" s="16"/>
    </row>
    <row r="56" spans="1:14" ht="16.5">
      <c r="A56" s="290"/>
      <c r="B56" s="211" t="s">
        <v>253</v>
      </c>
      <c r="C56" s="305">
        <v>290</v>
      </c>
      <c r="D56" s="181"/>
      <c r="E56" s="181">
        <f t="shared" si="0"/>
        <v>290</v>
      </c>
      <c r="F56" s="181">
        <v>0</v>
      </c>
      <c r="G56" s="161">
        <f t="shared" si="1"/>
        <v>290</v>
      </c>
      <c r="N56" s="16"/>
    </row>
    <row r="57" spans="1:14" ht="16.5">
      <c r="A57" s="290"/>
      <c r="B57" s="127"/>
      <c r="C57" s="420"/>
      <c r="D57" s="127"/>
      <c r="E57" s="188">
        <f t="shared" si="0"/>
        <v>0</v>
      </c>
      <c r="F57" s="9"/>
      <c r="G57" s="171">
        <f t="shared" si="1"/>
        <v>0</v>
      </c>
      <c r="N57" s="16"/>
    </row>
    <row r="58" spans="1:14" ht="16.5">
      <c r="A58" s="291">
        <v>2</v>
      </c>
      <c r="B58" s="127" t="s">
        <v>199</v>
      </c>
      <c r="C58" s="304">
        <f>SUM(C59:C61)</f>
        <v>2733</v>
      </c>
      <c r="D58" s="304">
        <f>SUM(D59:D61)</f>
        <v>0</v>
      </c>
      <c r="E58" s="188">
        <f t="shared" si="0"/>
        <v>2733</v>
      </c>
      <c r="F58" s="188">
        <f>SUM(F59:F61)</f>
        <v>0</v>
      </c>
      <c r="G58" s="171">
        <f t="shared" si="1"/>
        <v>2733</v>
      </c>
      <c r="N58" s="16"/>
    </row>
    <row r="59" spans="1:14" ht="16.5">
      <c r="A59" s="292"/>
      <c r="B59" s="211" t="s">
        <v>312</v>
      </c>
      <c r="C59" s="305">
        <v>250</v>
      </c>
      <c r="D59" s="181"/>
      <c r="E59" s="181">
        <f t="shared" si="0"/>
        <v>250</v>
      </c>
      <c r="F59" s="181"/>
      <c r="G59" s="161">
        <f t="shared" si="1"/>
        <v>250</v>
      </c>
      <c r="N59" s="16"/>
    </row>
    <row r="60" spans="1:14" ht="16.5">
      <c r="A60" s="292"/>
      <c r="B60" s="211" t="s">
        <v>313</v>
      </c>
      <c r="C60" s="305">
        <v>1803</v>
      </c>
      <c r="D60" s="181"/>
      <c r="E60" s="181">
        <f t="shared" si="0"/>
        <v>1803</v>
      </c>
      <c r="F60" s="181"/>
      <c r="G60" s="161">
        <f t="shared" si="1"/>
        <v>1803</v>
      </c>
      <c r="N60" s="16"/>
    </row>
    <row r="61" spans="1:14" ht="16.5">
      <c r="A61" s="314"/>
      <c r="B61" s="315" t="s">
        <v>314</v>
      </c>
      <c r="C61" s="429">
        <v>680</v>
      </c>
      <c r="D61" s="181"/>
      <c r="E61" s="181">
        <f t="shared" si="0"/>
        <v>680</v>
      </c>
      <c r="F61" s="181"/>
      <c r="G61" s="161">
        <f t="shared" si="1"/>
        <v>680</v>
      </c>
      <c r="N61" s="16"/>
    </row>
    <row r="62" spans="1:14" ht="16.5">
      <c r="A62" s="292"/>
      <c r="B62" s="211"/>
      <c r="C62" s="305"/>
      <c r="D62" s="181"/>
      <c r="E62" s="188">
        <f t="shared" si="0"/>
        <v>0</v>
      </c>
      <c r="F62" s="181"/>
      <c r="G62" s="171">
        <f t="shared" si="1"/>
        <v>0</v>
      </c>
      <c r="N62" s="16"/>
    </row>
    <row r="63" spans="1:14" ht="16.5">
      <c r="A63" s="316">
        <v>3</v>
      </c>
      <c r="B63" s="317" t="s">
        <v>198</v>
      </c>
      <c r="C63" s="423">
        <f>SUM(C64:C65)</f>
        <v>20999</v>
      </c>
      <c r="D63" s="423">
        <f>SUM(D64:D65)</f>
        <v>0</v>
      </c>
      <c r="E63" s="423">
        <f>SUM(E64:E65)</f>
        <v>20999</v>
      </c>
      <c r="F63" s="423">
        <f>SUM(F64:F65)</f>
        <v>0</v>
      </c>
      <c r="G63" s="665">
        <f>SUM(G64:G65)</f>
        <v>20999</v>
      </c>
      <c r="N63" s="16"/>
    </row>
    <row r="64" spans="1:14" ht="16.5">
      <c r="A64" s="290"/>
      <c r="B64" s="211" t="s">
        <v>242</v>
      </c>
      <c r="C64" s="305">
        <v>4579</v>
      </c>
      <c r="D64" s="181"/>
      <c r="E64" s="181">
        <f t="shared" si="0"/>
        <v>4579</v>
      </c>
      <c r="F64" s="181">
        <v>0</v>
      </c>
      <c r="G64" s="161">
        <f t="shared" si="1"/>
        <v>4579</v>
      </c>
      <c r="N64" s="16"/>
    </row>
    <row r="65" spans="1:14" ht="16.5">
      <c r="A65" s="290"/>
      <c r="B65" s="610" t="s">
        <v>469</v>
      </c>
      <c r="C65" s="305">
        <v>16420</v>
      </c>
      <c r="D65" s="181"/>
      <c r="E65" s="181">
        <f t="shared" si="0"/>
        <v>16420</v>
      </c>
      <c r="F65" s="181"/>
      <c r="G65" s="161">
        <f t="shared" si="1"/>
        <v>16420</v>
      </c>
      <c r="N65" s="16"/>
    </row>
    <row r="66" spans="1:14" ht="16.5">
      <c r="A66" s="290"/>
      <c r="B66" s="610"/>
      <c r="C66" s="305"/>
      <c r="D66" s="181"/>
      <c r="E66" s="181"/>
      <c r="F66" s="181"/>
      <c r="G66" s="161"/>
      <c r="N66" s="16"/>
    </row>
    <row r="67" spans="1:14" ht="16.5">
      <c r="A67" s="316">
        <v>4</v>
      </c>
      <c r="B67" s="127" t="s">
        <v>243</v>
      </c>
      <c r="C67" s="304">
        <f>SUM(C68:C70)</f>
        <v>1700</v>
      </c>
      <c r="D67" s="304">
        <f>SUM(D68:D70)</f>
        <v>631</v>
      </c>
      <c r="E67" s="304">
        <f>SUM(E68:E70)</f>
        <v>2331</v>
      </c>
      <c r="F67" s="304">
        <f>SUM(F68:F70)</f>
        <v>0</v>
      </c>
      <c r="G67" s="213">
        <f>SUM(G68:G70)</f>
        <v>2331</v>
      </c>
      <c r="N67" s="16"/>
    </row>
    <row r="68" spans="1:14" ht="16.5">
      <c r="A68" s="290"/>
      <c r="B68" s="211" t="s">
        <v>479</v>
      </c>
      <c r="C68" s="305">
        <v>500</v>
      </c>
      <c r="D68" s="181"/>
      <c r="E68" s="181">
        <f t="shared" si="0"/>
        <v>500</v>
      </c>
      <c r="F68" s="181"/>
      <c r="G68" s="161">
        <f t="shared" si="1"/>
        <v>500</v>
      </c>
      <c r="N68" s="16"/>
    </row>
    <row r="69" spans="1:14" ht="16.5">
      <c r="A69" s="290"/>
      <c r="B69" s="211" t="s">
        <v>574</v>
      </c>
      <c r="C69" s="305">
        <v>1200</v>
      </c>
      <c r="D69" s="181">
        <v>163</v>
      </c>
      <c r="E69" s="181">
        <f t="shared" si="0"/>
        <v>1363</v>
      </c>
      <c r="F69" s="181"/>
      <c r="G69" s="161">
        <f t="shared" si="1"/>
        <v>1363</v>
      </c>
      <c r="N69" s="16"/>
    </row>
    <row r="70" spans="1:14" ht="16.5">
      <c r="A70" s="290"/>
      <c r="B70" s="211" t="s">
        <v>575</v>
      </c>
      <c r="C70" s="305">
        <v>0</v>
      </c>
      <c r="D70" s="181">
        <v>468</v>
      </c>
      <c r="E70" s="181">
        <f t="shared" si="0"/>
        <v>468</v>
      </c>
      <c r="F70" s="181"/>
      <c r="G70" s="161">
        <f t="shared" si="1"/>
        <v>468</v>
      </c>
      <c r="N70" s="16"/>
    </row>
    <row r="71" spans="1:14" ht="16.5">
      <c r="A71" s="290"/>
      <c r="B71" s="211"/>
      <c r="C71" s="305"/>
      <c r="D71" s="181"/>
      <c r="E71" s="188">
        <f t="shared" si="0"/>
        <v>0</v>
      </c>
      <c r="F71" s="181"/>
      <c r="G71" s="171">
        <f t="shared" si="1"/>
        <v>0</v>
      </c>
      <c r="N71" s="16"/>
    </row>
    <row r="72" spans="1:14" ht="16.5">
      <c r="A72" s="291">
        <v>5</v>
      </c>
      <c r="B72" s="127" t="s">
        <v>164</v>
      </c>
      <c r="C72" s="304">
        <f>SUM(C73:C76)</f>
        <v>614</v>
      </c>
      <c r="D72" s="304">
        <f>SUM(D73:D76)</f>
        <v>1000</v>
      </c>
      <c r="E72" s="188">
        <f t="shared" si="0"/>
        <v>1614</v>
      </c>
      <c r="F72" s="188">
        <f>SUM(F73:F76)</f>
        <v>0</v>
      </c>
      <c r="G72" s="171">
        <f t="shared" si="1"/>
        <v>1614</v>
      </c>
      <c r="N72" s="16"/>
    </row>
    <row r="73" spans="1:14" ht="16.5">
      <c r="A73" s="290"/>
      <c r="B73" s="211" t="s">
        <v>318</v>
      </c>
      <c r="C73" s="305">
        <v>11</v>
      </c>
      <c r="D73" s="181"/>
      <c r="E73" s="181">
        <f t="shared" si="0"/>
        <v>11</v>
      </c>
      <c r="F73" s="181">
        <v>0</v>
      </c>
      <c r="G73" s="161">
        <f t="shared" si="1"/>
        <v>11</v>
      </c>
      <c r="N73" s="16"/>
    </row>
    <row r="74" spans="1:14" ht="16.5">
      <c r="A74" s="290"/>
      <c r="B74" s="211" t="s">
        <v>319</v>
      </c>
      <c r="C74" s="305">
        <v>364</v>
      </c>
      <c r="D74" s="181"/>
      <c r="E74" s="181">
        <f t="shared" si="0"/>
        <v>364</v>
      </c>
      <c r="F74" s="181"/>
      <c r="G74" s="161">
        <f t="shared" si="1"/>
        <v>364</v>
      </c>
      <c r="N74" s="16"/>
    </row>
    <row r="75" spans="1:14" ht="16.5">
      <c r="A75" s="290"/>
      <c r="B75" s="211" t="s">
        <v>480</v>
      </c>
      <c r="C75" s="305">
        <v>239</v>
      </c>
      <c r="D75" s="181"/>
      <c r="E75" s="181">
        <f t="shared" si="0"/>
        <v>239</v>
      </c>
      <c r="F75" s="181"/>
      <c r="G75" s="161">
        <f t="shared" si="1"/>
        <v>239</v>
      </c>
      <c r="N75" s="16"/>
    </row>
    <row r="76" spans="1:14" ht="16.5">
      <c r="A76" s="290"/>
      <c r="B76" s="211" t="s">
        <v>576</v>
      </c>
      <c r="C76" s="305">
        <v>0</v>
      </c>
      <c r="D76" s="181">
        <v>1000</v>
      </c>
      <c r="E76" s="181">
        <f t="shared" si="0"/>
        <v>1000</v>
      </c>
      <c r="F76" s="181"/>
      <c r="G76" s="161">
        <f t="shared" si="1"/>
        <v>1000</v>
      </c>
      <c r="N76" s="16"/>
    </row>
    <row r="77" spans="1:14" ht="16.5">
      <c r="A77" s="290"/>
      <c r="B77" s="127"/>
      <c r="C77" s="420"/>
      <c r="D77" s="127"/>
      <c r="E77" s="188">
        <f t="shared" si="0"/>
        <v>0</v>
      </c>
      <c r="F77" s="9"/>
      <c r="G77" s="171">
        <f t="shared" si="1"/>
        <v>0</v>
      </c>
      <c r="N77" s="16"/>
    </row>
    <row r="78" spans="1:14" ht="16.5">
      <c r="A78" s="291">
        <v>6</v>
      </c>
      <c r="B78" s="285" t="s">
        <v>76</v>
      </c>
      <c r="C78" s="304">
        <f>SUM(C79:C94)</f>
        <v>23277</v>
      </c>
      <c r="D78" s="304">
        <f>SUM(D79:D94)</f>
        <v>0</v>
      </c>
      <c r="E78" s="304">
        <f>SUM(E79:E94)</f>
        <v>23277</v>
      </c>
      <c r="F78" s="304">
        <f>SUM(F79:F94)</f>
        <v>0</v>
      </c>
      <c r="G78" s="213">
        <f>SUM(G79:G94)</f>
        <v>23277</v>
      </c>
      <c r="N78" s="16"/>
    </row>
    <row r="79" spans="1:14" ht="16.5">
      <c r="A79" s="290"/>
      <c r="B79" s="187" t="s">
        <v>234</v>
      </c>
      <c r="C79" s="305">
        <v>500</v>
      </c>
      <c r="D79" s="181">
        <v>-500</v>
      </c>
      <c r="E79" s="181">
        <f aca="true" t="shared" si="2" ref="E79:E98">SUM(C79:D79)</f>
        <v>0</v>
      </c>
      <c r="F79" s="181"/>
      <c r="G79" s="161">
        <f aca="true" t="shared" si="3" ref="G79:G98">E79-F79</f>
        <v>0</v>
      </c>
      <c r="N79" s="16"/>
    </row>
    <row r="80" spans="1:14" ht="16.5">
      <c r="A80" s="290"/>
      <c r="B80" s="187" t="s">
        <v>239</v>
      </c>
      <c r="C80" s="305">
        <v>200</v>
      </c>
      <c r="D80" s="181">
        <v>-200</v>
      </c>
      <c r="E80" s="181">
        <f t="shared" si="2"/>
        <v>0</v>
      </c>
      <c r="F80" s="181"/>
      <c r="G80" s="161">
        <f t="shared" si="3"/>
        <v>0</v>
      </c>
      <c r="N80" s="16"/>
    </row>
    <row r="81" spans="1:14" ht="16.5">
      <c r="A81" s="290"/>
      <c r="B81" s="187" t="s">
        <v>238</v>
      </c>
      <c r="C81" s="305">
        <v>1850</v>
      </c>
      <c r="D81" s="181"/>
      <c r="E81" s="181">
        <f t="shared" si="2"/>
        <v>1850</v>
      </c>
      <c r="F81" s="181"/>
      <c r="G81" s="161">
        <f t="shared" si="3"/>
        <v>1850</v>
      </c>
      <c r="N81" s="16"/>
    </row>
    <row r="82" spans="1:14" ht="16.5">
      <c r="A82" s="290"/>
      <c r="B82" s="187" t="s">
        <v>237</v>
      </c>
      <c r="C82" s="305">
        <v>750</v>
      </c>
      <c r="D82" s="181">
        <v>-617</v>
      </c>
      <c r="E82" s="181">
        <f t="shared" si="2"/>
        <v>133</v>
      </c>
      <c r="F82" s="181"/>
      <c r="G82" s="161">
        <f t="shared" si="3"/>
        <v>133</v>
      </c>
      <c r="N82" s="16"/>
    </row>
    <row r="83" spans="1:14" ht="16.5">
      <c r="A83" s="290"/>
      <c r="B83" s="187" t="s">
        <v>577</v>
      </c>
      <c r="C83" s="305">
        <v>4500</v>
      </c>
      <c r="D83" s="181">
        <v>1217</v>
      </c>
      <c r="E83" s="181">
        <f t="shared" si="2"/>
        <v>5717</v>
      </c>
      <c r="F83" s="181"/>
      <c r="G83" s="161">
        <f t="shared" si="3"/>
        <v>5717</v>
      </c>
      <c r="N83" s="16"/>
    </row>
    <row r="84" spans="1:14" ht="16.5">
      <c r="A84" s="290"/>
      <c r="B84" s="187" t="s">
        <v>252</v>
      </c>
      <c r="C84" s="305">
        <v>2850</v>
      </c>
      <c r="D84" s="181"/>
      <c r="E84" s="181">
        <f t="shared" si="2"/>
        <v>2850</v>
      </c>
      <c r="F84" s="181"/>
      <c r="G84" s="161">
        <f t="shared" si="3"/>
        <v>2850</v>
      </c>
      <c r="N84" s="16"/>
    </row>
    <row r="85" spans="1:14" ht="16.5">
      <c r="A85" s="290"/>
      <c r="B85" s="187" t="s">
        <v>240</v>
      </c>
      <c r="C85" s="305">
        <v>1700</v>
      </c>
      <c r="D85" s="181">
        <v>-1700</v>
      </c>
      <c r="E85" s="181">
        <f t="shared" si="2"/>
        <v>0</v>
      </c>
      <c r="F85" s="181"/>
      <c r="G85" s="161">
        <f t="shared" si="3"/>
        <v>0</v>
      </c>
      <c r="N85" s="16"/>
    </row>
    <row r="86" spans="1:14" ht="16.5">
      <c r="A86" s="290"/>
      <c r="B86" s="187" t="s">
        <v>235</v>
      </c>
      <c r="C86" s="305">
        <v>639</v>
      </c>
      <c r="D86" s="181"/>
      <c r="E86" s="181">
        <f t="shared" si="2"/>
        <v>639</v>
      </c>
      <c r="F86" s="181"/>
      <c r="G86" s="161">
        <f t="shared" si="3"/>
        <v>639</v>
      </c>
      <c r="N86" s="16"/>
    </row>
    <row r="87" spans="1:14" ht="16.5">
      <c r="A87" s="290"/>
      <c r="B87" s="187" t="s">
        <v>236</v>
      </c>
      <c r="C87" s="305">
        <v>2100</v>
      </c>
      <c r="D87" s="181"/>
      <c r="E87" s="181">
        <f t="shared" si="2"/>
        <v>2100</v>
      </c>
      <c r="F87" s="181"/>
      <c r="G87" s="161">
        <f t="shared" si="3"/>
        <v>2100</v>
      </c>
      <c r="N87" s="16"/>
    </row>
    <row r="88" spans="1:14" ht="16.5">
      <c r="A88" s="290"/>
      <c r="B88" s="187" t="s">
        <v>323</v>
      </c>
      <c r="C88" s="305">
        <v>1000</v>
      </c>
      <c r="D88" s="181"/>
      <c r="E88" s="181">
        <f t="shared" si="2"/>
        <v>1000</v>
      </c>
      <c r="F88" s="181"/>
      <c r="G88" s="161">
        <f t="shared" si="3"/>
        <v>1000</v>
      </c>
      <c r="N88" s="16"/>
    </row>
    <row r="89" spans="1:14" ht="16.5">
      <c r="A89" s="290"/>
      <c r="B89" s="187" t="s">
        <v>216</v>
      </c>
      <c r="C89" s="305">
        <v>1000</v>
      </c>
      <c r="D89" s="181"/>
      <c r="E89" s="181">
        <f t="shared" si="2"/>
        <v>1000</v>
      </c>
      <c r="F89" s="181"/>
      <c r="G89" s="161">
        <f t="shared" si="3"/>
        <v>1000</v>
      </c>
      <c r="N89" s="16"/>
    </row>
    <row r="90" spans="1:14" ht="16.5">
      <c r="A90" s="290"/>
      <c r="B90" s="187" t="s">
        <v>481</v>
      </c>
      <c r="C90" s="305">
        <v>1100</v>
      </c>
      <c r="D90" s="181"/>
      <c r="E90" s="181">
        <f t="shared" si="2"/>
        <v>1100</v>
      </c>
      <c r="F90" s="181"/>
      <c r="G90" s="161">
        <f t="shared" si="3"/>
        <v>1100</v>
      </c>
      <c r="N90" s="16"/>
    </row>
    <row r="91" spans="1:14" ht="16.5">
      <c r="A91" s="290"/>
      <c r="B91" s="187" t="s">
        <v>311</v>
      </c>
      <c r="C91" s="305">
        <v>450</v>
      </c>
      <c r="D91" s="181"/>
      <c r="E91" s="181">
        <f t="shared" si="2"/>
        <v>450</v>
      </c>
      <c r="F91" s="181"/>
      <c r="G91" s="161">
        <f t="shared" si="3"/>
        <v>450</v>
      </c>
      <c r="N91" s="16"/>
    </row>
    <row r="92" spans="1:14" ht="16.5">
      <c r="A92" s="290"/>
      <c r="B92" s="187" t="s">
        <v>482</v>
      </c>
      <c r="C92" s="305">
        <v>336</v>
      </c>
      <c r="D92" s="181"/>
      <c r="E92" s="181">
        <f t="shared" si="2"/>
        <v>336</v>
      </c>
      <c r="F92" s="181"/>
      <c r="G92" s="161">
        <f t="shared" si="3"/>
        <v>336</v>
      </c>
      <c r="N92" s="16"/>
    </row>
    <row r="93" spans="1:14" ht="16.5">
      <c r="A93" s="290"/>
      <c r="B93" s="187" t="s">
        <v>483</v>
      </c>
      <c r="C93" s="305">
        <v>1302</v>
      </c>
      <c r="D93" s="181"/>
      <c r="E93" s="181">
        <f t="shared" si="2"/>
        <v>1302</v>
      </c>
      <c r="F93" s="181"/>
      <c r="G93" s="161">
        <f t="shared" si="3"/>
        <v>1302</v>
      </c>
      <c r="N93" s="16"/>
    </row>
    <row r="94" spans="1:14" ht="33">
      <c r="A94" s="290"/>
      <c r="B94" s="187" t="s">
        <v>296</v>
      </c>
      <c r="C94" s="305">
        <v>3000</v>
      </c>
      <c r="D94" s="181">
        <v>1800</v>
      </c>
      <c r="E94" s="181">
        <f t="shared" si="2"/>
        <v>4800</v>
      </c>
      <c r="F94" s="9"/>
      <c r="G94" s="161">
        <f t="shared" si="3"/>
        <v>4800</v>
      </c>
      <c r="N94" s="16"/>
    </row>
    <row r="95" spans="1:14" ht="16.5">
      <c r="A95" s="290"/>
      <c r="B95" s="187"/>
      <c r="C95" s="420"/>
      <c r="D95" s="420"/>
      <c r="E95" s="305"/>
      <c r="F95" s="618"/>
      <c r="G95" s="161"/>
      <c r="N95" s="16"/>
    </row>
    <row r="96" spans="1:7" s="81" customFormat="1" ht="15">
      <c r="A96" s="10"/>
      <c r="B96" s="276" t="s">
        <v>1</v>
      </c>
      <c r="C96" s="304">
        <f>SUM(C55+C58+C63+C72+C78+C67)</f>
        <v>49613</v>
      </c>
      <c r="D96" s="304">
        <f>SUM(D55+D58+D63+D72+D78+D67)</f>
        <v>1631</v>
      </c>
      <c r="E96" s="304">
        <f>SUM(E55+E58+E63+E72+E78+E67)</f>
        <v>51244</v>
      </c>
      <c r="F96" s="304">
        <f>SUM(F55+F58+F63+F72+F78+F67)</f>
        <v>0</v>
      </c>
      <c r="G96" s="213">
        <f>SUM(G55+G58+G63+G72+G78+G67)</f>
        <v>51244</v>
      </c>
    </row>
    <row r="97" spans="1:14" ht="16.5">
      <c r="A97" s="69"/>
      <c r="B97" s="289"/>
      <c r="C97" s="159"/>
      <c r="D97" s="181"/>
      <c r="E97" s="188">
        <f t="shared" si="2"/>
        <v>0</v>
      </c>
      <c r="F97" s="9"/>
      <c r="G97" s="171">
        <f t="shared" si="3"/>
        <v>0</v>
      </c>
      <c r="N97" s="16"/>
    </row>
    <row r="98" spans="1:14" ht="17.25" thickBot="1">
      <c r="A98" s="71"/>
      <c r="B98" s="79" t="s">
        <v>49</v>
      </c>
      <c r="C98" s="160">
        <f>SUM(C52+C96)</f>
        <v>741208</v>
      </c>
      <c r="D98" s="160">
        <f>SUM(D52+D96)</f>
        <v>15789</v>
      </c>
      <c r="E98" s="431">
        <f t="shared" si="2"/>
        <v>756997</v>
      </c>
      <c r="F98" s="430">
        <f>SUM(F52+F96)</f>
        <v>86411</v>
      </c>
      <c r="G98" s="432">
        <f t="shared" si="3"/>
        <v>670586</v>
      </c>
      <c r="N98" s="16"/>
    </row>
  </sheetData>
  <sheetProtection/>
  <mergeCells count="2">
    <mergeCell ref="A2:C2"/>
    <mergeCell ref="A53:C53"/>
  </mergeCells>
  <printOptions/>
  <pageMargins left="0.5511811023622047" right="0.31496062992125984" top="0.61" bottom="0.43" header="0.2" footer="0.19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K12" sqref="K10:K12"/>
    </sheetView>
  </sheetViews>
  <sheetFormatPr defaultColWidth="9.140625" defaultRowHeight="12.75"/>
  <cols>
    <col min="1" max="1" width="6.140625" style="76" bestFit="1" customWidth="1"/>
    <col min="2" max="2" width="57.57421875" style="3" bestFit="1" customWidth="1"/>
    <col min="3" max="3" width="13.00390625" style="3" customWidth="1"/>
    <col min="4" max="4" width="11.28125" style="3" bestFit="1" customWidth="1"/>
    <col min="5" max="5" width="12.140625" style="3" bestFit="1" customWidth="1"/>
    <col min="6" max="7" width="11.140625" style="3" bestFit="1" customWidth="1"/>
    <col min="8" max="16384" width="9.140625" style="3" customWidth="1"/>
  </cols>
  <sheetData>
    <row r="1" spans="1:7" ht="45.75" thickBot="1">
      <c r="A1" s="100" t="s">
        <v>10</v>
      </c>
      <c r="B1" s="101" t="s">
        <v>440</v>
      </c>
      <c r="C1" s="101" t="s">
        <v>416</v>
      </c>
      <c r="D1" s="101" t="s">
        <v>415</v>
      </c>
      <c r="E1" s="101" t="s">
        <v>416</v>
      </c>
      <c r="F1" s="101" t="s">
        <v>108</v>
      </c>
      <c r="G1" s="146" t="s">
        <v>109</v>
      </c>
    </row>
    <row r="2" spans="1:7" ht="16.5">
      <c r="A2" s="845" t="s">
        <v>53</v>
      </c>
      <c r="B2" s="846"/>
      <c r="C2" s="539"/>
      <c r="D2" s="153"/>
      <c r="E2" s="153"/>
      <c r="F2" s="434"/>
      <c r="G2" s="154"/>
    </row>
    <row r="3" spans="1:7" ht="16.5">
      <c r="A3" s="83"/>
      <c r="B3" s="540"/>
      <c r="C3" s="541"/>
      <c r="D3" s="9"/>
      <c r="E3" s="9"/>
      <c r="F3" s="435"/>
      <c r="G3" s="155"/>
    </row>
    <row r="4" spans="1:7" ht="16.5">
      <c r="A4" s="65">
        <v>1</v>
      </c>
      <c r="B4" s="542" t="s">
        <v>441</v>
      </c>
      <c r="C4" s="162">
        <f>SUM(C5+C12+C13+C14+C15)</f>
        <v>88347</v>
      </c>
      <c r="D4" s="162">
        <f>SUM(D5+D12+D13+D14+D15)</f>
        <v>2620</v>
      </c>
      <c r="E4" s="162">
        <f>SUM(E5+E12+E13+E14+E15)</f>
        <v>90967</v>
      </c>
      <c r="F4" s="162">
        <f>SUM(F5+F12+F13+F14+F15)</f>
        <v>18004</v>
      </c>
      <c r="G4" s="543">
        <f>SUM(G5+G12+G13+G14+G15)</f>
        <v>72963</v>
      </c>
    </row>
    <row r="5" spans="1:7" ht="16.5">
      <c r="A5" s="65"/>
      <c r="B5" s="80" t="s">
        <v>442</v>
      </c>
      <c r="C5" s="544">
        <f>SUM(C6:C11)</f>
        <v>87347</v>
      </c>
      <c r="D5" s="544">
        <f>SUM(D6:D11)</f>
        <v>2620</v>
      </c>
      <c r="E5" s="544">
        <f>SUM(E6:E11)</f>
        <v>89967</v>
      </c>
      <c r="F5" s="608">
        <f>SUM(F6:F11)</f>
        <v>18004</v>
      </c>
      <c r="G5" s="545">
        <f>SUM(G6:G11)</f>
        <v>71963</v>
      </c>
    </row>
    <row r="6" spans="1:7" ht="33">
      <c r="A6" s="65"/>
      <c r="B6" s="546" t="s">
        <v>443</v>
      </c>
      <c r="C6" s="544">
        <v>71963</v>
      </c>
      <c r="D6" s="547"/>
      <c r="E6" s="547">
        <f>SUM(C6:D6)</f>
        <v>71963</v>
      </c>
      <c r="F6" s="605"/>
      <c r="G6" s="161">
        <f>E6-F6</f>
        <v>71963</v>
      </c>
    </row>
    <row r="7" spans="1:7" ht="16.5">
      <c r="A7" s="65"/>
      <c r="B7" s="548" t="s">
        <v>444</v>
      </c>
      <c r="C7" s="544">
        <v>5087</v>
      </c>
      <c r="D7" s="547"/>
      <c r="E7" s="547">
        <f aca="true" t="shared" si="0" ref="E7:E20">SUM(C7:D7)</f>
        <v>5087</v>
      </c>
      <c r="F7" s="605">
        <v>5087</v>
      </c>
      <c r="G7" s="161">
        <f aca="true" t="shared" si="1" ref="G7:G29">E7-F7</f>
        <v>0</v>
      </c>
    </row>
    <row r="8" spans="1:7" ht="16.5">
      <c r="A8" s="65"/>
      <c r="B8" s="548" t="s">
        <v>445</v>
      </c>
      <c r="C8" s="544">
        <v>1410</v>
      </c>
      <c r="D8" s="547"/>
      <c r="E8" s="547">
        <f t="shared" si="0"/>
        <v>1410</v>
      </c>
      <c r="F8" s="605">
        <v>1410</v>
      </c>
      <c r="G8" s="161">
        <f t="shared" si="1"/>
        <v>0</v>
      </c>
    </row>
    <row r="9" spans="1:7" ht="16.5">
      <c r="A9" s="65"/>
      <c r="B9" s="548" t="s">
        <v>446</v>
      </c>
      <c r="C9" s="544">
        <v>4000</v>
      </c>
      <c r="D9" s="547"/>
      <c r="E9" s="547">
        <f t="shared" si="0"/>
        <v>4000</v>
      </c>
      <c r="F9" s="605">
        <v>4000</v>
      </c>
      <c r="G9" s="161">
        <f t="shared" si="1"/>
        <v>0</v>
      </c>
    </row>
    <row r="10" spans="1:7" ht="16.5">
      <c r="A10" s="65"/>
      <c r="B10" s="548" t="s">
        <v>486</v>
      </c>
      <c r="C10" s="544">
        <v>174</v>
      </c>
      <c r="D10" s="547">
        <v>93</v>
      </c>
      <c r="E10" s="547">
        <f t="shared" si="0"/>
        <v>267</v>
      </c>
      <c r="F10" s="605">
        <v>267</v>
      </c>
      <c r="G10" s="161">
        <f t="shared" si="1"/>
        <v>0</v>
      </c>
    </row>
    <row r="11" spans="1:7" ht="16.5">
      <c r="A11" s="65"/>
      <c r="B11" s="548" t="s">
        <v>487</v>
      </c>
      <c r="C11" s="544">
        <v>4713</v>
      </c>
      <c r="D11" s="547">
        <v>2527</v>
      </c>
      <c r="E11" s="547">
        <f t="shared" si="0"/>
        <v>7240</v>
      </c>
      <c r="F11" s="605">
        <v>7240</v>
      </c>
      <c r="G11" s="161">
        <f t="shared" si="1"/>
        <v>0</v>
      </c>
    </row>
    <row r="12" spans="1:7" ht="33">
      <c r="A12" s="65"/>
      <c r="B12" s="80" t="s">
        <v>447</v>
      </c>
      <c r="C12" s="544">
        <v>800</v>
      </c>
      <c r="D12" s="547"/>
      <c r="E12" s="547">
        <f t="shared" si="0"/>
        <v>800</v>
      </c>
      <c r="F12" s="605"/>
      <c r="G12" s="161">
        <f t="shared" si="1"/>
        <v>800</v>
      </c>
    </row>
    <row r="13" spans="1:7" ht="16.5">
      <c r="A13" s="65"/>
      <c r="B13" s="80" t="s">
        <v>513</v>
      </c>
      <c r="C13" s="544">
        <v>50</v>
      </c>
      <c r="D13" s="547"/>
      <c r="E13" s="547">
        <f t="shared" si="0"/>
        <v>50</v>
      </c>
      <c r="F13" s="605"/>
      <c r="G13" s="161">
        <f t="shared" si="1"/>
        <v>50</v>
      </c>
    </row>
    <row r="14" spans="1:7" ht="16.5">
      <c r="A14" s="65"/>
      <c r="B14" s="80" t="s">
        <v>524</v>
      </c>
      <c r="C14" s="544">
        <v>150</v>
      </c>
      <c r="D14" s="547"/>
      <c r="E14" s="547">
        <f t="shared" si="0"/>
        <v>150</v>
      </c>
      <c r="F14" s="605"/>
      <c r="G14" s="161">
        <f t="shared" si="1"/>
        <v>150</v>
      </c>
    </row>
    <row r="15" spans="1:7" ht="16.5">
      <c r="A15" s="65"/>
      <c r="B15" s="80"/>
      <c r="C15" s="544">
        <v>0</v>
      </c>
      <c r="D15" s="547"/>
      <c r="E15" s="547">
        <f t="shared" si="0"/>
        <v>0</v>
      </c>
      <c r="F15" s="605"/>
      <c r="G15" s="161">
        <f t="shared" si="1"/>
        <v>0</v>
      </c>
    </row>
    <row r="16" spans="1:7" ht="16.5">
      <c r="A16" s="65">
        <v>2</v>
      </c>
      <c r="B16" s="542" t="s">
        <v>538</v>
      </c>
      <c r="C16" s="162">
        <f>SUM(C17)</f>
        <v>2575</v>
      </c>
      <c r="D16" s="162">
        <f>SUM(D17)</f>
        <v>0</v>
      </c>
      <c r="E16" s="162">
        <f>SUM(E17)</f>
        <v>2575</v>
      </c>
      <c r="F16" s="162">
        <f>SUM(F17)</f>
        <v>2575</v>
      </c>
      <c r="G16" s="543">
        <f>SUM(G17)</f>
        <v>0</v>
      </c>
    </row>
    <row r="17" spans="1:7" ht="16.5">
      <c r="A17" s="65"/>
      <c r="B17" s="80" t="s">
        <v>539</v>
      </c>
      <c r="C17" s="544">
        <v>2575</v>
      </c>
      <c r="D17" s="547"/>
      <c r="E17" s="547">
        <f>SUM(C17:D17)</f>
        <v>2575</v>
      </c>
      <c r="F17" s="605">
        <v>2575</v>
      </c>
      <c r="G17" s="161"/>
    </row>
    <row r="18" spans="1:7" ht="16.5">
      <c r="A18" s="65"/>
      <c r="B18" s="80"/>
      <c r="C18" s="544"/>
      <c r="D18" s="547"/>
      <c r="E18" s="547"/>
      <c r="F18" s="435"/>
      <c r="G18" s="161"/>
    </row>
    <row r="19" spans="1:7" ht="16.5">
      <c r="A19" s="65">
        <v>3</v>
      </c>
      <c r="B19" s="73" t="s">
        <v>448</v>
      </c>
      <c r="C19" s="163">
        <f>SUM(C20:C20)</f>
        <v>1800</v>
      </c>
      <c r="D19" s="163">
        <f>SUM(D20:D20)</f>
        <v>0</v>
      </c>
      <c r="E19" s="215">
        <f t="shared" si="0"/>
        <v>1800</v>
      </c>
      <c r="F19" s="163">
        <f>SUM(F20:F20)</f>
        <v>0</v>
      </c>
      <c r="G19" s="171">
        <f t="shared" si="1"/>
        <v>1800</v>
      </c>
    </row>
    <row r="20" spans="1:7" ht="16.5">
      <c r="A20" s="65"/>
      <c r="B20" s="67" t="s">
        <v>449</v>
      </c>
      <c r="C20" s="164">
        <v>1800</v>
      </c>
      <c r="D20" s="204"/>
      <c r="E20" s="547">
        <f t="shared" si="0"/>
        <v>1800</v>
      </c>
      <c r="F20" s="435"/>
      <c r="G20" s="161">
        <f t="shared" si="1"/>
        <v>1800</v>
      </c>
    </row>
    <row r="21" spans="1:7" ht="16.5">
      <c r="A21" s="65"/>
      <c r="B21" s="549"/>
      <c r="C21" s="544"/>
      <c r="D21" s="547"/>
      <c r="E21" s="547"/>
      <c r="F21" s="435"/>
      <c r="G21" s="161">
        <f t="shared" si="1"/>
        <v>0</v>
      </c>
    </row>
    <row r="22" spans="1:7" ht="16.5">
      <c r="A22" s="65"/>
      <c r="B22" s="550" t="s">
        <v>20</v>
      </c>
      <c r="C22" s="162">
        <f>SUM(C4+C19+C16)</f>
        <v>92722</v>
      </c>
      <c r="D22" s="162">
        <f>SUM(D4+D19+D16)</f>
        <v>2620</v>
      </c>
      <c r="E22" s="162">
        <f>SUM(E4+E19+E16)</f>
        <v>95342</v>
      </c>
      <c r="F22" s="162">
        <f>SUM(F4+F19+F16)</f>
        <v>20579</v>
      </c>
      <c r="G22" s="543">
        <f>SUM(G4+G19+G16)</f>
        <v>74763</v>
      </c>
    </row>
    <row r="23" spans="1:7" ht="16.5">
      <c r="A23" s="65"/>
      <c r="B23" s="550"/>
      <c r="C23" s="544"/>
      <c r="D23" s="547"/>
      <c r="E23" s="547"/>
      <c r="F23" s="435"/>
      <c r="G23" s="161"/>
    </row>
    <row r="24" spans="1:7" ht="16.5">
      <c r="A24" s="847" t="s">
        <v>51</v>
      </c>
      <c r="B24" s="848"/>
      <c r="C24" s="544"/>
      <c r="D24" s="547"/>
      <c r="E24" s="547"/>
      <c r="F24" s="435"/>
      <c r="G24" s="161"/>
    </row>
    <row r="25" spans="1:7" ht="16.5">
      <c r="A25" s="551"/>
      <c r="B25" s="609"/>
      <c r="C25" s="544"/>
      <c r="D25" s="547"/>
      <c r="E25" s="547"/>
      <c r="F25" s="435"/>
      <c r="G25" s="161"/>
    </row>
    <row r="26" spans="1:7" ht="16.5">
      <c r="A26" s="551">
        <v>1</v>
      </c>
      <c r="B26" s="127" t="s">
        <v>450</v>
      </c>
      <c r="C26" s="162">
        <f>SUM(C27)</f>
        <v>169</v>
      </c>
      <c r="D26" s="162">
        <f>SUM(D27)</f>
        <v>0</v>
      </c>
      <c r="E26" s="162">
        <f>SUM(E27)</f>
        <v>169</v>
      </c>
      <c r="F26" s="607">
        <f>SUM(F27)</f>
        <v>169</v>
      </c>
      <c r="G26" s="161">
        <f t="shared" si="1"/>
        <v>0</v>
      </c>
    </row>
    <row r="27" spans="1:7" ht="16.5">
      <c r="A27" s="551"/>
      <c r="B27" s="187" t="s">
        <v>451</v>
      </c>
      <c r="C27" s="544">
        <v>169</v>
      </c>
      <c r="D27" s="547"/>
      <c r="E27" s="547">
        <f>SUM(C27:D27)</f>
        <v>169</v>
      </c>
      <c r="F27" s="604">
        <v>169</v>
      </c>
      <c r="G27" s="161">
        <f t="shared" si="1"/>
        <v>0</v>
      </c>
    </row>
    <row r="28" spans="1:7" ht="16.5">
      <c r="A28" s="65"/>
      <c r="B28" s="552"/>
      <c r="C28" s="544"/>
      <c r="D28" s="547"/>
      <c r="E28" s="547"/>
      <c r="F28" s="435"/>
      <c r="G28" s="161"/>
    </row>
    <row r="29" spans="1:7" ht="16.5">
      <c r="A29" s="65"/>
      <c r="B29" s="550" t="s">
        <v>20</v>
      </c>
      <c r="C29" s="162">
        <f>SUM(C26)</f>
        <v>169</v>
      </c>
      <c r="D29" s="209">
        <f>SUM(D26)</f>
        <v>0</v>
      </c>
      <c r="E29" s="209">
        <f>SUM(E26)</f>
        <v>169</v>
      </c>
      <c r="F29" s="162">
        <f>SUM(F26)</f>
        <v>169</v>
      </c>
      <c r="G29" s="161">
        <f t="shared" si="1"/>
        <v>0</v>
      </c>
    </row>
    <row r="30" spans="1:7" ht="16.5">
      <c r="A30" s="65"/>
      <c r="B30" s="549"/>
      <c r="C30" s="544"/>
      <c r="D30" s="547"/>
      <c r="E30" s="547"/>
      <c r="F30" s="9"/>
      <c r="G30" s="161"/>
    </row>
    <row r="31" spans="1:7" ht="17.25" thickBot="1">
      <c r="A31" s="71"/>
      <c r="B31" s="79" t="s">
        <v>49</v>
      </c>
      <c r="C31" s="165">
        <f>SUM(C22+C29)</f>
        <v>92891</v>
      </c>
      <c r="D31" s="214">
        <f>SUM(D22+D29)</f>
        <v>2620</v>
      </c>
      <c r="E31" s="214">
        <f>SUM(E22+E29)</f>
        <v>95511</v>
      </c>
      <c r="F31" s="165">
        <f>SUM(F22+F29)</f>
        <v>20748</v>
      </c>
      <c r="G31" s="553">
        <f>SUM(G22+G29)</f>
        <v>74763</v>
      </c>
    </row>
  </sheetData>
  <sheetProtection/>
  <mergeCells count="2">
    <mergeCell ref="A2:B2"/>
    <mergeCell ref="A24:B24"/>
  </mergeCells>
  <printOptions/>
  <pageMargins left="0.32" right="0.25" top="0.95" bottom="0.7480314960629921" header="0.32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Antiqua,Félkövér"&amp;11 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76" customWidth="1"/>
    <col min="2" max="2" width="60.7109375" style="77" bestFit="1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100" t="s">
        <v>10</v>
      </c>
      <c r="B1" s="101" t="s">
        <v>135</v>
      </c>
      <c r="C1" s="166" t="s">
        <v>416</v>
      </c>
      <c r="D1" s="166" t="s">
        <v>415</v>
      </c>
      <c r="E1" s="166" t="s">
        <v>416</v>
      </c>
      <c r="F1" s="101" t="s">
        <v>108</v>
      </c>
      <c r="G1" s="146" t="s">
        <v>109</v>
      </c>
      <c r="I1" s="16"/>
    </row>
    <row r="2" spans="1:9" ht="16.5" customHeight="1">
      <c r="A2" s="840" t="s">
        <v>53</v>
      </c>
      <c r="B2" s="849"/>
      <c r="C2" s="210"/>
      <c r="D2" s="440"/>
      <c r="E2" s="440"/>
      <c r="F2" s="434"/>
      <c r="G2" s="154"/>
      <c r="I2" s="16"/>
    </row>
    <row r="3" spans="1:9" ht="16.5">
      <c r="A3" s="65"/>
      <c r="B3" s="73"/>
      <c r="C3" s="167"/>
      <c r="D3" s="439"/>
      <c r="E3" s="439"/>
      <c r="F3" s="435"/>
      <c r="G3" s="155"/>
      <c r="I3" s="16"/>
    </row>
    <row r="4" spans="1:9" ht="16.5">
      <c r="A4" s="65">
        <v>1</v>
      </c>
      <c r="B4" s="73" t="s">
        <v>186</v>
      </c>
      <c r="C4" s="163">
        <f>SUM(C5:C6)</f>
        <v>9140</v>
      </c>
      <c r="D4" s="163">
        <f>SUM(D5:D6)</f>
        <v>0</v>
      </c>
      <c r="E4" s="205">
        <f>SUM(C4:D4)</f>
        <v>9140</v>
      </c>
      <c r="F4" s="263">
        <f>SUM(F5:F6)</f>
        <v>9140</v>
      </c>
      <c r="G4" s="84">
        <f>E4-F4</f>
        <v>0</v>
      </c>
      <c r="I4" s="16"/>
    </row>
    <row r="5" spans="1:9" ht="33">
      <c r="A5" s="65"/>
      <c r="B5" s="67" t="s">
        <v>540</v>
      </c>
      <c r="C5" s="164">
        <v>4074</v>
      </c>
      <c r="D5" s="204"/>
      <c r="E5" s="204">
        <f aca="true" t="shared" si="0" ref="E5:E82">SUM(C5:D5)</f>
        <v>4074</v>
      </c>
      <c r="F5" s="262">
        <v>4074</v>
      </c>
      <c r="G5" s="189">
        <f aca="true" t="shared" si="1" ref="G5:G82">E5-F5</f>
        <v>0</v>
      </c>
      <c r="I5" s="16"/>
    </row>
    <row r="6" spans="1:9" ht="33">
      <c r="A6" s="65"/>
      <c r="B6" s="67" t="s">
        <v>273</v>
      </c>
      <c r="C6" s="164">
        <v>5066</v>
      </c>
      <c r="D6" s="204">
        <v>0</v>
      </c>
      <c r="E6" s="204">
        <f t="shared" si="0"/>
        <v>5066</v>
      </c>
      <c r="F6" s="262">
        <v>5066</v>
      </c>
      <c r="G6" s="189">
        <f t="shared" si="1"/>
        <v>0</v>
      </c>
      <c r="I6" s="16"/>
    </row>
    <row r="7" spans="1:9" ht="16.5">
      <c r="A7" s="65"/>
      <c r="B7" s="67"/>
      <c r="C7" s="164"/>
      <c r="D7" s="204"/>
      <c r="E7" s="205">
        <f t="shared" si="0"/>
        <v>0</v>
      </c>
      <c r="F7" s="435"/>
      <c r="G7" s="84">
        <f t="shared" si="1"/>
        <v>0</v>
      </c>
      <c r="I7" s="16"/>
    </row>
    <row r="8" spans="1:9" ht="16.5">
      <c r="A8" s="65">
        <v>2</v>
      </c>
      <c r="B8" s="112" t="s">
        <v>274</v>
      </c>
      <c r="C8" s="163">
        <f>SUM(C9)</f>
        <v>24000</v>
      </c>
      <c r="D8" s="163">
        <f>SUM(D9)</f>
        <v>0</v>
      </c>
      <c r="E8" s="205">
        <f t="shared" si="0"/>
        <v>24000</v>
      </c>
      <c r="F8" s="436">
        <f>SUM(F9)</f>
        <v>0</v>
      </c>
      <c r="G8" s="84">
        <f t="shared" si="1"/>
        <v>24000</v>
      </c>
      <c r="I8" s="16"/>
    </row>
    <row r="9" spans="1:9" ht="16.5">
      <c r="A9" s="65"/>
      <c r="B9" s="67" t="s">
        <v>209</v>
      </c>
      <c r="C9" s="164">
        <v>24000</v>
      </c>
      <c r="D9" s="204"/>
      <c r="E9" s="204">
        <f t="shared" si="0"/>
        <v>24000</v>
      </c>
      <c r="F9" s="435"/>
      <c r="G9" s="189">
        <f t="shared" si="1"/>
        <v>24000</v>
      </c>
      <c r="I9" s="16"/>
    </row>
    <row r="10" spans="1:9" ht="16.5">
      <c r="A10" s="65"/>
      <c r="B10" s="67"/>
      <c r="C10" s="164"/>
      <c r="D10" s="204"/>
      <c r="E10" s="205">
        <f t="shared" si="0"/>
        <v>0</v>
      </c>
      <c r="F10" s="435"/>
      <c r="G10" s="84">
        <f t="shared" si="1"/>
        <v>0</v>
      </c>
      <c r="I10" s="16"/>
    </row>
    <row r="11" spans="1:9" ht="30.75">
      <c r="A11" s="65">
        <v>3</v>
      </c>
      <c r="B11" s="73" t="s">
        <v>272</v>
      </c>
      <c r="C11" s="163">
        <f>SUM(C12:C12)</f>
        <v>39500</v>
      </c>
      <c r="D11" s="163">
        <f>SUM(D12:D12)</f>
        <v>0</v>
      </c>
      <c r="E11" s="205">
        <f t="shared" si="0"/>
        <v>39500</v>
      </c>
      <c r="F11" s="437">
        <f>SUM(F12:F12)</f>
        <v>0</v>
      </c>
      <c r="G11" s="84">
        <f t="shared" si="1"/>
        <v>39500</v>
      </c>
      <c r="I11" s="16"/>
    </row>
    <row r="12" spans="1:9" ht="16.5">
      <c r="A12" s="65"/>
      <c r="B12" s="67" t="s">
        <v>56</v>
      </c>
      <c r="C12" s="164">
        <v>39500</v>
      </c>
      <c r="D12" s="204"/>
      <c r="E12" s="204">
        <f t="shared" si="0"/>
        <v>39500</v>
      </c>
      <c r="F12" s="435"/>
      <c r="G12" s="189">
        <f t="shared" si="1"/>
        <v>39500</v>
      </c>
      <c r="I12" s="16"/>
    </row>
    <row r="13" spans="1:9" ht="16.5">
      <c r="A13" s="65"/>
      <c r="B13" s="67"/>
      <c r="C13" s="164"/>
      <c r="D13" s="204"/>
      <c r="E13" s="204"/>
      <c r="F13" s="435"/>
      <c r="G13" s="189">
        <f t="shared" si="1"/>
        <v>0</v>
      </c>
      <c r="I13" s="16"/>
    </row>
    <row r="14" spans="1:9" ht="16.5">
      <c r="A14" s="65">
        <v>4</v>
      </c>
      <c r="B14" s="73" t="s">
        <v>596</v>
      </c>
      <c r="C14" s="163">
        <f>SUM(C15)</f>
        <v>0</v>
      </c>
      <c r="D14" s="163">
        <f>SUM(D15)</f>
        <v>89599</v>
      </c>
      <c r="E14" s="163">
        <f>SUM(C14:D14)</f>
        <v>89599</v>
      </c>
      <c r="F14" s="163">
        <f>SUM(F15)</f>
        <v>89599</v>
      </c>
      <c r="G14" s="84">
        <f t="shared" si="1"/>
        <v>0</v>
      </c>
      <c r="I14" s="16"/>
    </row>
    <row r="15" spans="1:9" ht="16.5">
      <c r="A15" s="65"/>
      <c r="B15" s="67" t="s">
        <v>597</v>
      </c>
      <c r="C15" s="164"/>
      <c r="D15" s="204">
        <v>89599</v>
      </c>
      <c r="E15" s="164">
        <f>SUM(C15:D15)</f>
        <v>89599</v>
      </c>
      <c r="F15" s="204">
        <v>89599</v>
      </c>
      <c r="G15" s="189">
        <f t="shared" si="1"/>
        <v>0</v>
      </c>
      <c r="I15" s="16"/>
    </row>
    <row r="16" spans="1:9" ht="16.5">
      <c r="A16" s="65"/>
      <c r="B16" s="85"/>
      <c r="C16" s="164"/>
      <c r="D16" s="204"/>
      <c r="E16" s="205">
        <f t="shared" si="0"/>
        <v>0</v>
      </c>
      <c r="F16" s="435"/>
      <c r="G16" s="84">
        <f t="shared" si="1"/>
        <v>0</v>
      </c>
      <c r="I16" s="16"/>
    </row>
    <row r="17" spans="1:9" ht="16.5">
      <c r="A17" s="65">
        <v>5</v>
      </c>
      <c r="B17" s="66" t="s">
        <v>187</v>
      </c>
      <c r="C17" s="163">
        <f>SUM(C18:C48)</f>
        <v>63274</v>
      </c>
      <c r="D17" s="163">
        <f>SUM(D18:D48)</f>
        <v>780</v>
      </c>
      <c r="E17" s="163">
        <f>SUM(E18:E48)</f>
        <v>64054</v>
      </c>
      <c r="F17" s="163">
        <f>SUM(F18:F48)</f>
        <v>0</v>
      </c>
      <c r="G17" s="84">
        <f>SUM(G18:G48)</f>
        <v>64054</v>
      </c>
      <c r="I17" s="16"/>
    </row>
    <row r="18" spans="1:9" ht="16.5">
      <c r="A18" s="65"/>
      <c r="B18" s="67" t="s">
        <v>526</v>
      </c>
      <c r="C18" s="164">
        <v>9591</v>
      </c>
      <c r="D18" s="204"/>
      <c r="E18" s="204">
        <f t="shared" si="0"/>
        <v>9591</v>
      </c>
      <c r="F18" s="435"/>
      <c r="G18" s="189">
        <f t="shared" si="1"/>
        <v>9591</v>
      </c>
      <c r="I18" s="16"/>
    </row>
    <row r="19" spans="1:9" ht="16.5">
      <c r="A19" s="65"/>
      <c r="B19" s="67" t="s">
        <v>57</v>
      </c>
      <c r="C19" s="164">
        <v>240</v>
      </c>
      <c r="D19" s="204"/>
      <c r="E19" s="204">
        <f t="shared" si="0"/>
        <v>240</v>
      </c>
      <c r="F19" s="435"/>
      <c r="G19" s="189">
        <f t="shared" si="1"/>
        <v>240</v>
      </c>
      <c r="I19" s="16"/>
    </row>
    <row r="20" spans="1:9" ht="33">
      <c r="A20" s="69"/>
      <c r="B20" s="70" t="s">
        <v>414</v>
      </c>
      <c r="C20" s="168">
        <v>850</v>
      </c>
      <c r="D20" s="204"/>
      <c r="E20" s="204">
        <f t="shared" si="0"/>
        <v>850</v>
      </c>
      <c r="F20" s="435"/>
      <c r="G20" s="189">
        <f t="shared" si="1"/>
        <v>850</v>
      </c>
      <c r="I20" s="16"/>
    </row>
    <row r="21" spans="1:9" ht="33">
      <c r="A21" s="69"/>
      <c r="B21" s="70" t="s">
        <v>204</v>
      </c>
      <c r="C21" s="168">
        <v>3000</v>
      </c>
      <c r="D21" s="204"/>
      <c r="E21" s="204">
        <f t="shared" si="0"/>
        <v>3000</v>
      </c>
      <c r="F21" s="435"/>
      <c r="G21" s="189">
        <f t="shared" si="1"/>
        <v>3000</v>
      </c>
      <c r="I21" s="16"/>
    </row>
    <row r="22" spans="1:9" ht="16.5">
      <c r="A22" s="69"/>
      <c r="B22" s="70" t="s">
        <v>184</v>
      </c>
      <c r="C22" s="169">
        <v>150</v>
      </c>
      <c r="D22" s="204"/>
      <c r="E22" s="204">
        <f t="shared" si="0"/>
        <v>150</v>
      </c>
      <c r="F22" s="435"/>
      <c r="G22" s="189">
        <f t="shared" si="1"/>
        <v>150</v>
      </c>
      <c r="I22" s="16"/>
    </row>
    <row r="23" spans="1:9" ht="16.5">
      <c r="A23" s="69"/>
      <c r="B23" s="206" t="s">
        <v>55</v>
      </c>
      <c r="C23" s="433">
        <v>17673</v>
      </c>
      <c r="D23" s="204"/>
      <c r="E23" s="204">
        <f t="shared" si="0"/>
        <v>17673</v>
      </c>
      <c r="F23" s="435"/>
      <c r="G23" s="189">
        <f t="shared" si="1"/>
        <v>17673</v>
      </c>
      <c r="I23" s="16"/>
    </row>
    <row r="24" spans="1:9" ht="33">
      <c r="A24" s="69"/>
      <c r="B24" s="206" t="s">
        <v>594</v>
      </c>
      <c r="C24" s="727">
        <v>500</v>
      </c>
      <c r="D24" s="728">
        <v>500</v>
      </c>
      <c r="E24" s="728">
        <f t="shared" si="0"/>
        <v>1000</v>
      </c>
      <c r="F24" s="729"/>
      <c r="G24" s="730">
        <f t="shared" si="1"/>
        <v>1000</v>
      </c>
      <c r="I24" s="16"/>
    </row>
    <row r="25" spans="1:9" ht="16.5">
      <c r="A25" s="69"/>
      <c r="B25" s="206" t="s">
        <v>270</v>
      </c>
      <c r="C25" s="433">
        <v>1000</v>
      </c>
      <c r="D25" s="204"/>
      <c r="E25" s="204">
        <f t="shared" si="0"/>
        <v>1000</v>
      </c>
      <c r="F25" s="435"/>
      <c r="G25" s="189">
        <f t="shared" si="1"/>
        <v>1000</v>
      </c>
      <c r="I25" s="16"/>
    </row>
    <row r="26" spans="1:9" ht="16.5">
      <c r="A26" s="69"/>
      <c r="B26" s="206" t="s">
        <v>324</v>
      </c>
      <c r="C26" s="433">
        <v>300</v>
      </c>
      <c r="D26" s="204"/>
      <c r="E26" s="204">
        <f t="shared" si="0"/>
        <v>300</v>
      </c>
      <c r="F26" s="435"/>
      <c r="G26" s="189">
        <f t="shared" si="1"/>
        <v>300</v>
      </c>
      <c r="I26" s="16"/>
    </row>
    <row r="27" spans="1:9" ht="16.5">
      <c r="A27" s="69"/>
      <c r="B27" s="206" t="s">
        <v>210</v>
      </c>
      <c r="C27" s="433">
        <v>1000</v>
      </c>
      <c r="D27" s="204"/>
      <c r="E27" s="204">
        <f t="shared" si="0"/>
        <v>1000</v>
      </c>
      <c r="F27" s="435"/>
      <c r="G27" s="189">
        <f t="shared" si="1"/>
        <v>1000</v>
      </c>
      <c r="I27" s="16"/>
    </row>
    <row r="28" spans="1:9" ht="16.5">
      <c r="A28" s="69"/>
      <c r="B28" s="206" t="s">
        <v>321</v>
      </c>
      <c r="C28" s="433">
        <v>1000</v>
      </c>
      <c r="D28" s="204"/>
      <c r="E28" s="204">
        <f t="shared" si="0"/>
        <v>1000</v>
      </c>
      <c r="F28" s="435"/>
      <c r="G28" s="189">
        <f t="shared" si="1"/>
        <v>1000</v>
      </c>
      <c r="I28" s="16"/>
    </row>
    <row r="29" spans="1:9" ht="16.5">
      <c r="A29" s="69"/>
      <c r="B29" s="206" t="s">
        <v>322</v>
      </c>
      <c r="C29" s="433">
        <v>500</v>
      </c>
      <c r="D29" s="204"/>
      <c r="E29" s="204">
        <f t="shared" si="0"/>
        <v>500</v>
      </c>
      <c r="F29" s="435"/>
      <c r="G29" s="189">
        <f t="shared" si="1"/>
        <v>500</v>
      </c>
      <c r="I29" s="16"/>
    </row>
    <row r="30" spans="1:9" ht="16.5">
      <c r="A30" s="69"/>
      <c r="B30" s="206" t="s">
        <v>269</v>
      </c>
      <c r="C30" s="433">
        <v>20000</v>
      </c>
      <c r="D30" s="204"/>
      <c r="E30" s="204">
        <f t="shared" si="0"/>
        <v>20000</v>
      </c>
      <c r="F30" s="435"/>
      <c r="G30" s="189">
        <f t="shared" si="1"/>
        <v>20000</v>
      </c>
      <c r="I30" s="16"/>
    </row>
    <row r="31" spans="1:9" ht="16.5">
      <c r="A31" s="69"/>
      <c r="B31" s="206" t="s">
        <v>271</v>
      </c>
      <c r="C31" s="433">
        <v>100</v>
      </c>
      <c r="D31" s="204"/>
      <c r="E31" s="204">
        <f t="shared" si="0"/>
        <v>100</v>
      </c>
      <c r="F31" s="435"/>
      <c r="G31" s="189">
        <f t="shared" si="1"/>
        <v>100</v>
      </c>
      <c r="I31" s="16"/>
    </row>
    <row r="32" spans="1:9" ht="16.5">
      <c r="A32" s="69"/>
      <c r="B32" s="206" t="s">
        <v>490</v>
      </c>
      <c r="C32" s="433">
        <v>6000</v>
      </c>
      <c r="D32" s="204"/>
      <c r="E32" s="204">
        <f t="shared" si="0"/>
        <v>6000</v>
      </c>
      <c r="F32" s="435"/>
      <c r="G32" s="189">
        <f t="shared" si="1"/>
        <v>6000</v>
      </c>
      <c r="I32" s="16"/>
    </row>
    <row r="33" spans="1:9" ht="16.5">
      <c r="A33" s="69"/>
      <c r="B33" s="206" t="s">
        <v>520</v>
      </c>
      <c r="C33" s="433">
        <v>300</v>
      </c>
      <c r="D33" s="204"/>
      <c r="E33" s="204">
        <f t="shared" si="0"/>
        <v>300</v>
      </c>
      <c r="F33" s="435"/>
      <c r="G33" s="189">
        <f t="shared" si="1"/>
        <v>300</v>
      </c>
      <c r="I33" s="16"/>
    </row>
    <row r="34" spans="1:9" ht="16.5">
      <c r="A34" s="69"/>
      <c r="B34" s="206" t="s">
        <v>492</v>
      </c>
      <c r="C34" s="433">
        <v>50</v>
      </c>
      <c r="D34" s="204"/>
      <c r="E34" s="204">
        <f t="shared" si="0"/>
        <v>50</v>
      </c>
      <c r="F34" s="435"/>
      <c r="G34" s="189">
        <f t="shared" si="1"/>
        <v>50</v>
      </c>
      <c r="I34" s="16"/>
    </row>
    <row r="35" spans="1:9" ht="16.5">
      <c r="A35" s="69"/>
      <c r="B35" s="206" t="s">
        <v>493</v>
      </c>
      <c r="C35" s="433">
        <v>100</v>
      </c>
      <c r="D35" s="204"/>
      <c r="E35" s="204">
        <f t="shared" si="0"/>
        <v>100</v>
      </c>
      <c r="F35" s="435"/>
      <c r="G35" s="189">
        <f t="shared" si="1"/>
        <v>100</v>
      </c>
      <c r="I35" s="16"/>
    </row>
    <row r="36" spans="1:9" ht="16.5">
      <c r="A36" s="69"/>
      <c r="B36" s="206" t="s">
        <v>494</v>
      </c>
      <c r="C36" s="433">
        <v>50</v>
      </c>
      <c r="D36" s="204"/>
      <c r="E36" s="204">
        <f t="shared" si="0"/>
        <v>50</v>
      </c>
      <c r="F36" s="435"/>
      <c r="G36" s="189">
        <f t="shared" si="1"/>
        <v>50</v>
      </c>
      <c r="I36" s="16"/>
    </row>
    <row r="37" spans="1:9" ht="16.5">
      <c r="A37" s="69"/>
      <c r="B37" s="206" t="s">
        <v>495</v>
      </c>
      <c r="C37" s="433">
        <v>150</v>
      </c>
      <c r="D37" s="204"/>
      <c r="E37" s="204">
        <f t="shared" si="0"/>
        <v>150</v>
      </c>
      <c r="F37" s="435"/>
      <c r="G37" s="189">
        <f t="shared" si="1"/>
        <v>150</v>
      </c>
      <c r="I37" s="16"/>
    </row>
    <row r="38" spans="1:9" ht="16.5">
      <c r="A38" s="69"/>
      <c r="B38" s="206" t="s">
        <v>508</v>
      </c>
      <c r="C38" s="433">
        <v>150</v>
      </c>
      <c r="D38" s="204"/>
      <c r="E38" s="204">
        <f t="shared" si="0"/>
        <v>150</v>
      </c>
      <c r="F38" s="435"/>
      <c r="G38" s="189">
        <f t="shared" si="1"/>
        <v>150</v>
      </c>
      <c r="I38" s="16"/>
    </row>
    <row r="39" spans="1:9" ht="16.5">
      <c r="A39" s="69"/>
      <c r="B39" s="206" t="s">
        <v>509</v>
      </c>
      <c r="C39" s="433">
        <v>50</v>
      </c>
      <c r="D39" s="204"/>
      <c r="E39" s="204">
        <f t="shared" si="0"/>
        <v>50</v>
      </c>
      <c r="F39" s="435"/>
      <c r="G39" s="189">
        <f t="shared" si="1"/>
        <v>50</v>
      </c>
      <c r="I39" s="16"/>
    </row>
    <row r="40" spans="1:9" ht="16.5">
      <c r="A40" s="69"/>
      <c r="B40" s="206" t="s">
        <v>510</v>
      </c>
      <c r="C40" s="433">
        <v>50</v>
      </c>
      <c r="D40" s="204"/>
      <c r="E40" s="204">
        <f t="shared" si="0"/>
        <v>50</v>
      </c>
      <c r="F40" s="435"/>
      <c r="G40" s="189">
        <f t="shared" si="1"/>
        <v>50</v>
      </c>
      <c r="I40" s="16"/>
    </row>
    <row r="41" spans="1:9" ht="16.5">
      <c r="A41" s="69"/>
      <c r="B41" s="206" t="s">
        <v>511</v>
      </c>
      <c r="C41" s="433">
        <v>30</v>
      </c>
      <c r="D41" s="204"/>
      <c r="E41" s="204">
        <f t="shared" si="0"/>
        <v>30</v>
      </c>
      <c r="F41" s="435"/>
      <c r="G41" s="189">
        <f t="shared" si="1"/>
        <v>30</v>
      </c>
      <c r="I41" s="16"/>
    </row>
    <row r="42" spans="1:9" ht="16.5">
      <c r="A42" s="69"/>
      <c r="B42" s="206" t="s">
        <v>514</v>
      </c>
      <c r="C42" s="433">
        <v>20</v>
      </c>
      <c r="D42" s="204"/>
      <c r="E42" s="204">
        <f t="shared" si="0"/>
        <v>20</v>
      </c>
      <c r="F42" s="435"/>
      <c r="G42" s="189">
        <f t="shared" si="1"/>
        <v>20</v>
      </c>
      <c r="I42" s="16"/>
    </row>
    <row r="43" spans="1:9" ht="16.5">
      <c r="A43" s="69"/>
      <c r="B43" s="206" t="s">
        <v>515</v>
      </c>
      <c r="C43" s="433">
        <v>120</v>
      </c>
      <c r="D43" s="204"/>
      <c r="E43" s="204">
        <f t="shared" si="0"/>
        <v>120</v>
      </c>
      <c r="F43" s="435"/>
      <c r="G43" s="189">
        <f t="shared" si="1"/>
        <v>120</v>
      </c>
      <c r="I43" s="16"/>
    </row>
    <row r="44" spans="1:9" ht="16.5">
      <c r="A44" s="69"/>
      <c r="B44" s="206" t="s">
        <v>521</v>
      </c>
      <c r="C44" s="433">
        <v>100</v>
      </c>
      <c r="D44" s="204"/>
      <c r="E44" s="204">
        <f t="shared" si="0"/>
        <v>100</v>
      </c>
      <c r="F44" s="435"/>
      <c r="G44" s="189">
        <f t="shared" si="1"/>
        <v>100</v>
      </c>
      <c r="I44" s="16"/>
    </row>
    <row r="45" spans="1:9" ht="16.5">
      <c r="A45" s="69"/>
      <c r="B45" s="206" t="s">
        <v>522</v>
      </c>
      <c r="C45" s="433">
        <v>200</v>
      </c>
      <c r="D45" s="204"/>
      <c r="E45" s="204">
        <f t="shared" si="0"/>
        <v>200</v>
      </c>
      <c r="F45" s="435"/>
      <c r="G45" s="189">
        <f t="shared" si="1"/>
        <v>200</v>
      </c>
      <c r="I45" s="16"/>
    </row>
    <row r="46" spans="1:9" ht="16.5">
      <c r="A46" s="69"/>
      <c r="B46" s="206" t="s">
        <v>591</v>
      </c>
      <c r="C46" s="433">
        <v>0</v>
      </c>
      <c r="D46" s="204">
        <v>50</v>
      </c>
      <c r="E46" s="204">
        <f t="shared" si="0"/>
        <v>50</v>
      </c>
      <c r="F46" s="435"/>
      <c r="G46" s="189">
        <f t="shared" si="1"/>
        <v>50</v>
      </c>
      <c r="I46" s="16"/>
    </row>
    <row r="47" spans="1:9" ht="16.5">
      <c r="A47" s="69"/>
      <c r="B47" s="206" t="s">
        <v>592</v>
      </c>
      <c r="C47" s="433">
        <v>0</v>
      </c>
      <c r="D47" s="204">
        <v>30</v>
      </c>
      <c r="E47" s="204">
        <f t="shared" si="0"/>
        <v>30</v>
      </c>
      <c r="F47" s="435"/>
      <c r="G47" s="189">
        <f t="shared" si="1"/>
        <v>30</v>
      </c>
      <c r="I47" s="16"/>
    </row>
    <row r="48" spans="1:9" ht="33.75" thickBot="1">
      <c r="A48" s="737"/>
      <c r="B48" s="738" t="s">
        <v>595</v>
      </c>
      <c r="C48" s="739">
        <v>0</v>
      </c>
      <c r="D48" s="660">
        <v>200</v>
      </c>
      <c r="E48" s="660">
        <f t="shared" si="0"/>
        <v>200</v>
      </c>
      <c r="F48" s="661"/>
      <c r="G48" s="662">
        <f t="shared" si="1"/>
        <v>200</v>
      </c>
      <c r="I48" s="16"/>
    </row>
    <row r="49" spans="1:9" ht="16.5">
      <c r="A49" s="663">
        <v>6</v>
      </c>
      <c r="B49" s="740" t="s">
        <v>219</v>
      </c>
      <c r="C49" s="741">
        <f>SUM(C50:C71)</f>
        <v>22600</v>
      </c>
      <c r="D49" s="741">
        <f>SUM(D50:D71)</f>
        <v>300</v>
      </c>
      <c r="E49" s="741">
        <f>SUM(E50:E71)</f>
        <v>22900</v>
      </c>
      <c r="F49" s="741">
        <f>SUM(F50:F71)</f>
        <v>0</v>
      </c>
      <c r="G49" s="742">
        <f>SUM(G50:G71)</f>
        <v>22900</v>
      </c>
      <c r="I49" s="16"/>
    </row>
    <row r="50" spans="1:9" ht="16.5">
      <c r="A50" s="65"/>
      <c r="B50" s="86" t="s">
        <v>220</v>
      </c>
      <c r="C50" s="164">
        <v>1500</v>
      </c>
      <c r="D50" s="204"/>
      <c r="E50" s="204">
        <f t="shared" si="0"/>
        <v>1500</v>
      </c>
      <c r="F50" s="435"/>
      <c r="G50" s="189">
        <f t="shared" si="1"/>
        <v>1500</v>
      </c>
      <c r="I50" s="16"/>
    </row>
    <row r="51" spans="1:9" ht="16.5">
      <c r="A51" s="65"/>
      <c r="B51" s="86" t="s">
        <v>211</v>
      </c>
      <c r="C51" s="164">
        <v>7000</v>
      </c>
      <c r="D51" s="204"/>
      <c r="E51" s="204">
        <f t="shared" si="0"/>
        <v>7000</v>
      </c>
      <c r="F51" s="435"/>
      <c r="G51" s="189">
        <f t="shared" si="1"/>
        <v>7000</v>
      </c>
      <c r="I51" s="16"/>
    </row>
    <row r="52" spans="1:9" ht="16.5">
      <c r="A52" s="65"/>
      <c r="B52" s="86" t="s">
        <v>420</v>
      </c>
      <c r="C52" s="164">
        <v>100</v>
      </c>
      <c r="D52" s="204"/>
      <c r="E52" s="204">
        <f t="shared" si="0"/>
        <v>100</v>
      </c>
      <c r="F52" s="435"/>
      <c r="G52" s="189">
        <f t="shared" si="1"/>
        <v>100</v>
      </c>
      <c r="I52" s="16"/>
    </row>
    <row r="53" spans="1:9" ht="16.5">
      <c r="A53" s="65"/>
      <c r="B53" s="86" t="s">
        <v>505</v>
      </c>
      <c r="C53" s="164">
        <v>2400</v>
      </c>
      <c r="D53" s="204"/>
      <c r="E53" s="204">
        <f t="shared" si="0"/>
        <v>2400</v>
      </c>
      <c r="F53" s="435"/>
      <c r="G53" s="189">
        <f t="shared" si="1"/>
        <v>2400</v>
      </c>
      <c r="I53" s="16"/>
    </row>
    <row r="54" spans="1:9" ht="16.5">
      <c r="A54" s="65"/>
      <c r="B54" s="86" t="s">
        <v>496</v>
      </c>
      <c r="C54" s="164">
        <v>3400</v>
      </c>
      <c r="D54" s="204"/>
      <c r="E54" s="204">
        <f t="shared" si="0"/>
        <v>3400</v>
      </c>
      <c r="F54" s="435"/>
      <c r="G54" s="189">
        <f t="shared" si="1"/>
        <v>3400</v>
      </c>
      <c r="I54" s="16"/>
    </row>
    <row r="55" spans="1:9" ht="16.5">
      <c r="A55" s="65"/>
      <c r="B55" s="86" t="s">
        <v>497</v>
      </c>
      <c r="C55" s="164">
        <v>2000</v>
      </c>
      <c r="D55" s="204"/>
      <c r="E55" s="204">
        <f t="shared" si="0"/>
        <v>2000</v>
      </c>
      <c r="F55" s="435"/>
      <c r="G55" s="189">
        <f t="shared" si="1"/>
        <v>2000</v>
      </c>
      <c r="I55" s="16"/>
    </row>
    <row r="56" spans="1:9" ht="16.5">
      <c r="A56" s="65"/>
      <c r="B56" s="86" t="s">
        <v>593</v>
      </c>
      <c r="C56" s="164">
        <v>2100</v>
      </c>
      <c r="D56" s="204">
        <v>200</v>
      </c>
      <c r="E56" s="204">
        <f t="shared" si="0"/>
        <v>2300</v>
      </c>
      <c r="F56" s="435"/>
      <c r="G56" s="189">
        <f t="shared" si="1"/>
        <v>2300</v>
      </c>
      <c r="I56" s="16"/>
    </row>
    <row r="57" spans="1:9" ht="16.5">
      <c r="A57" s="65"/>
      <c r="B57" s="86" t="s">
        <v>519</v>
      </c>
      <c r="C57" s="164">
        <v>600</v>
      </c>
      <c r="D57" s="204"/>
      <c r="E57" s="204">
        <f t="shared" si="0"/>
        <v>600</v>
      </c>
      <c r="F57" s="435"/>
      <c r="G57" s="189">
        <f t="shared" si="1"/>
        <v>600</v>
      </c>
      <c r="I57" s="16"/>
    </row>
    <row r="58" spans="1:9" ht="16.5">
      <c r="A58" s="65"/>
      <c r="B58" s="86" t="s">
        <v>498</v>
      </c>
      <c r="C58" s="164">
        <v>350</v>
      </c>
      <c r="D58" s="204"/>
      <c r="E58" s="204">
        <f t="shared" si="0"/>
        <v>350</v>
      </c>
      <c r="F58" s="435"/>
      <c r="G58" s="189">
        <f t="shared" si="1"/>
        <v>350</v>
      </c>
      <c r="I58" s="16"/>
    </row>
    <row r="59" spans="1:9" ht="16.5">
      <c r="A59" s="78"/>
      <c r="B59" s="734" t="s">
        <v>499</v>
      </c>
      <c r="C59" s="735">
        <v>600</v>
      </c>
      <c r="D59" s="204"/>
      <c r="E59" s="204">
        <f t="shared" si="0"/>
        <v>600</v>
      </c>
      <c r="F59" s="435"/>
      <c r="G59" s="736">
        <f t="shared" si="1"/>
        <v>600</v>
      </c>
      <c r="I59" s="16"/>
    </row>
    <row r="60" spans="1:9" ht="16.5">
      <c r="A60" s="69"/>
      <c r="B60" s="206" t="s">
        <v>500</v>
      </c>
      <c r="C60" s="168">
        <v>600</v>
      </c>
      <c r="D60" s="731"/>
      <c r="E60" s="731">
        <f t="shared" si="0"/>
        <v>600</v>
      </c>
      <c r="F60" s="732"/>
      <c r="G60" s="733">
        <f t="shared" si="1"/>
        <v>600</v>
      </c>
      <c r="I60" s="16"/>
    </row>
    <row r="61" spans="1:9" ht="16.5">
      <c r="A61" s="65"/>
      <c r="B61" s="86" t="s">
        <v>501</v>
      </c>
      <c r="C61" s="164">
        <v>350</v>
      </c>
      <c r="D61" s="204"/>
      <c r="E61" s="204">
        <f t="shared" si="0"/>
        <v>350</v>
      </c>
      <c r="F61" s="435"/>
      <c r="G61" s="189">
        <f t="shared" si="1"/>
        <v>350</v>
      </c>
      <c r="I61" s="16"/>
    </row>
    <row r="62" spans="1:9" ht="16.5">
      <c r="A62" s="65"/>
      <c r="B62" s="86" t="s">
        <v>502</v>
      </c>
      <c r="C62" s="164">
        <v>150</v>
      </c>
      <c r="D62" s="204"/>
      <c r="E62" s="204">
        <f t="shared" si="0"/>
        <v>150</v>
      </c>
      <c r="F62" s="435"/>
      <c r="G62" s="189">
        <f t="shared" si="1"/>
        <v>150</v>
      </c>
      <c r="I62" s="16"/>
    </row>
    <row r="63" spans="1:9" ht="16.5">
      <c r="A63" s="65"/>
      <c r="B63" s="86" t="s">
        <v>503</v>
      </c>
      <c r="C63" s="164">
        <v>100</v>
      </c>
      <c r="D63" s="204"/>
      <c r="E63" s="204">
        <f t="shared" si="0"/>
        <v>100</v>
      </c>
      <c r="F63" s="435"/>
      <c r="G63" s="189">
        <f t="shared" si="1"/>
        <v>100</v>
      </c>
      <c r="I63" s="16"/>
    </row>
    <row r="64" spans="1:9" ht="16.5">
      <c r="A64" s="65"/>
      <c r="B64" s="86" t="s">
        <v>504</v>
      </c>
      <c r="C64" s="164">
        <v>100</v>
      </c>
      <c r="D64" s="204"/>
      <c r="E64" s="204">
        <f t="shared" si="0"/>
        <v>100</v>
      </c>
      <c r="F64" s="435"/>
      <c r="G64" s="189">
        <f t="shared" si="1"/>
        <v>100</v>
      </c>
      <c r="I64" s="16"/>
    </row>
    <row r="65" spans="1:9" ht="16.5">
      <c r="A65" s="65"/>
      <c r="B65" s="86" t="s">
        <v>506</v>
      </c>
      <c r="C65" s="164">
        <v>100</v>
      </c>
      <c r="D65" s="204"/>
      <c r="E65" s="204">
        <f t="shared" si="0"/>
        <v>100</v>
      </c>
      <c r="F65" s="435"/>
      <c r="G65" s="189">
        <f t="shared" si="1"/>
        <v>100</v>
      </c>
      <c r="I65" s="16"/>
    </row>
    <row r="66" spans="1:9" ht="16.5">
      <c r="A66" s="65"/>
      <c r="B66" s="86" t="s">
        <v>507</v>
      </c>
      <c r="C66" s="164">
        <v>50</v>
      </c>
      <c r="D66" s="204"/>
      <c r="E66" s="204">
        <f t="shared" si="0"/>
        <v>50</v>
      </c>
      <c r="F66" s="435"/>
      <c r="G66" s="189">
        <f t="shared" si="1"/>
        <v>50</v>
      </c>
      <c r="I66" s="16"/>
    </row>
    <row r="67" spans="1:9" ht="16.5">
      <c r="A67" s="65"/>
      <c r="B67" s="86" t="s">
        <v>512</v>
      </c>
      <c r="C67" s="164">
        <v>50</v>
      </c>
      <c r="D67" s="204"/>
      <c r="E67" s="204">
        <f t="shared" si="0"/>
        <v>50</v>
      </c>
      <c r="F67" s="435"/>
      <c r="G67" s="189">
        <f t="shared" si="1"/>
        <v>50</v>
      </c>
      <c r="I67" s="16"/>
    </row>
    <row r="68" spans="1:9" ht="16.5">
      <c r="A68" s="65"/>
      <c r="B68" s="86" t="s">
        <v>516</v>
      </c>
      <c r="C68" s="164">
        <v>600</v>
      </c>
      <c r="D68" s="204"/>
      <c r="E68" s="204">
        <f t="shared" si="0"/>
        <v>600</v>
      </c>
      <c r="F68" s="435"/>
      <c r="G68" s="189">
        <f t="shared" si="1"/>
        <v>600</v>
      </c>
      <c r="I68" s="16"/>
    </row>
    <row r="69" spans="1:9" ht="16.5">
      <c r="A69" s="65"/>
      <c r="B69" s="86" t="s">
        <v>517</v>
      </c>
      <c r="C69" s="164">
        <v>50</v>
      </c>
      <c r="D69" s="204">
        <v>100</v>
      </c>
      <c r="E69" s="204">
        <f t="shared" si="0"/>
        <v>150</v>
      </c>
      <c r="F69" s="435"/>
      <c r="G69" s="189">
        <f t="shared" si="1"/>
        <v>150</v>
      </c>
      <c r="I69" s="16"/>
    </row>
    <row r="70" spans="1:9" ht="16.5">
      <c r="A70" s="65"/>
      <c r="B70" s="86" t="s">
        <v>518</v>
      </c>
      <c r="C70" s="164">
        <v>50</v>
      </c>
      <c r="D70" s="204"/>
      <c r="E70" s="204">
        <f t="shared" si="0"/>
        <v>50</v>
      </c>
      <c r="F70" s="435"/>
      <c r="G70" s="189">
        <f t="shared" si="1"/>
        <v>50</v>
      </c>
      <c r="I70" s="16"/>
    </row>
    <row r="71" spans="1:9" ht="16.5">
      <c r="A71" s="65"/>
      <c r="B71" s="86" t="s">
        <v>523</v>
      </c>
      <c r="C71" s="164">
        <v>350</v>
      </c>
      <c r="D71" s="204"/>
      <c r="E71" s="204">
        <f t="shared" si="0"/>
        <v>350</v>
      </c>
      <c r="F71" s="435"/>
      <c r="G71" s="189">
        <f t="shared" si="1"/>
        <v>350</v>
      </c>
      <c r="I71" s="16"/>
    </row>
    <row r="72" spans="1:9" ht="16.5">
      <c r="A72" s="65"/>
      <c r="B72" s="86"/>
      <c r="C72" s="164"/>
      <c r="D72" s="204"/>
      <c r="E72" s="205">
        <f t="shared" si="0"/>
        <v>0</v>
      </c>
      <c r="F72" s="435"/>
      <c r="G72" s="84">
        <f t="shared" si="1"/>
        <v>0</v>
      </c>
      <c r="I72" s="16"/>
    </row>
    <row r="73" spans="1:9" ht="16.5">
      <c r="A73" s="65"/>
      <c r="B73" s="208" t="s">
        <v>20</v>
      </c>
      <c r="C73" s="162">
        <f>C4+C11+C17+C49+C8+C14</f>
        <v>158514</v>
      </c>
      <c r="D73" s="162">
        <f>D4+D11+D17+D49+D8+D14</f>
        <v>90679</v>
      </c>
      <c r="E73" s="162">
        <f>E4+E11+E17+E49+E8+E14</f>
        <v>249193</v>
      </c>
      <c r="F73" s="162">
        <f>F4+F11+F17+F49+F8+F14</f>
        <v>98739</v>
      </c>
      <c r="G73" s="543">
        <f>G4+G11+G17+G49+G8+G14</f>
        <v>150454</v>
      </c>
      <c r="I73" s="16"/>
    </row>
    <row r="74" spans="1:9" ht="16.5">
      <c r="A74" s="82"/>
      <c r="B74" s="276"/>
      <c r="C74" s="275"/>
      <c r="D74" s="215"/>
      <c r="E74" s="205">
        <f t="shared" si="0"/>
        <v>0</v>
      </c>
      <c r="F74" s="438"/>
      <c r="G74" s="84">
        <f t="shared" si="1"/>
        <v>0</v>
      </c>
      <c r="I74" s="16"/>
    </row>
    <row r="75" spans="1:9" ht="16.5">
      <c r="A75" s="850" t="s">
        <v>51</v>
      </c>
      <c r="B75" s="851"/>
      <c r="C75" s="164"/>
      <c r="D75" s="204"/>
      <c r="E75" s="205">
        <f t="shared" si="0"/>
        <v>0</v>
      </c>
      <c r="F75" s="435"/>
      <c r="G75" s="84">
        <f t="shared" si="1"/>
        <v>0</v>
      </c>
      <c r="I75" s="16"/>
    </row>
    <row r="76" spans="1:9" ht="16.5">
      <c r="A76" s="469"/>
      <c r="B76" s="664"/>
      <c r="C76" s="164"/>
      <c r="D76" s="204"/>
      <c r="E76" s="205"/>
      <c r="F76" s="435"/>
      <c r="G76" s="84"/>
      <c r="I76" s="16"/>
    </row>
    <row r="77" spans="1:9" ht="16.5">
      <c r="A77" s="654">
        <v>1</v>
      </c>
      <c r="B77" s="285" t="s">
        <v>243</v>
      </c>
      <c r="C77" s="655">
        <f>SUM(C78)</f>
        <v>850</v>
      </c>
      <c r="D77" s="163">
        <f>SUM(D78)</f>
        <v>0</v>
      </c>
      <c r="E77" s="163">
        <f>SUM(C77:D77)</f>
        <v>850</v>
      </c>
      <c r="F77" s="163">
        <f>SUM(F78)</f>
        <v>0</v>
      </c>
      <c r="G77" s="84">
        <f>SUM(G78)</f>
        <v>850</v>
      </c>
      <c r="I77" s="16"/>
    </row>
    <row r="78" spans="1:9" ht="16.5">
      <c r="A78" s="654"/>
      <c r="B78" s="187" t="s">
        <v>553</v>
      </c>
      <c r="C78" s="657">
        <v>850</v>
      </c>
      <c r="D78" s="204"/>
      <c r="E78" s="204">
        <f>SUM(C78:D78)</f>
        <v>850</v>
      </c>
      <c r="F78" s="658"/>
      <c r="G78" s="189">
        <f>E78-F78</f>
        <v>850</v>
      </c>
      <c r="I78" s="16"/>
    </row>
    <row r="79" spans="1:9" ht="16.5">
      <c r="A79" s="654"/>
      <c r="B79" s="656"/>
      <c r="C79" s="657"/>
      <c r="D79" s="204"/>
      <c r="E79" s="205"/>
      <c r="F79" s="658"/>
      <c r="G79" s="84"/>
      <c r="I79" s="16"/>
    </row>
    <row r="80" spans="1:7" ht="16.5">
      <c r="A80" s="649"/>
      <c r="B80" s="659" t="s">
        <v>20</v>
      </c>
      <c r="C80" s="162">
        <f>SUM(C77)</f>
        <v>850</v>
      </c>
      <c r="D80" s="162">
        <f>SUM(D77)</f>
        <v>0</v>
      </c>
      <c r="E80" s="162">
        <f>SUM(E77)</f>
        <v>850</v>
      </c>
      <c r="F80" s="162">
        <f>SUM(F77)</f>
        <v>0</v>
      </c>
      <c r="G80" s="543">
        <f>SUM(G77)</f>
        <v>850</v>
      </c>
    </row>
    <row r="81" spans="1:7" ht="16.5">
      <c r="A81" s="180"/>
      <c r="B81" s="208"/>
      <c r="C81" s="209"/>
      <c r="D81" s="215"/>
      <c r="E81" s="205">
        <f t="shared" si="0"/>
        <v>0</v>
      </c>
      <c r="F81" s="435"/>
      <c r="G81" s="84">
        <f t="shared" si="1"/>
        <v>0</v>
      </c>
    </row>
    <row r="82" spans="1:7" ht="17.25" thickBot="1">
      <c r="A82" s="71"/>
      <c r="B82" s="75" t="s">
        <v>49</v>
      </c>
      <c r="C82" s="165">
        <f>SUM(C80+C73)</f>
        <v>159364</v>
      </c>
      <c r="D82" s="165">
        <f>SUM(D80+D73)</f>
        <v>90679</v>
      </c>
      <c r="E82" s="441">
        <f t="shared" si="0"/>
        <v>250043</v>
      </c>
      <c r="F82" s="214">
        <f>SUM(F80+F73)</f>
        <v>98739</v>
      </c>
      <c r="G82" s="442">
        <f t="shared" si="1"/>
        <v>151304</v>
      </c>
    </row>
    <row r="84" ht="16.5">
      <c r="B84" s="3"/>
    </row>
  </sheetData>
  <sheetProtection/>
  <mergeCells count="2">
    <mergeCell ref="A2:B2"/>
    <mergeCell ref="A75:B75"/>
  </mergeCells>
  <printOptions/>
  <pageMargins left="0.1968503937007874" right="0.15748031496062992" top="0.9055118110236221" bottom="0.35433070866141736" header="0.2362204724409449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140625" style="76" bestFit="1" customWidth="1"/>
    <col min="2" max="2" width="47.57421875" style="3" customWidth="1"/>
    <col min="3" max="3" width="12.140625" style="3" customWidth="1"/>
    <col min="4" max="4" width="12.00390625" style="3" customWidth="1"/>
    <col min="5" max="5" width="13.00390625" style="3" customWidth="1"/>
    <col min="6" max="6" width="9.8515625" style="3" bestFit="1" customWidth="1"/>
    <col min="7" max="7" width="11.140625" style="3" bestFit="1" customWidth="1"/>
    <col min="8" max="16384" width="9.140625" style="3" customWidth="1"/>
  </cols>
  <sheetData>
    <row r="1" spans="1:9" ht="45.75" thickBot="1">
      <c r="A1" s="63" t="s">
        <v>10</v>
      </c>
      <c r="B1" s="64" t="s">
        <v>452</v>
      </c>
      <c r="C1" s="101" t="s">
        <v>416</v>
      </c>
      <c r="D1" s="421" t="s">
        <v>415</v>
      </c>
      <c r="E1" s="101" t="s">
        <v>416</v>
      </c>
      <c r="F1" s="101" t="s">
        <v>108</v>
      </c>
      <c r="G1" s="146" t="s">
        <v>109</v>
      </c>
      <c r="I1" s="16"/>
    </row>
    <row r="2" spans="1:9" ht="16.5" customHeight="1">
      <c r="A2" s="840" t="s">
        <v>53</v>
      </c>
      <c r="B2" s="852"/>
      <c r="C2" s="539"/>
      <c r="D2" s="622"/>
      <c r="E2" s="153"/>
      <c r="F2" s="153"/>
      <c r="G2" s="154"/>
      <c r="I2" s="16"/>
    </row>
    <row r="3" spans="1:9" ht="16.5">
      <c r="A3" s="65"/>
      <c r="B3" s="552"/>
      <c r="C3" s="554"/>
      <c r="D3" s="623"/>
      <c r="E3" s="624"/>
      <c r="F3" s="9"/>
      <c r="G3" s="155"/>
      <c r="I3" s="16"/>
    </row>
    <row r="4" spans="1:9" ht="30.75">
      <c r="A4" s="743">
        <v>1</v>
      </c>
      <c r="B4" s="542" t="s">
        <v>453</v>
      </c>
      <c r="C4" s="555">
        <f>SUM(C5:C7)</f>
        <v>4905</v>
      </c>
      <c r="D4" s="555">
        <f>SUM(D5:D7)</f>
        <v>0</v>
      </c>
      <c r="E4" s="555">
        <f>SUM(E5:E7)</f>
        <v>4905</v>
      </c>
      <c r="F4" s="555">
        <f>SUM(F5:F7)</f>
        <v>0</v>
      </c>
      <c r="G4" s="556">
        <f>SUM(G5:G7)</f>
        <v>4905</v>
      </c>
      <c r="I4" s="16"/>
    </row>
    <row r="5" spans="1:9" ht="33">
      <c r="A5" s="65"/>
      <c r="B5" s="557" t="s">
        <v>454</v>
      </c>
      <c r="C5" s="204">
        <v>1200</v>
      </c>
      <c r="D5" s="204">
        <v>330</v>
      </c>
      <c r="E5" s="204">
        <f>SUM(C5:D5)</f>
        <v>1530</v>
      </c>
      <c r="F5" s="204"/>
      <c r="G5" s="558">
        <f>E5-F5</f>
        <v>1530</v>
      </c>
      <c r="I5" s="16"/>
    </row>
    <row r="6" spans="1:9" ht="33">
      <c r="A6" s="65"/>
      <c r="B6" s="557" t="s">
        <v>455</v>
      </c>
      <c r="C6" s="204">
        <v>1905</v>
      </c>
      <c r="D6" s="204">
        <v>420</v>
      </c>
      <c r="E6" s="204">
        <f>SUM(C6:D6)</f>
        <v>2325</v>
      </c>
      <c r="F6" s="204"/>
      <c r="G6" s="558">
        <f aca="true" t="shared" si="0" ref="G6:G17">E6-F6</f>
        <v>2325</v>
      </c>
      <c r="I6" s="16"/>
    </row>
    <row r="7" spans="1:9" ht="33">
      <c r="A7" s="65"/>
      <c r="B7" s="642" t="s">
        <v>456</v>
      </c>
      <c r="C7" s="643">
        <v>1800</v>
      </c>
      <c r="D7" s="643">
        <v>-750</v>
      </c>
      <c r="E7" s="643">
        <f>SUM(C7:D7)</f>
        <v>1050</v>
      </c>
      <c r="F7" s="204"/>
      <c r="G7" s="558">
        <f t="shared" si="0"/>
        <v>1050</v>
      </c>
      <c r="I7" s="16"/>
    </row>
    <row r="8" spans="1:9" ht="16.5">
      <c r="A8" s="82"/>
      <c r="B8" s="127"/>
      <c r="C8" s="9"/>
      <c r="D8" s="9"/>
      <c r="E8" s="9"/>
      <c r="F8" s="9"/>
      <c r="G8" s="558">
        <f t="shared" si="0"/>
        <v>0</v>
      </c>
      <c r="I8" s="16"/>
    </row>
    <row r="9" spans="1:9" ht="30.75">
      <c r="A9" s="65">
        <v>2</v>
      </c>
      <c r="B9" s="540" t="s">
        <v>457</v>
      </c>
      <c r="C9" s="170">
        <f>SUM(C10)</f>
        <v>1150</v>
      </c>
      <c r="D9" s="170">
        <f>SUM(D10)</f>
        <v>0</v>
      </c>
      <c r="E9" s="170">
        <f>SUM(E10)</f>
        <v>1150</v>
      </c>
      <c r="F9" s="163">
        <f>SUM(F10)</f>
        <v>0</v>
      </c>
      <c r="G9" s="619">
        <f t="shared" si="0"/>
        <v>1150</v>
      </c>
      <c r="I9" s="16"/>
    </row>
    <row r="10" spans="1:9" ht="16.5">
      <c r="A10" s="65"/>
      <c r="B10" s="80" t="s">
        <v>458</v>
      </c>
      <c r="C10" s="164">
        <v>1150</v>
      </c>
      <c r="D10" s="164"/>
      <c r="E10" s="164">
        <f>SUM(C10:D10)</f>
        <v>1150</v>
      </c>
      <c r="F10" s="164"/>
      <c r="G10" s="620">
        <f t="shared" si="0"/>
        <v>1150</v>
      </c>
      <c r="I10" s="16"/>
    </row>
    <row r="11" spans="1:9" ht="16.5">
      <c r="A11" s="65"/>
      <c r="B11" s="559"/>
      <c r="C11" s="164"/>
      <c r="D11" s="164"/>
      <c r="E11" s="164"/>
      <c r="F11" s="164"/>
      <c r="G11" s="620">
        <f t="shared" si="0"/>
        <v>0</v>
      </c>
      <c r="I11" s="16"/>
    </row>
    <row r="12" spans="1:9" ht="30.75">
      <c r="A12" s="65">
        <v>3</v>
      </c>
      <c r="B12" s="542" t="s">
        <v>459</v>
      </c>
      <c r="C12" s="163">
        <f>SUM(C13:C16)</f>
        <v>5500</v>
      </c>
      <c r="D12" s="555">
        <f>SUM(D13:D16)</f>
        <v>0</v>
      </c>
      <c r="E12" s="555">
        <f>SUM(E13:E16)</f>
        <v>5500</v>
      </c>
      <c r="F12" s="170">
        <f>SUM(F13:F16)</f>
        <v>0</v>
      </c>
      <c r="G12" s="619">
        <f t="shared" si="0"/>
        <v>5500</v>
      </c>
      <c r="I12" s="16"/>
    </row>
    <row r="13" spans="1:9" ht="33">
      <c r="A13" s="65"/>
      <c r="B13" s="80" t="s">
        <v>460</v>
      </c>
      <c r="C13" s="164">
        <v>3500</v>
      </c>
      <c r="D13" s="204"/>
      <c r="E13" s="204">
        <f>SUM(C13:D13)</f>
        <v>3500</v>
      </c>
      <c r="F13" s="618"/>
      <c r="G13" s="620">
        <f t="shared" si="0"/>
        <v>3500</v>
      </c>
      <c r="I13" s="16"/>
    </row>
    <row r="14" spans="1:9" ht="33">
      <c r="A14" s="65"/>
      <c r="B14" s="80" t="s">
        <v>461</v>
      </c>
      <c r="C14" s="164">
        <v>1000</v>
      </c>
      <c r="D14" s="204"/>
      <c r="E14" s="204">
        <f>SUM(C14:D14)</f>
        <v>1000</v>
      </c>
      <c r="F14" s="9"/>
      <c r="G14" s="558">
        <f t="shared" si="0"/>
        <v>1000</v>
      </c>
      <c r="I14" s="16"/>
    </row>
    <row r="15" spans="1:9" ht="33">
      <c r="A15" s="65"/>
      <c r="B15" s="80" t="s">
        <v>462</v>
      </c>
      <c r="C15" s="164">
        <v>1000</v>
      </c>
      <c r="D15" s="204"/>
      <c r="E15" s="204">
        <f>SUM(C15:D15)</f>
        <v>1000</v>
      </c>
      <c r="F15" s="9"/>
      <c r="G15" s="558">
        <f t="shared" si="0"/>
        <v>1000</v>
      </c>
      <c r="I15" s="16"/>
    </row>
    <row r="16" spans="1:9" ht="17.25" customHeight="1">
      <c r="A16" s="65"/>
      <c r="B16" s="559"/>
      <c r="C16" s="560"/>
      <c r="D16" s="616"/>
      <c r="E16" s="616"/>
      <c r="F16" s="175"/>
      <c r="G16" s="558">
        <f t="shared" si="0"/>
        <v>0</v>
      </c>
      <c r="I16" s="16"/>
    </row>
    <row r="17" spans="1:9" ht="16.5">
      <c r="A17" s="65"/>
      <c r="B17" s="550" t="s">
        <v>20</v>
      </c>
      <c r="C17" s="561">
        <f>SUM(C4+C9+C12)</f>
        <v>11555</v>
      </c>
      <c r="D17" s="617">
        <f>SUM(D4+D9+D12)</f>
        <v>0</v>
      </c>
      <c r="E17" s="617">
        <f>SUM(E4+E9+E12)</f>
        <v>11555</v>
      </c>
      <c r="F17" s="561">
        <f>SUM(F4+F9+F12)</f>
        <v>0</v>
      </c>
      <c r="G17" s="621">
        <f t="shared" si="0"/>
        <v>11555</v>
      </c>
      <c r="I17" s="16"/>
    </row>
    <row r="18" spans="1:9" ht="16.5">
      <c r="A18" s="65"/>
      <c r="B18" s="550"/>
      <c r="C18" s="562"/>
      <c r="D18" s="301"/>
      <c r="E18" s="301"/>
      <c r="F18" s="175"/>
      <c r="G18" s="563"/>
      <c r="I18" s="16"/>
    </row>
    <row r="19" spans="1:9" ht="16.5">
      <c r="A19" s="850" t="s">
        <v>51</v>
      </c>
      <c r="B19" s="853"/>
      <c r="C19" s="562"/>
      <c r="D19" s="301"/>
      <c r="E19" s="301"/>
      <c r="F19" s="175"/>
      <c r="G19" s="563">
        <f>C19-F19</f>
        <v>0</v>
      </c>
      <c r="I19" s="16"/>
    </row>
    <row r="20" spans="1:9" ht="16.5">
      <c r="A20" s="469"/>
      <c r="B20" s="564"/>
      <c r="C20" s="562"/>
      <c r="D20" s="301"/>
      <c r="E20" s="301"/>
      <c r="F20" s="175"/>
      <c r="G20" s="563"/>
      <c r="I20" s="16"/>
    </row>
    <row r="21" spans="1:9" s="4" customFormat="1" ht="16.5">
      <c r="A21" s="649"/>
      <c r="B21" s="650" t="s">
        <v>20</v>
      </c>
      <c r="C21" s="157">
        <v>0</v>
      </c>
      <c r="D21" s="157">
        <v>0</v>
      </c>
      <c r="E21" s="157">
        <v>0</v>
      </c>
      <c r="F21" s="157">
        <v>0</v>
      </c>
      <c r="G21" s="652">
        <v>0</v>
      </c>
      <c r="I21" s="651"/>
    </row>
    <row r="22" spans="1:7" ht="16.5">
      <c r="A22" s="65"/>
      <c r="B22" s="549"/>
      <c r="C22" s="562"/>
      <c r="D22" s="301"/>
      <c r="E22" s="301"/>
      <c r="F22" s="175"/>
      <c r="G22" s="563"/>
    </row>
    <row r="23" spans="1:7" ht="17.25" thickBot="1">
      <c r="A23" s="71"/>
      <c r="B23" s="79" t="s">
        <v>49</v>
      </c>
      <c r="C23" s="565">
        <f>SUM(C17+C21)</f>
        <v>11555</v>
      </c>
      <c r="D23" s="565">
        <f>SUM(D17+D21)</f>
        <v>0</v>
      </c>
      <c r="E23" s="565">
        <f>SUM(E17+E21)</f>
        <v>11555</v>
      </c>
      <c r="F23" s="565">
        <f>SUM(F17+F21)</f>
        <v>0</v>
      </c>
      <c r="G23" s="653">
        <f>SUM(G17+G21)</f>
        <v>11555</v>
      </c>
    </row>
  </sheetData>
  <sheetProtection/>
  <mergeCells count="2">
    <mergeCell ref="A2:B2"/>
    <mergeCell ref="A19:B1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Antiqua,Félkövér"&amp;11 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24.421875" style="355" customWidth="1"/>
    <col min="2" max="8" width="8.7109375" style="332" customWidth="1"/>
    <col min="9" max="9" width="9.7109375" style="332" customWidth="1"/>
    <col min="10" max="10" width="11.7109375" style="332" customWidth="1"/>
    <col min="11" max="11" width="8.7109375" style="332" customWidth="1"/>
    <col min="12" max="13" width="9.7109375" style="332" customWidth="1"/>
    <col min="14" max="14" width="9.7109375" style="346" customWidth="1"/>
    <col min="15" max="15" width="14.7109375" style="332" customWidth="1"/>
    <col min="16" max="16384" width="9.140625" style="332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36" customFormat="1" ht="16.5" customHeight="1" thickBot="1">
      <c r="A2" s="333" t="s">
        <v>11</v>
      </c>
      <c r="B2" s="334" t="s">
        <v>343</v>
      </c>
      <c r="C2" s="334" t="s">
        <v>344</v>
      </c>
      <c r="D2" s="334" t="s">
        <v>345</v>
      </c>
      <c r="E2" s="334" t="s">
        <v>346</v>
      </c>
      <c r="F2" s="334" t="s">
        <v>347</v>
      </c>
      <c r="G2" s="334" t="s">
        <v>348</v>
      </c>
      <c r="H2" s="334" t="s">
        <v>349</v>
      </c>
      <c r="I2" s="334" t="s">
        <v>350</v>
      </c>
      <c r="J2" s="334" t="s">
        <v>351</v>
      </c>
      <c r="K2" s="334" t="s">
        <v>352</v>
      </c>
      <c r="L2" s="334" t="s">
        <v>353</v>
      </c>
      <c r="M2" s="334" t="s">
        <v>354</v>
      </c>
      <c r="N2" s="335" t="s">
        <v>1</v>
      </c>
    </row>
    <row r="3" spans="1:14" s="336" customFormat="1" ht="15" customHeight="1" thickBot="1">
      <c r="A3" s="337" t="s">
        <v>355</v>
      </c>
      <c r="B3" s="334"/>
      <c r="C3" s="334"/>
      <c r="D3" s="334"/>
      <c r="E3" s="338"/>
      <c r="F3" s="334"/>
      <c r="G3" s="334"/>
      <c r="H3" s="334"/>
      <c r="I3" s="334"/>
      <c r="J3" s="334"/>
      <c r="K3" s="338"/>
      <c r="L3" s="338"/>
      <c r="M3" s="334"/>
      <c r="N3" s="335"/>
    </row>
    <row r="4" spans="1:15" ht="15.75">
      <c r="A4" s="679" t="s">
        <v>356</v>
      </c>
      <c r="B4" s="680">
        <v>55330</v>
      </c>
      <c r="C4" s="680">
        <v>55330</v>
      </c>
      <c r="D4" s="680">
        <v>55330</v>
      </c>
      <c r="E4" s="680">
        <v>55330</v>
      </c>
      <c r="F4" s="680">
        <v>55330</v>
      </c>
      <c r="G4" s="680">
        <v>76625</v>
      </c>
      <c r="H4" s="680">
        <v>55330</v>
      </c>
      <c r="I4" s="680">
        <v>55330</v>
      </c>
      <c r="J4" s="680">
        <v>55330</v>
      </c>
      <c r="K4" s="680">
        <v>55330</v>
      </c>
      <c r="L4" s="680">
        <v>55330</v>
      </c>
      <c r="M4" s="680">
        <v>55325</v>
      </c>
      <c r="N4" s="351">
        <f>SUM(B4:M4)</f>
        <v>685250</v>
      </c>
      <c r="O4" s="342"/>
    </row>
    <row r="5" spans="1:15" ht="15.75">
      <c r="A5" s="443" t="s">
        <v>415</v>
      </c>
      <c r="B5" s="340"/>
      <c r="C5" s="340"/>
      <c r="D5" s="340"/>
      <c r="E5" s="340"/>
      <c r="F5" s="340"/>
      <c r="G5" s="340"/>
      <c r="H5" s="340"/>
      <c r="I5" s="340"/>
      <c r="J5" s="340">
        <v>5082</v>
      </c>
      <c r="K5" s="340"/>
      <c r="L5" s="340"/>
      <c r="M5" s="340"/>
      <c r="N5" s="341">
        <f aca="true" t="shared" si="0" ref="N5:N18">SUM(B5:M5)</f>
        <v>5082</v>
      </c>
      <c r="O5" s="342"/>
    </row>
    <row r="6" spans="1:15" ht="15.75">
      <c r="A6" s="443" t="s">
        <v>416</v>
      </c>
      <c r="B6" s="340">
        <f>SUM(B4:B5)</f>
        <v>55330</v>
      </c>
      <c r="C6" s="340">
        <f aca="true" t="shared" si="1" ref="C6:M6">SUM(C4:C5)</f>
        <v>55330</v>
      </c>
      <c r="D6" s="340">
        <f t="shared" si="1"/>
        <v>55330</v>
      </c>
      <c r="E6" s="340">
        <f t="shared" si="1"/>
        <v>55330</v>
      </c>
      <c r="F6" s="340">
        <f t="shared" si="1"/>
        <v>55330</v>
      </c>
      <c r="G6" s="340">
        <f t="shared" si="1"/>
        <v>76625</v>
      </c>
      <c r="H6" s="340">
        <f t="shared" si="1"/>
        <v>55330</v>
      </c>
      <c r="I6" s="340">
        <f t="shared" si="1"/>
        <v>55330</v>
      </c>
      <c r="J6" s="340">
        <f t="shared" si="1"/>
        <v>60412</v>
      </c>
      <c r="K6" s="340">
        <f t="shared" si="1"/>
        <v>55330</v>
      </c>
      <c r="L6" s="340">
        <f t="shared" si="1"/>
        <v>55330</v>
      </c>
      <c r="M6" s="340">
        <f t="shared" si="1"/>
        <v>55325</v>
      </c>
      <c r="N6" s="341">
        <f t="shared" si="0"/>
        <v>690332</v>
      </c>
      <c r="O6" s="342"/>
    </row>
    <row r="7" spans="1:15" ht="27.75">
      <c r="A7" s="339" t="s">
        <v>357</v>
      </c>
      <c r="B7" s="340">
        <v>94111</v>
      </c>
      <c r="C7" s="340">
        <v>94071</v>
      </c>
      <c r="D7" s="340">
        <v>94071</v>
      </c>
      <c r="E7" s="340">
        <v>94071</v>
      </c>
      <c r="F7" s="340">
        <v>94071</v>
      </c>
      <c r="G7" s="340">
        <v>131598</v>
      </c>
      <c r="H7" s="340">
        <v>94071</v>
      </c>
      <c r="I7" s="340">
        <v>94071</v>
      </c>
      <c r="J7" s="340">
        <v>94071</v>
      </c>
      <c r="K7" s="340">
        <v>94071</v>
      </c>
      <c r="L7" s="340">
        <v>94071</v>
      </c>
      <c r="M7" s="340">
        <v>94071</v>
      </c>
      <c r="N7" s="341">
        <f t="shared" si="0"/>
        <v>1166419</v>
      </c>
      <c r="O7" s="342"/>
    </row>
    <row r="8" spans="1:15" ht="15.75">
      <c r="A8" s="443" t="s">
        <v>415</v>
      </c>
      <c r="B8" s="340"/>
      <c r="C8" s="340"/>
      <c r="D8" s="340"/>
      <c r="E8" s="340"/>
      <c r="F8" s="340"/>
      <c r="G8" s="340"/>
      <c r="H8" s="340"/>
      <c r="I8" s="340"/>
      <c r="J8" s="340">
        <v>102518</v>
      </c>
      <c r="K8" s="340"/>
      <c r="L8" s="340"/>
      <c r="M8" s="340"/>
      <c r="N8" s="341">
        <f t="shared" si="0"/>
        <v>102518</v>
      </c>
      <c r="O8" s="342"/>
    </row>
    <row r="9" spans="1:15" ht="15.75">
      <c r="A9" s="443" t="s">
        <v>416</v>
      </c>
      <c r="B9" s="340">
        <f>SUM(B7:B8)</f>
        <v>94111</v>
      </c>
      <c r="C9" s="340">
        <f aca="true" t="shared" si="2" ref="C9:M9">SUM(C7:C8)</f>
        <v>94071</v>
      </c>
      <c r="D9" s="340">
        <f t="shared" si="2"/>
        <v>94071</v>
      </c>
      <c r="E9" s="340">
        <f t="shared" si="2"/>
        <v>94071</v>
      </c>
      <c r="F9" s="340">
        <f t="shared" si="2"/>
        <v>94071</v>
      </c>
      <c r="G9" s="340">
        <f t="shared" si="2"/>
        <v>131598</v>
      </c>
      <c r="H9" s="340">
        <f t="shared" si="2"/>
        <v>94071</v>
      </c>
      <c r="I9" s="340">
        <f t="shared" si="2"/>
        <v>94071</v>
      </c>
      <c r="J9" s="340">
        <f t="shared" si="2"/>
        <v>196589</v>
      </c>
      <c r="K9" s="340">
        <f t="shared" si="2"/>
        <v>94071</v>
      </c>
      <c r="L9" s="340">
        <f t="shared" si="2"/>
        <v>94071</v>
      </c>
      <c r="M9" s="340">
        <f t="shared" si="2"/>
        <v>94071</v>
      </c>
      <c r="N9" s="341">
        <f t="shared" si="0"/>
        <v>1268937</v>
      </c>
      <c r="O9" s="342"/>
    </row>
    <row r="10" spans="1:15" ht="15.75">
      <c r="A10" s="339" t="s">
        <v>358</v>
      </c>
      <c r="B10" s="340">
        <v>5000</v>
      </c>
      <c r="C10" s="340">
        <v>5000</v>
      </c>
      <c r="D10" s="340">
        <v>450000</v>
      </c>
      <c r="E10" s="340">
        <v>0</v>
      </c>
      <c r="F10" s="340">
        <v>100000</v>
      </c>
      <c r="G10" s="340">
        <v>0</v>
      </c>
      <c r="H10" s="340">
        <v>5000</v>
      </c>
      <c r="I10" s="340">
        <v>5000</v>
      </c>
      <c r="J10" s="340">
        <v>450000</v>
      </c>
      <c r="K10" s="340">
        <v>100000</v>
      </c>
      <c r="L10" s="340">
        <v>5000</v>
      </c>
      <c r="M10" s="340">
        <v>99830</v>
      </c>
      <c r="N10" s="341">
        <f t="shared" si="0"/>
        <v>1224830</v>
      </c>
      <c r="O10" s="342"/>
    </row>
    <row r="11" spans="1:15" ht="27.75">
      <c r="A11" s="339" t="s">
        <v>359</v>
      </c>
      <c r="B11" s="340">
        <v>21250</v>
      </c>
      <c r="C11" s="340">
        <v>23000</v>
      </c>
      <c r="D11" s="340">
        <v>3750</v>
      </c>
      <c r="E11" s="340">
        <v>21250</v>
      </c>
      <c r="F11" s="340">
        <v>21250</v>
      </c>
      <c r="G11" s="340">
        <v>475360</v>
      </c>
      <c r="H11" s="340">
        <v>23000</v>
      </c>
      <c r="I11" s="340">
        <v>21250</v>
      </c>
      <c r="J11" s="340">
        <v>21250</v>
      </c>
      <c r="K11" s="340">
        <v>21250</v>
      </c>
      <c r="L11" s="340">
        <v>121400</v>
      </c>
      <c r="M11" s="340">
        <v>21621</v>
      </c>
      <c r="N11" s="341">
        <f t="shared" si="0"/>
        <v>795631</v>
      </c>
      <c r="O11" s="342"/>
    </row>
    <row r="12" spans="1:15" ht="15.75">
      <c r="A12" s="443" t="s">
        <v>415</v>
      </c>
      <c r="B12" s="340"/>
      <c r="C12" s="340"/>
      <c r="D12" s="340"/>
      <c r="E12" s="340"/>
      <c r="F12" s="340"/>
      <c r="G12" s="340"/>
      <c r="H12" s="340"/>
      <c r="I12" s="340"/>
      <c r="J12" s="340">
        <v>16230</v>
      </c>
      <c r="K12" s="340"/>
      <c r="L12" s="340"/>
      <c r="M12" s="340"/>
      <c r="N12" s="341">
        <f t="shared" si="0"/>
        <v>16230</v>
      </c>
      <c r="O12" s="342"/>
    </row>
    <row r="13" spans="1:15" ht="15.75">
      <c r="A13" s="443" t="s">
        <v>416</v>
      </c>
      <c r="B13" s="340">
        <f>SUM(B11:B12)</f>
        <v>21250</v>
      </c>
      <c r="C13" s="340">
        <f aca="true" t="shared" si="3" ref="C13:M13">SUM(C11:C12)</f>
        <v>23000</v>
      </c>
      <c r="D13" s="340">
        <f t="shared" si="3"/>
        <v>3750</v>
      </c>
      <c r="E13" s="340">
        <f t="shared" si="3"/>
        <v>21250</v>
      </c>
      <c r="F13" s="340">
        <f t="shared" si="3"/>
        <v>21250</v>
      </c>
      <c r="G13" s="340">
        <f t="shared" si="3"/>
        <v>475360</v>
      </c>
      <c r="H13" s="340">
        <f t="shared" si="3"/>
        <v>23000</v>
      </c>
      <c r="I13" s="340">
        <f t="shared" si="3"/>
        <v>21250</v>
      </c>
      <c r="J13" s="340">
        <f t="shared" si="3"/>
        <v>37480</v>
      </c>
      <c r="K13" s="340">
        <f t="shared" si="3"/>
        <v>21250</v>
      </c>
      <c r="L13" s="340">
        <f t="shared" si="3"/>
        <v>121400</v>
      </c>
      <c r="M13" s="340">
        <f t="shared" si="3"/>
        <v>21621</v>
      </c>
      <c r="N13" s="341">
        <f t="shared" si="0"/>
        <v>811861</v>
      </c>
      <c r="O13" s="342"/>
    </row>
    <row r="14" spans="1:15" ht="15.75">
      <c r="A14" s="339" t="s">
        <v>360</v>
      </c>
      <c r="B14" s="340"/>
      <c r="C14" s="340"/>
      <c r="D14" s="340">
        <v>50000</v>
      </c>
      <c r="E14" s="340"/>
      <c r="F14" s="340">
        <v>100000</v>
      </c>
      <c r="G14" s="340"/>
      <c r="H14" s="340">
        <v>25000</v>
      </c>
      <c r="I14" s="340"/>
      <c r="J14" s="340">
        <v>100000</v>
      </c>
      <c r="K14" s="340">
        <v>25000</v>
      </c>
      <c r="L14" s="340"/>
      <c r="M14" s="340">
        <v>25683</v>
      </c>
      <c r="N14" s="341">
        <f t="shared" si="0"/>
        <v>325683</v>
      </c>
      <c r="O14" s="342"/>
    </row>
    <row r="15" spans="1:15" ht="15.75">
      <c r="A15" s="339" t="s">
        <v>361</v>
      </c>
      <c r="B15" s="97"/>
      <c r="C15" s="340"/>
      <c r="D15" s="340">
        <v>20250</v>
      </c>
      <c r="E15" s="97"/>
      <c r="F15" s="340">
        <v>20000</v>
      </c>
      <c r="G15" s="340">
        <v>250</v>
      </c>
      <c r="H15" s="97">
        <v>24824</v>
      </c>
      <c r="I15" s="340"/>
      <c r="J15" s="340">
        <v>250</v>
      </c>
      <c r="K15" s="97"/>
      <c r="L15" s="340"/>
      <c r="M15" s="340">
        <v>250</v>
      </c>
      <c r="N15" s="341">
        <f t="shared" si="0"/>
        <v>65824</v>
      </c>
      <c r="O15" s="342"/>
    </row>
    <row r="16" spans="1:15" ht="15.75">
      <c r="A16" s="343" t="s">
        <v>558</v>
      </c>
      <c r="B16" s="344"/>
      <c r="C16" s="344"/>
      <c r="D16" s="344"/>
      <c r="E16" s="344"/>
      <c r="F16" s="344"/>
      <c r="G16" s="344">
        <v>3500</v>
      </c>
      <c r="H16" s="344"/>
      <c r="I16" s="344"/>
      <c r="J16" s="344"/>
      <c r="K16" s="344"/>
      <c r="L16" s="344"/>
      <c r="M16" s="344"/>
      <c r="N16" s="341">
        <f t="shared" si="0"/>
        <v>3500</v>
      </c>
      <c r="O16" s="342"/>
    </row>
    <row r="17" spans="1:15" ht="15.75">
      <c r="A17" s="443" t="s">
        <v>415</v>
      </c>
      <c r="B17" s="344"/>
      <c r="C17" s="344"/>
      <c r="D17" s="344"/>
      <c r="E17" s="344"/>
      <c r="F17" s="344"/>
      <c r="G17" s="344"/>
      <c r="H17" s="344"/>
      <c r="I17" s="344"/>
      <c r="J17" s="344">
        <v>2500</v>
      </c>
      <c r="K17" s="344"/>
      <c r="L17" s="344"/>
      <c r="M17" s="344"/>
      <c r="N17" s="341">
        <f t="shared" si="0"/>
        <v>2500</v>
      </c>
      <c r="O17" s="342"/>
    </row>
    <row r="18" spans="1:15" ht="15.75">
      <c r="A18" s="443" t="s">
        <v>416</v>
      </c>
      <c r="B18" s="344"/>
      <c r="C18" s="344"/>
      <c r="D18" s="344"/>
      <c r="E18" s="344"/>
      <c r="F18" s="344"/>
      <c r="G18" s="344">
        <f>SUM(G16:G17)</f>
        <v>3500</v>
      </c>
      <c r="H18" s="344"/>
      <c r="I18" s="344"/>
      <c r="J18" s="344">
        <f>SUM(J16:J17)</f>
        <v>2500</v>
      </c>
      <c r="K18" s="344"/>
      <c r="L18" s="344"/>
      <c r="M18" s="344"/>
      <c r="N18" s="341">
        <f t="shared" si="0"/>
        <v>6000</v>
      </c>
      <c r="O18" s="342"/>
    </row>
    <row r="19" spans="1:15" ht="15.75">
      <c r="A19" s="343" t="s">
        <v>362</v>
      </c>
      <c r="B19" s="110">
        <v>118204</v>
      </c>
      <c r="C19" s="110">
        <v>119694</v>
      </c>
      <c r="D19" s="344"/>
      <c r="E19" s="344">
        <v>324694</v>
      </c>
      <c r="F19" s="344">
        <v>123694</v>
      </c>
      <c r="G19" s="344">
        <v>816467</v>
      </c>
      <c r="H19" s="344">
        <v>411134</v>
      </c>
      <c r="I19" s="344">
        <v>501762</v>
      </c>
      <c r="J19" s="344">
        <v>349246</v>
      </c>
      <c r="K19" s="344">
        <v>420000</v>
      </c>
      <c r="L19" s="344">
        <v>380000</v>
      </c>
      <c r="M19" s="344">
        <v>231030</v>
      </c>
      <c r="N19" s="345">
        <f>SUM(B19:M19)</f>
        <v>3795925</v>
      </c>
      <c r="O19" s="342"/>
    </row>
    <row r="20" spans="1:15" ht="15.75">
      <c r="A20" s="443" t="s">
        <v>415</v>
      </c>
      <c r="B20" s="97"/>
      <c r="C20" s="97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5">
        <f>SUM(B20:M20)</f>
        <v>0</v>
      </c>
      <c r="O20" s="342"/>
    </row>
    <row r="21" spans="1:15" ht="16.5" thickBot="1">
      <c r="A21" s="443" t="s">
        <v>416</v>
      </c>
      <c r="B21" s="132">
        <f>SUM(B19:B20)</f>
        <v>118204</v>
      </c>
      <c r="C21" s="132">
        <f aca="true" t="shared" si="4" ref="C21:M21">SUM(C19:C20)</f>
        <v>119694</v>
      </c>
      <c r="D21" s="132">
        <f t="shared" si="4"/>
        <v>0</v>
      </c>
      <c r="E21" s="132">
        <f t="shared" si="4"/>
        <v>324694</v>
      </c>
      <c r="F21" s="132">
        <f t="shared" si="4"/>
        <v>123694</v>
      </c>
      <c r="G21" s="132">
        <f t="shared" si="4"/>
        <v>816467</v>
      </c>
      <c r="H21" s="132">
        <f t="shared" si="4"/>
        <v>411134</v>
      </c>
      <c r="I21" s="132">
        <f t="shared" si="4"/>
        <v>501762</v>
      </c>
      <c r="J21" s="132">
        <f t="shared" si="4"/>
        <v>349246</v>
      </c>
      <c r="K21" s="132">
        <f t="shared" si="4"/>
        <v>420000</v>
      </c>
      <c r="L21" s="132">
        <f t="shared" si="4"/>
        <v>380000</v>
      </c>
      <c r="M21" s="132">
        <f t="shared" si="4"/>
        <v>231030</v>
      </c>
      <c r="N21" s="345">
        <f>SUM(B21:M21)</f>
        <v>3795925</v>
      </c>
      <c r="O21" s="342"/>
    </row>
    <row r="22" spans="1:15" s="346" customFormat="1" ht="15" customHeight="1">
      <c r="A22" s="349" t="s">
        <v>363</v>
      </c>
      <c r="B22" s="350">
        <f>SUM(B4+B7+B10+B11+B14+B15+B16+B19)</f>
        <v>293895</v>
      </c>
      <c r="C22" s="350">
        <f aca="true" t="shared" si="5" ref="C22:N22">SUM(C4+C7+C10+C11+C14+C15+C16+C19)</f>
        <v>297095</v>
      </c>
      <c r="D22" s="350">
        <f t="shared" si="5"/>
        <v>673401</v>
      </c>
      <c r="E22" s="350">
        <f t="shared" si="5"/>
        <v>495345</v>
      </c>
      <c r="F22" s="350">
        <f t="shared" si="5"/>
        <v>514345</v>
      </c>
      <c r="G22" s="350">
        <f t="shared" si="5"/>
        <v>1503800</v>
      </c>
      <c r="H22" s="350">
        <f t="shared" si="5"/>
        <v>638359</v>
      </c>
      <c r="I22" s="350">
        <f t="shared" si="5"/>
        <v>677413</v>
      </c>
      <c r="J22" s="350">
        <f t="shared" si="5"/>
        <v>1070147</v>
      </c>
      <c r="K22" s="350">
        <f t="shared" si="5"/>
        <v>715651</v>
      </c>
      <c r="L22" s="350">
        <f t="shared" si="5"/>
        <v>655801</v>
      </c>
      <c r="M22" s="350">
        <f t="shared" si="5"/>
        <v>527810</v>
      </c>
      <c r="N22" s="351">
        <f t="shared" si="5"/>
        <v>8063062</v>
      </c>
      <c r="O22" s="342"/>
    </row>
    <row r="23" spans="1:15" s="346" customFormat="1" ht="15" customHeight="1">
      <c r="A23" s="446" t="s">
        <v>415</v>
      </c>
      <c r="B23" s="419">
        <f>SUM(B5+B8+B12+B20+B17)</f>
        <v>0</v>
      </c>
      <c r="C23" s="419">
        <f aca="true" t="shared" si="6" ref="C23:N23">SUM(C5+C8+C12+C20+C17)</f>
        <v>0</v>
      </c>
      <c r="D23" s="419">
        <f t="shared" si="6"/>
        <v>0</v>
      </c>
      <c r="E23" s="419">
        <f t="shared" si="6"/>
        <v>0</v>
      </c>
      <c r="F23" s="419">
        <f t="shared" si="6"/>
        <v>0</v>
      </c>
      <c r="G23" s="419">
        <f t="shared" si="6"/>
        <v>0</v>
      </c>
      <c r="H23" s="419">
        <f t="shared" si="6"/>
        <v>0</v>
      </c>
      <c r="I23" s="419">
        <f t="shared" si="6"/>
        <v>0</v>
      </c>
      <c r="J23" s="419">
        <f t="shared" si="6"/>
        <v>126330</v>
      </c>
      <c r="K23" s="419">
        <f t="shared" si="6"/>
        <v>0</v>
      </c>
      <c r="L23" s="419">
        <f t="shared" si="6"/>
        <v>0</v>
      </c>
      <c r="M23" s="419">
        <f t="shared" si="6"/>
        <v>0</v>
      </c>
      <c r="N23" s="341">
        <f t="shared" si="6"/>
        <v>126330</v>
      </c>
      <c r="O23" s="342"/>
    </row>
    <row r="24" spans="1:15" s="346" customFormat="1" ht="15" customHeight="1" thickBot="1">
      <c r="A24" s="447" t="s">
        <v>416</v>
      </c>
      <c r="B24" s="444">
        <f>SUM(B22+B23)</f>
        <v>293895</v>
      </c>
      <c r="C24" s="444">
        <f aca="true" t="shared" si="7" ref="C24:N24">SUM(C22+C23)</f>
        <v>297095</v>
      </c>
      <c r="D24" s="444">
        <f t="shared" si="7"/>
        <v>673401</v>
      </c>
      <c r="E24" s="444">
        <f t="shared" si="7"/>
        <v>495345</v>
      </c>
      <c r="F24" s="444">
        <f t="shared" si="7"/>
        <v>514345</v>
      </c>
      <c r="G24" s="444">
        <f t="shared" si="7"/>
        <v>1503800</v>
      </c>
      <c r="H24" s="444">
        <f t="shared" si="7"/>
        <v>638359</v>
      </c>
      <c r="I24" s="444">
        <f t="shared" si="7"/>
        <v>677413</v>
      </c>
      <c r="J24" s="444">
        <f t="shared" si="7"/>
        <v>1196477</v>
      </c>
      <c r="K24" s="444">
        <f t="shared" si="7"/>
        <v>715651</v>
      </c>
      <c r="L24" s="444">
        <f t="shared" si="7"/>
        <v>655801</v>
      </c>
      <c r="M24" s="444">
        <f t="shared" si="7"/>
        <v>527810</v>
      </c>
      <c r="N24" s="681">
        <f t="shared" si="7"/>
        <v>8189392</v>
      </c>
      <c r="O24" s="342"/>
    </row>
    <row r="25" spans="1:15" ht="15.75">
      <c r="A25" s="347" t="s">
        <v>364</v>
      </c>
      <c r="B25" s="348">
        <v>108410</v>
      </c>
      <c r="C25" s="348">
        <v>108410</v>
      </c>
      <c r="D25" s="348">
        <v>108410</v>
      </c>
      <c r="E25" s="348">
        <v>108410</v>
      </c>
      <c r="F25" s="348">
        <v>108410</v>
      </c>
      <c r="G25" s="348">
        <v>301067</v>
      </c>
      <c r="H25" s="348">
        <v>108410</v>
      </c>
      <c r="I25" s="348">
        <v>108410</v>
      </c>
      <c r="J25" s="348">
        <v>108410</v>
      </c>
      <c r="K25" s="348">
        <v>108410</v>
      </c>
      <c r="L25" s="348">
        <v>108410</v>
      </c>
      <c r="M25" s="348">
        <v>109619</v>
      </c>
      <c r="N25" s="341">
        <f>SUM(B25:M25)</f>
        <v>1494786</v>
      </c>
      <c r="O25" s="342"/>
    </row>
    <row r="26" spans="1:15" ht="15.75">
      <c r="A26" s="443" t="s">
        <v>415</v>
      </c>
      <c r="B26" s="348"/>
      <c r="C26" s="348"/>
      <c r="D26" s="348"/>
      <c r="E26" s="348"/>
      <c r="F26" s="348"/>
      <c r="G26" s="348"/>
      <c r="H26" s="348"/>
      <c r="I26" s="348"/>
      <c r="J26" s="348">
        <v>28486</v>
      </c>
      <c r="K26" s="348"/>
      <c r="L26" s="348"/>
      <c r="M26" s="348"/>
      <c r="N26" s="341">
        <f aca="true" t="shared" si="8" ref="N26:N50">SUM(B26:M26)</f>
        <v>28486</v>
      </c>
      <c r="O26" s="342"/>
    </row>
    <row r="27" spans="1:15" ht="15.75">
      <c r="A27" s="443" t="s">
        <v>416</v>
      </c>
      <c r="B27" s="348">
        <f>SUM(B25:B26)</f>
        <v>108410</v>
      </c>
      <c r="C27" s="348">
        <f aca="true" t="shared" si="9" ref="C27:M27">SUM(C25:C26)</f>
        <v>108410</v>
      </c>
      <c r="D27" s="348">
        <f t="shared" si="9"/>
        <v>108410</v>
      </c>
      <c r="E27" s="348">
        <f t="shared" si="9"/>
        <v>108410</v>
      </c>
      <c r="F27" s="348">
        <f t="shared" si="9"/>
        <v>108410</v>
      </c>
      <c r="G27" s="348">
        <f t="shared" si="9"/>
        <v>301067</v>
      </c>
      <c r="H27" s="348">
        <f t="shared" si="9"/>
        <v>108410</v>
      </c>
      <c r="I27" s="348">
        <f t="shared" si="9"/>
        <v>108410</v>
      </c>
      <c r="J27" s="348">
        <f t="shared" si="9"/>
        <v>136896</v>
      </c>
      <c r="K27" s="348">
        <f t="shared" si="9"/>
        <v>108410</v>
      </c>
      <c r="L27" s="348">
        <f t="shared" si="9"/>
        <v>108410</v>
      </c>
      <c r="M27" s="348">
        <f t="shared" si="9"/>
        <v>109619</v>
      </c>
      <c r="N27" s="341">
        <f t="shared" si="8"/>
        <v>1523272</v>
      </c>
      <c r="O27" s="342"/>
    </row>
    <row r="28" spans="1:15" ht="15.75">
      <c r="A28" s="339" t="s">
        <v>559</v>
      </c>
      <c r="B28" s="340">
        <v>23045</v>
      </c>
      <c r="C28" s="340">
        <v>23045</v>
      </c>
      <c r="D28" s="340">
        <v>23045</v>
      </c>
      <c r="E28" s="340">
        <v>23045</v>
      </c>
      <c r="F28" s="340">
        <v>23045</v>
      </c>
      <c r="G28" s="340">
        <v>62533</v>
      </c>
      <c r="H28" s="340">
        <v>23045</v>
      </c>
      <c r="I28" s="340">
        <v>23045</v>
      </c>
      <c r="J28" s="340">
        <v>23045</v>
      </c>
      <c r="K28" s="340">
        <v>23045</v>
      </c>
      <c r="L28" s="340">
        <v>23045</v>
      </c>
      <c r="M28" s="340">
        <v>20599</v>
      </c>
      <c r="N28" s="341">
        <f t="shared" si="8"/>
        <v>313582</v>
      </c>
      <c r="O28" s="342"/>
    </row>
    <row r="29" spans="1:15" ht="15.75">
      <c r="A29" s="443" t="s">
        <v>415</v>
      </c>
      <c r="B29" s="340"/>
      <c r="C29" s="340"/>
      <c r="D29" s="340"/>
      <c r="E29" s="340"/>
      <c r="F29" s="340"/>
      <c r="G29" s="340"/>
      <c r="H29" s="340"/>
      <c r="I29" s="340"/>
      <c r="J29" s="340">
        <v>6916</v>
      </c>
      <c r="K29" s="340"/>
      <c r="L29" s="340"/>
      <c r="M29" s="340"/>
      <c r="N29" s="341">
        <f t="shared" si="8"/>
        <v>6916</v>
      </c>
      <c r="O29" s="342"/>
    </row>
    <row r="30" spans="1:15" ht="15.75">
      <c r="A30" s="443" t="s">
        <v>416</v>
      </c>
      <c r="B30" s="340">
        <f>SUM(B28:B29)</f>
        <v>23045</v>
      </c>
      <c r="C30" s="340">
        <f aca="true" t="shared" si="10" ref="C30:M30">SUM(C28:C29)</f>
        <v>23045</v>
      </c>
      <c r="D30" s="340">
        <f t="shared" si="10"/>
        <v>23045</v>
      </c>
      <c r="E30" s="340">
        <f t="shared" si="10"/>
        <v>23045</v>
      </c>
      <c r="F30" s="340">
        <f t="shared" si="10"/>
        <v>23045</v>
      </c>
      <c r="G30" s="340">
        <f t="shared" si="10"/>
        <v>62533</v>
      </c>
      <c r="H30" s="340">
        <f t="shared" si="10"/>
        <v>23045</v>
      </c>
      <c r="I30" s="340">
        <f t="shared" si="10"/>
        <v>23045</v>
      </c>
      <c r="J30" s="340">
        <f t="shared" si="10"/>
        <v>29961</v>
      </c>
      <c r="K30" s="340">
        <f t="shared" si="10"/>
        <v>23045</v>
      </c>
      <c r="L30" s="340">
        <f t="shared" si="10"/>
        <v>23045</v>
      </c>
      <c r="M30" s="340">
        <f t="shared" si="10"/>
        <v>20599</v>
      </c>
      <c r="N30" s="341">
        <f t="shared" si="8"/>
        <v>320498</v>
      </c>
      <c r="O30" s="342"/>
    </row>
    <row r="31" spans="1:15" ht="15.75">
      <c r="A31" s="339" t="s">
        <v>365</v>
      </c>
      <c r="B31" s="340">
        <v>112128</v>
      </c>
      <c r="C31" s="340">
        <v>112128</v>
      </c>
      <c r="D31" s="340">
        <v>112728</v>
      </c>
      <c r="E31" s="340">
        <v>112128</v>
      </c>
      <c r="F31" s="340">
        <v>112128</v>
      </c>
      <c r="G31" s="340">
        <v>301244</v>
      </c>
      <c r="H31" s="340">
        <v>112128</v>
      </c>
      <c r="I31" s="340">
        <v>112128</v>
      </c>
      <c r="J31" s="340">
        <v>112128</v>
      </c>
      <c r="K31" s="340">
        <v>112128</v>
      </c>
      <c r="L31" s="340">
        <v>112128</v>
      </c>
      <c r="M31" s="340">
        <v>112127</v>
      </c>
      <c r="N31" s="341">
        <f t="shared" si="8"/>
        <v>1535251</v>
      </c>
      <c r="O31" s="342"/>
    </row>
    <row r="32" spans="1:15" ht="15.75">
      <c r="A32" s="443" t="s">
        <v>415</v>
      </c>
      <c r="B32" s="340"/>
      <c r="C32" s="340"/>
      <c r="D32" s="340"/>
      <c r="E32" s="340"/>
      <c r="F32" s="340"/>
      <c r="G32" s="340"/>
      <c r="H32" s="340"/>
      <c r="I32" s="340"/>
      <c r="J32" s="340">
        <v>13793</v>
      </c>
      <c r="K32" s="340"/>
      <c r="L32" s="340"/>
      <c r="M32" s="340"/>
      <c r="N32" s="341">
        <f t="shared" si="8"/>
        <v>13793</v>
      </c>
      <c r="O32" s="342"/>
    </row>
    <row r="33" spans="1:15" ht="15.75">
      <c r="A33" s="443" t="s">
        <v>416</v>
      </c>
      <c r="B33" s="340">
        <f>SUM(B31:B32)</f>
        <v>112128</v>
      </c>
      <c r="C33" s="340">
        <f aca="true" t="shared" si="11" ref="C33:M33">SUM(C31:C32)</f>
        <v>112128</v>
      </c>
      <c r="D33" s="340">
        <f t="shared" si="11"/>
        <v>112728</v>
      </c>
      <c r="E33" s="340">
        <f t="shared" si="11"/>
        <v>112128</v>
      </c>
      <c r="F33" s="340">
        <f t="shared" si="11"/>
        <v>112128</v>
      </c>
      <c r="G33" s="340">
        <f t="shared" si="11"/>
        <v>301244</v>
      </c>
      <c r="H33" s="340">
        <f t="shared" si="11"/>
        <v>112128</v>
      </c>
      <c r="I33" s="340">
        <f t="shared" si="11"/>
        <v>112128</v>
      </c>
      <c r="J33" s="340">
        <f t="shared" si="11"/>
        <v>125921</v>
      </c>
      <c r="K33" s="340">
        <f t="shared" si="11"/>
        <v>112128</v>
      </c>
      <c r="L33" s="340">
        <f t="shared" si="11"/>
        <v>112128</v>
      </c>
      <c r="M33" s="340">
        <f t="shared" si="11"/>
        <v>112127</v>
      </c>
      <c r="N33" s="341">
        <f t="shared" si="8"/>
        <v>1549044</v>
      </c>
      <c r="O33" s="342"/>
    </row>
    <row r="34" spans="1:15" ht="27.75">
      <c r="A34" s="339" t="s">
        <v>366</v>
      </c>
      <c r="B34" s="340">
        <v>0</v>
      </c>
      <c r="C34" s="340">
        <v>40000</v>
      </c>
      <c r="D34" s="340">
        <v>35518</v>
      </c>
      <c r="E34" s="340">
        <v>20000</v>
      </c>
      <c r="F34" s="340"/>
      <c r="G34" s="340">
        <v>59297</v>
      </c>
      <c r="H34" s="340">
        <v>10000</v>
      </c>
      <c r="I34" s="340">
        <v>10000</v>
      </c>
      <c r="J34" s="340">
        <v>36049</v>
      </c>
      <c r="K34" s="340">
        <v>20000</v>
      </c>
      <c r="L34" s="340">
        <v>9750</v>
      </c>
      <c r="M34" s="340">
        <v>26196</v>
      </c>
      <c r="N34" s="341">
        <f t="shared" si="8"/>
        <v>266810</v>
      </c>
      <c r="O34" s="342"/>
    </row>
    <row r="35" spans="1:15" ht="15.75">
      <c r="A35" s="443" t="s">
        <v>415</v>
      </c>
      <c r="B35" s="340">
        <v>0</v>
      </c>
      <c r="C35" s="340"/>
      <c r="D35" s="340"/>
      <c r="E35" s="340"/>
      <c r="F35" s="340"/>
      <c r="G35" s="340"/>
      <c r="H35" s="340"/>
      <c r="I35" s="340"/>
      <c r="J35" s="340">
        <v>76706</v>
      </c>
      <c r="K35" s="340">
        <v>16593</v>
      </c>
      <c r="L35" s="340"/>
      <c r="M35" s="340"/>
      <c r="N35" s="341">
        <f t="shared" si="8"/>
        <v>93299</v>
      </c>
      <c r="O35" s="342"/>
    </row>
    <row r="36" spans="1:15" ht="15.75">
      <c r="A36" s="443" t="s">
        <v>416</v>
      </c>
      <c r="B36" s="340">
        <f>SUM(B34:B35)</f>
        <v>0</v>
      </c>
      <c r="C36" s="340">
        <f aca="true" t="shared" si="12" ref="C36:M36">SUM(C34:C35)</f>
        <v>40000</v>
      </c>
      <c r="D36" s="340">
        <f t="shared" si="12"/>
        <v>35518</v>
      </c>
      <c r="E36" s="340">
        <f t="shared" si="12"/>
        <v>20000</v>
      </c>
      <c r="F36" s="340">
        <f t="shared" si="12"/>
        <v>0</v>
      </c>
      <c r="G36" s="340">
        <f t="shared" si="12"/>
        <v>59297</v>
      </c>
      <c r="H36" s="340">
        <f t="shared" si="12"/>
        <v>10000</v>
      </c>
      <c r="I36" s="340">
        <f t="shared" si="12"/>
        <v>10000</v>
      </c>
      <c r="J36" s="340">
        <f t="shared" si="12"/>
        <v>112755</v>
      </c>
      <c r="K36" s="340">
        <f t="shared" si="12"/>
        <v>36593</v>
      </c>
      <c r="L36" s="340">
        <f t="shared" si="12"/>
        <v>9750</v>
      </c>
      <c r="M36" s="340">
        <f t="shared" si="12"/>
        <v>26196</v>
      </c>
      <c r="N36" s="341">
        <f t="shared" si="8"/>
        <v>360109</v>
      </c>
      <c r="O36" s="342"/>
    </row>
    <row r="37" spans="1:16" ht="15.75">
      <c r="A37" s="339" t="s">
        <v>560</v>
      </c>
      <c r="B37" s="340">
        <v>1762</v>
      </c>
      <c r="C37" s="340">
        <v>1762</v>
      </c>
      <c r="D37" s="340">
        <v>1762</v>
      </c>
      <c r="E37" s="340">
        <v>1762</v>
      </c>
      <c r="F37" s="340">
        <v>1762</v>
      </c>
      <c r="G37" s="340">
        <v>1762</v>
      </c>
      <c r="H37" s="340">
        <v>1762</v>
      </c>
      <c r="I37" s="340">
        <v>1762</v>
      </c>
      <c r="J37" s="340">
        <v>1762</v>
      </c>
      <c r="K37" s="340">
        <v>1762</v>
      </c>
      <c r="L37" s="340">
        <v>1762</v>
      </c>
      <c r="M37" s="340">
        <v>1768</v>
      </c>
      <c r="N37" s="341">
        <f t="shared" si="8"/>
        <v>21150</v>
      </c>
      <c r="O37" s="342"/>
      <c r="P37"/>
    </row>
    <row r="38" spans="1:16" ht="15.75">
      <c r="A38" s="339" t="s">
        <v>367</v>
      </c>
      <c r="B38" s="340"/>
      <c r="C38" s="340"/>
      <c r="D38" s="340">
        <v>19647</v>
      </c>
      <c r="E38" s="340">
        <v>30000</v>
      </c>
      <c r="F38" s="340">
        <v>69000</v>
      </c>
      <c r="G38" s="340">
        <v>143597</v>
      </c>
      <c r="H38" s="340">
        <v>109952</v>
      </c>
      <c r="I38" s="340">
        <v>109952</v>
      </c>
      <c r="J38" s="340">
        <v>228204</v>
      </c>
      <c r="K38" s="340"/>
      <c r="L38" s="340">
        <v>30856</v>
      </c>
      <c r="M38" s="340"/>
      <c r="N38" s="341">
        <f t="shared" si="8"/>
        <v>741208</v>
      </c>
      <c r="O38" s="342"/>
      <c r="P38"/>
    </row>
    <row r="39" spans="1:16" ht="15.75">
      <c r="A39" s="443" t="s">
        <v>415</v>
      </c>
      <c r="B39" s="340"/>
      <c r="C39" s="340"/>
      <c r="D39" s="340">
        <v>0</v>
      </c>
      <c r="E39" s="340"/>
      <c r="F39" s="340"/>
      <c r="G39" s="340"/>
      <c r="H39" s="340"/>
      <c r="I39" s="340"/>
      <c r="J39" s="340">
        <v>15789</v>
      </c>
      <c r="K39" s="340"/>
      <c r="L39" s="340"/>
      <c r="M39" s="340"/>
      <c r="N39" s="341">
        <f t="shared" si="8"/>
        <v>15789</v>
      </c>
      <c r="O39" s="342"/>
      <c r="P39"/>
    </row>
    <row r="40" spans="1:16" ht="15.75">
      <c r="A40" s="443" t="s">
        <v>416</v>
      </c>
      <c r="B40" s="340"/>
      <c r="C40" s="340"/>
      <c r="D40" s="340">
        <f>SUM(D38:D39)</f>
        <v>19647</v>
      </c>
      <c r="E40" s="340">
        <f aca="true" t="shared" si="13" ref="E40:M40">SUM(E38:E39)</f>
        <v>30000</v>
      </c>
      <c r="F40" s="340">
        <f t="shared" si="13"/>
        <v>69000</v>
      </c>
      <c r="G40" s="340">
        <f t="shared" si="13"/>
        <v>143597</v>
      </c>
      <c r="H40" s="340">
        <f t="shared" si="13"/>
        <v>109952</v>
      </c>
      <c r="I40" s="340">
        <f t="shared" si="13"/>
        <v>109952</v>
      </c>
      <c r="J40" s="340">
        <f t="shared" si="13"/>
        <v>243993</v>
      </c>
      <c r="K40" s="340">
        <f t="shared" si="13"/>
        <v>0</v>
      </c>
      <c r="L40" s="340">
        <f t="shared" si="13"/>
        <v>30856</v>
      </c>
      <c r="M40" s="340">
        <f t="shared" si="13"/>
        <v>0</v>
      </c>
      <c r="N40" s="341">
        <f t="shared" si="8"/>
        <v>756997</v>
      </c>
      <c r="O40" s="342"/>
      <c r="P40"/>
    </row>
    <row r="41" spans="1:16" ht="15.75">
      <c r="A41" s="339" t="s">
        <v>368</v>
      </c>
      <c r="B41" s="340">
        <v>10000</v>
      </c>
      <c r="C41" s="340">
        <v>11750</v>
      </c>
      <c r="D41" s="340">
        <v>372291</v>
      </c>
      <c r="E41" s="340">
        <v>200000</v>
      </c>
      <c r="F41" s="340">
        <v>200000</v>
      </c>
      <c r="G41" s="340">
        <v>630800</v>
      </c>
      <c r="H41" s="340">
        <v>273062</v>
      </c>
      <c r="I41" s="340">
        <v>312116</v>
      </c>
      <c r="J41" s="340">
        <v>542282</v>
      </c>
      <c r="K41" s="340">
        <v>400000</v>
      </c>
      <c r="L41" s="340">
        <v>190953</v>
      </c>
      <c r="M41" s="340">
        <v>245694</v>
      </c>
      <c r="N41" s="341">
        <f t="shared" si="8"/>
        <v>3388948</v>
      </c>
      <c r="O41" s="342"/>
      <c r="P41"/>
    </row>
    <row r="42" spans="1:16" ht="15.75">
      <c r="A42" s="443" t="s">
        <v>415</v>
      </c>
      <c r="B42" s="340"/>
      <c r="C42" s="340"/>
      <c r="D42" s="340"/>
      <c r="E42" s="340"/>
      <c r="F42" s="340"/>
      <c r="G42" s="340"/>
      <c r="H42" s="340"/>
      <c r="I42" s="340"/>
      <c r="J42" s="340">
        <v>407</v>
      </c>
      <c r="K42" s="340"/>
      <c r="L42" s="340"/>
      <c r="M42" s="340"/>
      <c r="N42" s="341">
        <f t="shared" si="8"/>
        <v>407</v>
      </c>
      <c r="O42" s="342"/>
      <c r="P42"/>
    </row>
    <row r="43" spans="1:16" ht="15.75">
      <c r="A43" s="443" t="s">
        <v>416</v>
      </c>
      <c r="B43" s="340">
        <f>SUM(B41:B42)</f>
        <v>10000</v>
      </c>
      <c r="C43" s="340">
        <f aca="true" t="shared" si="14" ref="C43:M43">SUM(C41:C42)</f>
        <v>11750</v>
      </c>
      <c r="D43" s="340">
        <f t="shared" si="14"/>
        <v>372291</v>
      </c>
      <c r="E43" s="340">
        <f t="shared" si="14"/>
        <v>200000</v>
      </c>
      <c r="F43" s="340">
        <f t="shared" si="14"/>
        <v>200000</v>
      </c>
      <c r="G43" s="340">
        <f t="shared" si="14"/>
        <v>630800</v>
      </c>
      <c r="H43" s="340">
        <f t="shared" si="14"/>
        <v>273062</v>
      </c>
      <c r="I43" s="340">
        <f t="shared" si="14"/>
        <v>312116</v>
      </c>
      <c r="J43" s="340">
        <f t="shared" si="14"/>
        <v>542689</v>
      </c>
      <c r="K43" s="340">
        <f t="shared" si="14"/>
        <v>400000</v>
      </c>
      <c r="L43" s="340">
        <f t="shared" si="14"/>
        <v>190953</v>
      </c>
      <c r="M43" s="340">
        <f t="shared" si="14"/>
        <v>245694</v>
      </c>
      <c r="N43" s="341">
        <f t="shared" si="8"/>
        <v>3389355</v>
      </c>
      <c r="O43" s="342"/>
      <c r="P43"/>
    </row>
    <row r="44" spans="1:16" ht="15.75">
      <c r="A44" s="339" t="s">
        <v>369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1">
        <f t="shared" si="8"/>
        <v>0</v>
      </c>
      <c r="O44" s="342"/>
      <c r="P44"/>
    </row>
    <row r="45" spans="1:16" ht="27.75">
      <c r="A45" s="339" t="s">
        <v>573</v>
      </c>
      <c r="B45" s="344">
        <v>38550</v>
      </c>
      <c r="C45" s="344"/>
      <c r="D45" s="344"/>
      <c r="E45" s="344"/>
      <c r="F45" s="344"/>
      <c r="G45" s="344">
        <v>3500</v>
      </c>
      <c r="H45" s="344"/>
      <c r="I45" s="344"/>
      <c r="J45" s="344"/>
      <c r="K45" s="344"/>
      <c r="L45" s="344"/>
      <c r="M45" s="344"/>
      <c r="N45" s="341">
        <f t="shared" si="8"/>
        <v>42050</v>
      </c>
      <c r="O45" s="342"/>
      <c r="P45"/>
    </row>
    <row r="46" spans="1:16" ht="15.75">
      <c r="A46" s="443" t="s">
        <v>415</v>
      </c>
      <c r="B46" s="344"/>
      <c r="C46" s="344"/>
      <c r="D46" s="344"/>
      <c r="E46" s="344"/>
      <c r="F46" s="344"/>
      <c r="G46" s="344"/>
      <c r="H46" s="344"/>
      <c r="I46" s="344"/>
      <c r="J46" s="344">
        <v>2500</v>
      </c>
      <c r="K46" s="344"/>
      <c r="L46" s="344"/>
      <c r="M46" s="344"/>
      <c r="N46" s="341">
        <f t="shared" si="8"/>
        <v>2500</v>
      </c>
      <c r="O46" s="342"/>
      <c r="P46"/>
    </row>
    <row r="47" spans="1:16" ht="15.75">
      <c r="A47" s="443" t="s">
        <v>416</v>
      </c>
      <c r="B47" s="344">
        <f aca="true" t="shared" si="15" ref="B47:G47">SUM(B45:B46)</f>
        <v>38550</v>
      </c>
      <c r="C47" s="344">
        <f t="shared" si="15"/>
        <v>0</v>
      </c>
      <c r="D47" s="344">
        <f t="shared" si="15"/>
        <v>0</v>
      </c>
      <c r="E47" s="344">
        <f t="shared" si="15"/>
        <v>0</v>
      </c>
      <c r="F47" s="344">
        <f t="shared" si="15"/>
        <v>0</v>
      </c>
      <c r="G47" s="344">
        <f t="shared" si="15"/>
        <v>3500</v>
      </c>
      <c r="H47" s="344">
        <f aca="true" t="shared" si="16" ref="H47:M47">SUM(H45)</f>
        <v>0</v>
      </c>
      <c r="I47" s="344">
        <f t="shared" si="16"/>
        <v>0</v>
      </c>
      <c r="J47" s="344">
        <f t="shared" si="16"/>
        <v>0</v>
      </c>
      <c r="K47" s="344">
        <f t="shared" si="16"/>
        <v>0</v>
      </c>
      <c r="L47" s="344">
        <f t="shared" si="16"/>
        <v>0</v>
      </c>
      <c r="M47" s="344">
        <f t="shared" si="16"/>
        <v>0</v>
      </c>
      <c r="N47" s="341">
        <f t="shared" si="8"/>
        <v>42050</v>
      </c>
      <c r="O47" s="342"/>
      <c r="P47"/>
    </row>
    <row r="48" spans="1:16" ht="15.75">
      <c r="A48" s="343" t="s">
        <v>557</v>
      </c>
      <c r="B48" s="344"/>
      <c r="C48" s="344"/>
      <c r="D48" s="344">
        <v>0</v>
      </c>
      <c r="E48" s="344"/>
      <c r="F48" s="344"/>
      <c r="G48" s="344"/>
      <c r="H48" s="344">
        <v>0</v>
      </c>
      <c r="I48" s="344"/>
      <c r="J48" s="344">
        <v>18267</v>
      </c>
      <c r="K48" s="344">
        <v>50306</v>
      </c>
      <c r="L48" s="344">
        <v>178897</v>
      </c>
      <c r="M48" s="344">
        <v>11807</v>
      </c>
      <c r="N48" s="341">
        <f t="shared" si="8"/>
        <v>259277</v>
      </c>
      <c r="O48" s="342"/>
      <c r="P48"/>
    </row>
    <row r="49" spans="1:16" ht="15.75">
      <c r="A49" s="443" t="s">
        <v>415</v>
      </c>
      <c r="B49" s="340"/>
      <c r="C49" s="340"/>
      <c r="D49" s="340"/>
      <c r="E49" s="340"/>
      <c r="F49" s="340"/>
      <c r="G49" s="340"/>
      <c r="H49" s="340">
        <v>0</v>
      </c>
      <c r="I49" s="340"/>
      <c r="J49" s="340">
        <v>-18267</v>
      </c>
      <c r="K49" s="340">
        <v>-16593</v>
      </c>
      <c r="L49" s="340"/>
      <c r="M49" s="340"/>
      <c r="N49" s="341">
        <f t="shared" si="8"/>
        <v>-34860</v>
      </c>
      <c r="O49" s="342"/>
      <c r="P49"/>
    </row>
    <row r="50" spans="1:16" ht="16.5" thickBot="1">
      <c r="A50" s="443" t="s">
        <v>416</v>
      </c>
      <c r="B50" s="445"/>
      <c r="C50" s="445"/>
      <c r="D50" s="445">
        <f>SUM(D48:D49)</f>
        <v>0</v>
      </c>
      <c r="E50" s="445">
        <f aca="true" t="shared" si="17" ref="E50:M50">SUM(E48:E49)</f>
        <v>0</v>
      </c>
      <c r="F50" s="445">
        <f t="shared" si="17"/>
        <v>0</v>
      </c>
      <c r="G50" s="445">
        <f t="shared" si="17"/>
        <v>0</v>
      </c>
      <c r="H50" s="445">
        <f t="shared" si="17"/>
        <v>0</v>
      </c>
      <c r="I50" s="445">
        <f t="shared" si="17"/>
        <v>0</v>
      </c>
      <c r="J50" s="445">
        <f t="shared" si="17"/>
        <v>0</v>
      </c>
      <c r="K50" s="445">
        <f t="shared" si="17"/>
        <v>33713</v>
      </c>
      <c r="L50" s="445">
        <f t="shared" si="17"/>
        <v>178897</v>
      </c>
      <c r="M50" s="445">
        <f t="shared" si="17"/>
        <v>11807</v>
      </c>
      <c r="N50" s="341">
        <f t="shared" si="8"/>
        <v>224417</v>
      </c>
      <c r="O50" s="342"/>
      <c r="P50"/>
    </row>
    <row r="51" spans="1:15" s="346" customFormat="1" ht="15" customHeight="1">
      <c r="A51" s="349" t="s">
        <v>370</v>
      </c>
      <c r="B51" s="350">
        <f>SUM(B25+B28+B31+B34+B37+B38+B41+B44+B48+B45)</f>
        <v>293895</v>
      </c>
      <c r="C51" s="350">
        <f aca="true" t="shared" si="18" ref="C51:N51">SUM(C25+C28+C31+C34+C37+C38+C41+C44+C48+C45)</f>
        <v>297095</v>
      </c>
      <c r="D51" s="350">
        <f t="shared" si="18"/>
        <v>673401</v>
      </c>
      <c r="E51" s="350">
        <f t="shared" si="18"/>
        <v>495345</v>
      </c>
      <c r="F51" s="350">
        <f t="shared" si="18"/>
        <v>514345</v>
      </c>
      <c r="G51" s="350">
        <f t="shared" si="18"/>
        <v>1503800</v>
      </c>
      <c r="H51" s="350">
        <f t="shared" si="18"/>
        <v>638359</v>
      </c>
      <c r="I51" s="350">
        <f t="shared" si="18"/>
        <v>677413</v>
      </c>
      <c r="J51" s="350">
        <f t="shared" si="18"/>
        <v>1070147</v>
      </c>
      <c r="K51" s="350">
        <f t="shared" si="18"/>
        <v>715651</v>
      </c>
      <c r="L51" s="350">
        <f t="shared" si="18"/>
        <v>655801</v>
      </c>
      <c r="M51" s="350">
        <f t="shared" si="18"/>
        <v>527810</v>
      </c>
      <c r="N51" s="350">
        <f t="shared" si="18"/>
        <v>8063062</v>
      </c>
      <c r="O51" s="342"/>
    </row>
    <row r="52" spans="1:15" s="346" customFormat="1" ht="15" customHeight="1">
      <c r="A52" s="446" t="s">
        <v>415</v>
      </c>
      <c r="B52" s="419">
        <f>SUM(B26+B29+B32+B35+B39+B42+B46+B49)</f>
        <v>0</v>
      </c>
      <c r="C52" s="419">
        <f aca="true" t="shared" si="19" ref="C52:N52">SUM(C26+C29+C32+C35+C39+C42+C46+C49)</f>
        <v>0</v>
      </c>
      <c r="D52" s="419">
        <f t="shared" si="19"/>
        <v>0</v>
      </c>
      <c r="E52" s="419">
        <f t="shared" si="19"/>
        <v>0</v>
      </c>
      <c r="F52" s="419">
        <f t="shared" si="19"/>
        <v>0</v>
      </c>
      <c r="G52" s="419">
        <f t="shared" si="19"/>
        <v>0</v>
      </c>
      <c r="H52" s="419">
        <f t="shared" si="19"/>
        <v>0</v>
      </c>
      <c r="I52" s="419">
        <f t="shared" si="19"/>
        <v>0</v>
      </c>
      <c r="J52" s="419">
        <f t="shared" si="19"/>
        <v>126330</v>
      </c>
      <c r="K52" s="419">
        <f t="shared" si="19"/>
        <v>0</v>
      </c>
      <c r="L52" s="419">
        <f t="shared" si="19"/>
        <v>0</v>
      </c>
      <c r="M52" s="419">
        <f t="shared" si="19"/>
        <v>0</v>
      </c>
      <c r="N52" s="419">
        <f t="shared" si="19"/>
        <v>126330</v>
      </c>
      <c r="O52" s="342"/>
    </row>
    <row r="53" spans="1:15" s="346" customFormat="1" ht="15" customHeight="1">
      <c r="A53" s="446" t="s">
        <v>416</v>
      </c>
      <c r="B53" s="419">
        <f>SUM(B51:B52)</f>
        <v>293895</v>
      </c>
      <c r="C53" s="419">
        <f aca="true" t="shared" si="20" ref="C53:M53">SUM(C51:C52)</f>
        <v>297095</v>
      </c>
      <c r="D53" s="419">
        <f t="shared" si="20"/>
        <v>673401</v>
      </c>
      <c r="E53" s="419">
        <f t="shared" si="20"/>
        <v>495345</v>
      </c>
      <c r="F53" s="419">
        <f t="shared" si="20"/>
        <v>514345</v>
      </c>
      <c r="G53" s="419">
        <f t="shared" si="20"/>
        <v>1503800</v>
      </c>
      <c r="H53" s="419">
        <f t="shared" si="20"/>
        <v>638359</v>
      </c>
      <c r="I53" s="419">
        <f t="shared" si="20"/>
        <v>677413</v>
      </c>
      <c r="J53" s="419">
        <f t="shared" si="20"/>
        <v>1196477</v>
      </c>
      <c r="K53" s="419">
        <f t="shared" si="20"/>
        <v>715651</v>
      </c>
      <c r="L53" s="419">
        <f t="shared" si="20"/>
        <v>655801</v>
      </c>
      <c r="M53" s="419">
        <f t="shared" si="20"/>
        <v>527810</v>
      </c>
      <c r="N53" s="341">
        <f>SUM(B53:M53)</f>
        <v>8189392</v>
      </c>
      <c r="O53" s="342"/>
    </row>
    <row r="54" spans="1:15" s="346" customFormat="1" ht="15" customHeight="1" thickBot="1">
      <c r="A54" s="352" t="s">
        <v>371</v>
      </c>
      <c r="B54" s="353">
        <f aca="true" t="shared" si="21" ref="B54:N54">B3+B24-B53</f>
        <v>0</v>
      </c>
      <c r="C54" s="353">
        <f t="shared" si="21"/>
        <v>0</v>
      </c>
      <c r="D54" s="353">
        <f t="shared" si="21"/>
        <v>0</v>
      </c>
      <c r="E54" s="353">
        <f t="shared" si="21"/>
        <v>0</v>
      </c>
      <c r="F54" s="353">
        <f t="shared" si="21"/>
        <v>0</v>
      </c>
      <c r="G54" s="353">
        <f t="shared" si="21"/>
        <v>0</v>
      </c>
      <c r="H54" s="353">
        <f t="shared" si="21"/>
        <v>0</v>
      </c>
      <c r="I54" s="353">
        <f t="shared" si="21"/>
        <v>0</v>
      </c>
      <c r="J54" s="353">
        <f t="shared" si="21"/>
        <v>0</v>
      </c>
      <c r="K54" s="353">
        <f t="shared" si="21"/>
        <v>0</v>
      </c>
      <c r="L54" s="353">
        <f t="shared" si="21"/>
        <v>0</v>
      </c>
      <c r="M54" s="353">
        <f t="shared" si="21"/>
        <v>0</v>
      </c>
      <c r="N54" s="354">
        <f t="shared" si="21"/>
        <v>0</v>
      </c>
      <c r="O54" s="342"/>
    </row>
    <row r="56" spans="1:16" ht="13.5">
      <c r="A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</sheetData>
  <sheetProtection/>
  <printOptions/>
  <pageMargins left="0.15748031496062992" right="0.15748031496062992" top="0.9" bottom="0.44" header="0.26" footer="0.2"/>
  <pageSetup horizontalDpi="600" verticalDpi="600" orientation="landscape" paperSize="9" r:id="rId1"/>
  <headerFooter>
    <oddHeader>&amp;C&amp;"Book Antiqua,Félkövér"&amp;11Keszthely Város Önkormányzata
2018. évi előirányzat-felhasználási ütemterve&amp;R&amp;"Book Antiqua,Félkövér" 15. melléklet
A Rendelet 18. melléklete
ezer Ft</oddHeader>
    <oddFooter>&amp;C&amp;P</oddFooter>
  </headerFooter>
  <rowBreaks count="1" manualBreakCount="1">
    <brk id="2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57421875" style="0" customWidth="1"/>
    <col min="2" max="2" width="120.851562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54" t="s">
        <v>372</v>
      </c>
      <c r="B1" s="854"/>
      <c r="C1" s="854"/>
      <c r="D1" s="854"/>
      <c r="E1" s="854"/>
    </row>
    <row r="2" spans="1:5" ht="15">
      <c r="A2" s="855" t="s">
        <v>10</v>
      </c>
      <c r="B2" s="858" t="s">
        <v>11</v>
      </c>
      <c r="C2" s="861" t="s">
        <v>373</v>
      </c>
      <c r="D2" s="864" t="s">
        <v>374</v>
      </c>
      <c r="E2" s="865"/>
    </row>
    <row r="3" spans="1:5" ht="60">
      <c r="A3" s="856"/>
      <c r="B3" s="859"/>
      <c r="C3" s="862"/>
      <c r="D3" s="357" t="s">
        <v>375</v>
      </c>
      <c r="E3" s="358" t="s">
        <v>376</v>
      </c>
    </row>
    <row r="4" spans="1:5" ht="15.75" thickBot="1">
      <c r="A4" s="857"/>
      <c r="B4" s="860"/>
      <c r="C4" s="863"/>
      <c r="D4" s="331" t="s">
        <v>377</v>
      </c>
      <c r="E4" s="359" t="s">
        <v>377</v>
      </c>
    </row>
    <row r="5" spans="1:5" ht="16.5">
      <c r="A5" s="685">
        <v>1</v>
      </c>
      <c r="B5" s="686" t="s">
        <v>406</v>
      </c>
      <c r="C5" s="687" t="s">
        <v>407</v>
      </c>
      <c r="D5" s="688"/>
      <c r="E5" s="689">
        <v>11000</v>
      </c>
    </row>
    <row r="6" spans="1:5" ht="16.5">
      <c r="A6" s="360">
        <v>2</v>
      </c>
      <c r="B6" s="361" t="s">
        <v>378</v>
      </c>
      <c r="C6" s="362" t="s">
        <v>379</v>
      </c>
      <c r="D6" s="363"/>
      <c r="E6" s="367">
        <v>171437</v>
      </c>
    </row>
    <row r="7" spans="1:5" ht="33">
      <c r="A7" s="360">
        <v>3</v>
      </c>
      <c r="B7" s="361" t="s">
        <v>380</v>
      </c>
      <c r="C7" s="362" t="s">
        <v>381</v>
      </c>
      <c r="D7" s="363"/>
      <c r="E7" s="364">
        <v>69592</v>
      </c>
    </row>
    <row r="8" spans="1:5" ht="16.5">
      <c r="A8" s="360">
        <v>4</v>
      </c>
      <c r="B8" s="361" t="s">
        <v>382</v>
      </c>
      <c r="C8" s="362" t="s">
        <v>383</v>
      </c>
      <c r="D8" s="363"/>
      <c r="E8" s="364">
        <v>240119</v>
      </c>
    </row>
    <row r="9" spans="1:5" ht="33">
      <c r="A9" s="360">
        <v>5</v>
      </c>
      <c r="B9" s="361" t="s">
        <v>384</v>
      </c>
      <c r="C9" s="362" t="s">
        <v>385</v>
      </c>
      <c r="D9" s="363"/>
      <c r="E9" s="364">
        <v>136436</v>
      </c>
    </row>
    <row r="10" spans="1:5" ht="33">
      <c r="A10" s="360">
        <v>6</v>
      </c>
      <c r="B10" s="361" t="s">
        <v>386</v>
      </c>
      <c r="C10" s="362" t="s">
        <v>387</v>
      </c>
      <c r="D10" s="363"/>
      <c r="E10" s="364">
        <v>298223</v>
      </c>
    </row>
    <row r="11" spans="1:5" ht="16.5">
      <c r="A11" s="373">
        <v>7</v>
      </c>
      <c r="B11" s="361" t="s">
        <v>388</v>
      </c>
      <c r="C11" s="362" t="s">
        <v>389</v>
      </c>
      <c r="D11" s="384"/>
      <c r="E11" s="367">
        <v>864000</v>
      </c>
    </row>
    <row r="12" spans="1:5" ht="16.5">
      <c r="A12" s="377">
        <v>8</v>
      </c>
      <c r="B12" s="361" t="s">
        <v>598</v>
      </c>
      <c r="C12" s="378" t="s">
        <v>405</v>
      </c>
      <c r="D12" s="379">
        <v>62843</v>
      </c>
      <c r="E12" s="372">
        <v>62843</v>
      </c>
    </row>
    <row r="13" spans="1:5" ht="33">
      <c r="A13" s="360">
        <v>9</v>
      </c>
      <c r="B13" s="361" t="s">
        <v>390</v>
      </c>
      <c r="C13" s="362" t="s">
        <v>391</v>
      </c>
      <c r="D13" s="363"/>
      <c r="E13" s="367">
        <v>139600</v>
      </c>
    </row>
    <row r="14" spans="1:5" ht="16.5">
      <c r="A14" s="368">
        <v>10</v>
      </c>
      <c r="B14" s="369" t="s">
        <v>392</v>
      </c>
      <c r="C14" s="370" t="s">
        <v>393</v>
      </c>
      <c r="D14" s="371"/>
      <c r="E14" s="372">
        <v>84672</v>
      </c>
    </row>
    <row r="15" spans="1:5" ht="16.5">
      <c r="A15" s="373">
        <v>11</v>
      </c>
      <c r="B15" s="361" t="s">
        <v>394</v>
      </c>
      <c r="C15" s="374" t="s">
        <v>395</v>
      </c>
      <c r="D15" s="363"/>
      <c r="E15" s="367">
        <v>78661</v>
      </c>
    </row>
    <row r="16" spans="1:5" ht="16.5">
      <c r="A16" s="373">
        <v>12</v>
      </c>
      <c r="B16" s="375" t="s">
        <v>412</v>
      </c>
      <c r="C16" s="362" t="s">
        <v>396</v>
      </c>
      <c r="D16" s="363"/>
      <c r="E16" s="367">
        <v>120000</v>
      </c>
    </row>
    <row r="17" spans="1:5" ht="16.5">
      <c r="A17" s="373">
        <v>13</v>
      </c>
      <c r="B17" s="361" t="s">
        <v>413</v>
      </c>
      <c r="C17" s="329" t="s">
        <v>397</v>
      </c>
      <c r="D17" s="363"/>
      <c r="E17" s="367">
        <v>1001578</v>
      </c>
    </row>
    <row r="18" spans="1:5" ht="16.5">
      <c r="A18" s="365">
        <v>14</v>
      </c>
      <c r="B18" s="361" t="s">
        <v>399</v>
      </c>
      <c r="C18" s="362" t="s">
        <v>402</v>
      </c>
      <c r="D18" s="363"/>
      <c r="E18" s="367">
        <v>203057</v>
      </c>
    </row>
    <row r="19" spans="1:5" ht="16.5">
      <c r="A19" s="365">
        <v>15</v>
      </c>
      <c r="B19" s="361" t="s">
        <v>400</v>
      </c>
      <c r="C19" s="385" t="s">
        <v>403</v>
      </c>
      <c r="D19" s="379">
        <v>6604</v>
      </c>
      <c r="E19" s="372">
        <v>3302</v>
      </c>
    </row>
    <row r="20" spans="1:5" ht="33">
      <c r="A20" s="365">
        <v>16</v>
      </c>
      <c r="B20" s="361" t="s">
        <v>565</v>
      </c>
      <c r="C20" s="362" t="s">
        <v>404</v>
      </c>
      <c r="D20" s="363">
        <v>28596</v>
      </c>
      <c r="E20" s="367">
        <v>28596</v>
      </c>
    </row>
    <row r="21" spans="1:5" ht="33">
      <c r="A21" s="365">
        <v>17</v>
      </c>
      <c r="B21" s="361" t="s">
        <v>561</v>
      </c>
      <c r="C21" s="362" t="s">
        <v>404</v>
      </c>
      <c r="D21" s="366">
        <v>94347</v>
      </c>
      <c r="E21" s="364">
        <v>94347</v>
      </c>
    </row>
    <row r="22" spans="1:5" ht="33">
      <c r="A22" s="365">
        <v>18</v>
      </c>
      <c r="B22" s="361" t="s">
        <v>564</v>
      </c>
      <c r="C22" s="362" t="s">
        <v>404</v>
      </c>
      <c r="D22" s="366">
        <v>101403</v>
      </c>
      <c r="E22" s="364">
        <v>101403</v>
      </c>
    </row>
    <row r="23" spans="1:5" ht="15" customHeight="1">
      <c r="A23" s="365">
        <v>19</v>
      </c>
      <c r="B23" s="361" t="s">
        <v>410</v>
      </c>
      <c r="C23" s="362" t="s">
        <v>409</v>
      </c>
      <c r="D23" s="366">
        <v>48627</v>
      </c>
      <c r="E23" s="364">
        <v>48627</v>
      </c>
    </row>
    <row r="24" spans="1:5" ht="16.5">
      <c r="A24" s="376">
        <v>20</v>
      </c>
      <c r="B24" s="361" t="s">
        <v>411</v>
      </c>
      <c r="C24" s="362" t="s">
        <v>599</v>
      </c>
      <c r="D24" s="366"/>
      <c r="E24" s="364">
        <v>5207</v>
      </c>
    </row>
    <row r="25" spans="1:5" ht="17.25" thickBot="1">
      <c r="A25" s="690">
        <v>21</v>
      </c>
      <c r="B25" s="691" t="s">
        <v>398</v>
      </c>
      <c r="C25" s="692"/>
      <c r="D25" s="693"/>
      <c r="E25" s="694">
        <v>8500</v>
      </c>
    </row>
    <row r="26" spans="1:5" ht="16.5">
      <c r="A26" s="695">
        <v>22</v>
      </c>
      <c r="B26" s="696" t="s">
        <v>563</v>
      </c>
      <c r="C26" s="697" t="s">
        <v>566</v>
      </c>
      <c r="D26" s="698">
        <v>63819</v>
      </c>
      <c r="E26" s="699">
        <v>63819</v>
      </c>
    </row>
    <row r="27" spans="1:5" ht="16.5">
      <c r="A27" s="376">
        <v>23</v>
      </c>
      <c r="B27" s="611" t="s">
        <v>562</v>
      </c>
      <c r="C27" s="684" t="s">
        <v>566</v>
      </c>
      <c r="D27" s="682">
        <v>27649</v>
      </c>
      <c r="E27" s="683">
        <v>27649</v>
      </c>
    </row>
    <row r="28" spans="1:5" ht="16.5">
      <c r="A28" s="376">
        <v>24</v>
      </c>
      <c r="B28" s="700" t="s">
        <v>485</v>
      </c>
      <c r="C28" s="684"/>
      <c r="D28" s="682">
        <v>79748</v>
      </c>
      <c r="E28" s="683">
        <v>79748</v>
      </c>
    </row>
    <row r="29" spans="1:5" ht="16.5">
      <c r="A29" s="376">
        <v>25</v>
      </c>
      <c r="B29" s="88" t="s">
        <v>569</v>
      </c>
      <c r="C29" s="684"/>
      <c r="D29" s="682">
        <v>60000</v>
      </c>
      <c r="E29" s="683">
        <v>62510</v>
      </c>
    </row>
    <row r="30" spans="1:5" ht="16.5">
      <c r="A30" s="376">
        <v>26</v>
      </c>
      <c r="B30" s="700" t="s">
        <v>570</v>
      </c>
      <c r="C30" s="684"/>
      <c r="D30" s="682">
        <v>25000</v>
      </c>
      <c r="E30" s="683">
        <v>25000</v>
      </c>
    </row>
    <row r="31" spans="1:5" ht="32.25" customHeight="1" thickBot="1">
      <c r="A31" s="373">
        <v>27</v>
      </c>
      <c r="B31" s="361" t="s">
        <v>401</v>
      </c>
      <c r="C31" s="329"/>
      <c r="D31" s="363"/>
      <c r="E31" s="367"/>
    </row>
    <row r="32" spans="1:5" ht="15.75" thickBot="1">
      <c r="A32" s="380"/>
      <c r="B32" s="381" t="s">
        <v>20</v>
      </c>
      <c r="C32" s="381"/>
      <c r="D32" s="382">
        <f>SUM(D6:D25)</f>
        <v>342420</v>
      </c>
      <c r="E32" s="383">
        <f>SUM(E6:E25)</f>
        <v>3760200</v>
      </c>
    </row>
    <row r="33" spans="1:5" ht="16.5">
      <c r="A33" s="3"/>
      <c r="B33" s="3"/>
      <c r="C33" s="3"/>
      <c r="D33" s="3"/>
      <c r="E33" s="3"/>
    </row>
    <row r="34" ht="16.5">
      <c r="B34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7086614173228347" bottom="0.4330708661417323" header="0.15748031496062992" footer="0.15748031496062992"/>
  <pageSetup horizontalDpi="600" verticalDpi="600" orientation="landscape" paperSize="9" scale="85" r:id="rId1"/>
  <headerFooter>
    <oddHeader>&amp;R&amp;"Book Antiqua,Félkövér"16. melléklet
A Rendelet 19. melléklete
ezer Ft</oddHeader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57421875" style="22" customWidth="1"/>
    <col min="2" max="2" width="57.28125" style="3" bestFit="1" customWidth="1"/>
    <col min="3" max="3" width="14.57421875" style="6" customWidth="1"/>
    <col min="4" max="4" width="12.28125" style="6" bestFit="1" customWidth="1"/>
    <col min="5" max="5" width="14.140625" style="6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22" t="s">
        <v>10</v>
      </c>
      <c r="B1" s="101" t="s">
        <v>11</v>
      </c>
      <c r="C1" s="145" t="s">
        <v>416</v>
      </c>
      <c r="D1" s="145" t="s">
        <v>415</v>
      </c>
      <c r="E1" s="145" t="s">
        <v>416</v>
      </c>
      <c r="F1" s="101" t="s">
        <v>106</v>
      </c>
      <c r="G1" s="146" t="s">
        <v>107</v>
      </c>
    </row>
    <row r="2" spans="1:7" s="16" customFormat="1" ht="15">
      <c r="A2" s="105" t="s">
        <v>64</v>
      </c>
      <c r="B2" s="106" t="s">
        <v>63</v>
      </c>
      <c r="C2" s="463">
        <f>C3+C11+C20+C9+C21</f>
        <v>3676498</v>
      </c>
      <c r="D2" s="463">
        <f>D3+D11+D20+D9+D21</f>
        <v>121978</v>
      </c>
      <c r="E2" s="463">
        <f>SUM(C2:D2)</f>
        <v>3798476</v>
      </c>
      <c r="F2" s="463">
        <f>F3+F11+F20+F9+F21</f>
        <v>1512752</v>
      </c>
      <c r="G2" s="703">
        <f>E2-F2</f>
        <v>2285724</v>
      </c>
    </row>
    <row r="3" spans="1:7" s="16" customFormat="1" ht="16.5">
      <c r="A3" s="8">
        <v>1</v>
      </c>
      <c r="B3" s="9" t="s">
        <v>159</v>
      </c>
      <c r="C3" s="195">
        <f>SUM(C4:C8)</f>
        <v>1155059</v>
      </c>
      <c r="D3" s="195">
        <f>SUM(D4:D8)</f>
        <v>102518</v>
      </c>
      <c r="E3" s="399">
        <f aca="true" t="shared" si="0" ref="E3:E51">SUM(C3:D3)</f>
        <v>1257577</v>
      </c>
      <c r="F3" s="195">
        <f>SUM(F4:F8)</f>
        <v>1119578</v>
      </c>
      <c r="G3" s="704">
        <f aca="true" t="shared" si="1" ref="G3:G23">E3-F3</f>
        <v>137999</v>
      </c>
    </row>
    <row r="4" spans="1:7" s="16" customFormat="1" ht="16.5">
      <c r="A4" s="8"/>
      <c r="B4" s="20" t="s">
        <v>417</v>
      </c>
      <c r="C4" s="193">
        <v>235020</v>
      </c>
      <c r="D4" s="193"/>
      <c r="E4" s="399">
        <f t="shared" si="0"/>
        <v>235020</v>
      </c>
      <c r="F4" s="193">
        <v>235020</v>
      </c>
      <c r="G4" s="704">
        <f t="shared" si="1"/>
        <v>0</v>
      </c>
    </row>
    <row r="5" spans="1:7" s="16" customFormat="1" ht="16.5">
      <c r="A5" s="8"/>
      <c r="B5" s="20" t="s">
        <v>126</v>
      </c>
      <c r="C5" s="193">
        <v>373329</v>
      </c>
      <c r="D5" s="193"/>
      <c r="E5" s="399">
        <f t="shared" si="0"/>
        <v>373329</v>
      </c>
      <c r="F5" s="193">
        <v>373329</v>
      </c>
      <c r="G5" s="704">
        <f t="shared" si="1"/>
        <v>0</v>
      </c>
    </row>
    <row r="6" spans="1:7" s="16" customFormat="1" ht="33">
      <c r="A6" s="8"/>
      <c r="B6" s="174" t="s">
        <v>205</v>
      </c>
      <c r="C6" s="193">
        <v>481265</v>
      </c>
      <c r="D6" s="193">
        <v>8597</v>
      </c>
      <c r="E6" s="399">
        <f t="shared" si="0"/>
        <v>489862</v>
      </c>
      <c r="F6" s="193">
        <v>385295</v>
      </c>
      <c r="G6" s="704">
        <f t="shared" si="1"/>
        <v>104567</v>
      </c>
    </row>
    <row r="7" spans="1:7" s="16" customFormat="1" ht="33">
      <c r="A7" s="8"/>
      <c r="B7" s="174" t="s">
        <v>142</v>
      </c>
      <c r="C7" s="193">
        <v>62783</v>
      </c>
      <c r="D7" s="193">
        <v>2787</v>
      </c>
      <c r="E7" s="399">
        <f t="shared" si="0"/>
        <v>65570</v>
      </c>
      <c r="F7" s="193">
        <v>32138</v>
      </c>
      <c r="G7" s="704">
        <f t="shared" si="1"/>
        <v>33432</v>
      </c>
    </row>
    <row r="8" spans="1:7" s="16" customFormat="1" ht="16.5">
      <c r="A8" s="8"/>
      <c r="B8" s="20" t="s">
        <v>125</v>
      </c>
      <c r="C8" s="193">
        <v>2662</v>
      </c>
      <c r="D8" s="193">
        <v>91134</v>
      </c>
      <c r="E8" s="399">
        <f t="shared" si="0"/>
        <v>93796</v>
      </c>
      <c r="F8" s="193">
        <v>93796</v>
      </c>
      <c r="G8" s="704">
        <f t="shared" si="1"/>
        <v>0</v>
      </c>
    </row>
    <row r="9" spans="1:7" s="16" customFormat="1" ht="16.5">
      <c r="A9" s="8">
        <v>2</v>
      </c>
      <c r="B9" s="175" t="s">
        <v>127</v>
      </c>
      <c r="C9" s="193">
        <f>SUM(C10:C10)</f>
        <v>535700</v>
      </c>
      <c r="D9" s="193">
        <f>SUM(D10:D10)</f>
        <v>14378</v>
      </c>
      <c r="E9" s="399">
        <f t="shared" si="0"/>
        <v>550078</v>
      </c>
      <c r="F9" s="193">
        <f>SUM(F10:F10)</f>
        <v>87480</v>
      </c>
      <c r="G9" s="704">
        <f t="shared" si="1"/>
        <v>462598</v>
      </c>
    </row>
    <row r="10" spans="1:7" s="16" customFormat="1" ht="16.5">
      <c r="A10" s="8"/>
      <c r="B10" s="20" t="s">
        <v>158</v>
      </c>
      <c r="C10" s="193">
        <v>535700</v>
      </c>
      <c r="D10" s="193">
        <v>14378</v>
      </c>
      <c r="E10" s="399">
        <f t="shared" si="0"/>
        <v>550078</v>
      </c>
      <c r="F10" s="193">
        <v>87480</v>
      </c>
      <c r="G10" s="704">
        <f t="shared" si="1"/>
        <v>462598</v>
      </c>
    </row>
    <row r="11" spans="1:7" ht="16.5">
      <c r="A11" s="8">
        <v>3</v>
      </c>
      <c r="B11" s="9" t="s">
        <v>21</v>
      </c>
      <c r="C11" s="193">
        <f>SUM(C12:C19)</f>
        <v>1224830</v>
      </c>
      <c r="D11" s="193">
        <f>SUM(D12:D19)</f>
        <v>0</v>
      </c>
      <c r="E11" s="399">
        <f t="shared" si="0"/>
        <v>1224830</v>
      </c>
      <c r="F11" s="193">
        <f>SUM(F12:F19)</f>
        <v>276357</v>
      </c>
      <c r="G11" s="704">
        <f t="shared" si="1"/>
        <v>948473</v>
      </c>
    </row>
    <row r="12" spans="1:7" ht="16.5">
      <c r="A12" s="8"/>
      <c r="B12" s="20" t="s">
        <v>22</v>
      </c>
      <c r="C12" s="193">
        <v>70000</v>
      </c>
      <c r="D12" s="193"/>
      <c r="E12" s="399">
        <f t="shared" si="0"/>
        <v>70000</v>
      </c>
      <c r="F12" s="193">
        <v>70000</v>
      </c>
      <c r="G12" s="704">
        <f t="shared" si="1"/>
        <v>0</v>
      </c>
    </row>
    <row r="13" spans="1:7" ht="16.5">
      <c r="A13" s="8"/>
      <c r="B13" s="20" t="s">
        <v>121</v>
      </c>
      <c r="C13" s="193">
        <v>220000</v>
      </c>
      <c r="D13" s="193"/>
      <c r="E13" s="399">
        <f t="shared" si="0"/>
        <v>220000</v>
      </c>
      <c r="F13" s="175"/>
      <c r="G13" s="704">
        <f t="shared" si="1"/>
        <v>220000</v>
      </c>
    </row>
    <row r="14" spans="1:7" ht="16.5">
      <c r="A14" s="8"/>
      <c r="B14" s="20" t="s">
        <v>77</v>
      </c>
      <c r="C14" s="193">
        <v>21000</v>
      </c>
      <c r="D14" s="193"/>
      <c r="E14" s="399">
        <f t="shared" si="0"/>
        <v>21000</v>
      </c>
      <c r="F14" s="175"/>
      <c r="G14" s="704">
        <f t="shared" si="1"/>
        <v>21000</v>
      </c>
    </row>
    <row r="15" spans="1:7" ht="16.5">
      <c r="A15" s="8"/>
      <c r="B15" s="20" t="s">
        <v>122</v>
      </c>
      <c r="C15" s="193">
        <v>15000</v>
      </c>
      <c r="D15" s="193"/>
      <c r="E15" s="399">
        <f t="shared" si="0"/>
        <v>15000</v>
      </c>
      <c r="F15" s="175"/>
      <c r="G15" s="704">
        <f t="shared" si="1"/>
        <v>15000</v>
      </c>
    </row>
    <row r="16" spans="1:7" ht="16.5">
      <c r="A16" s="8"/>
      <c r="B16" s="20" t="s">
        <v>123</v>
      </c>
      <c r="C16" s="193">
        <v>74000</v>
      </c>
      <c r="D16" s="193"/>
      <c r="E16" s="399">
        <f t="shared" si="0"/>
        <v>74000</v>
      </c>
      <c r="F16" s="175"/>
      <c r="G16" s="704">
        <f t="shared" si="1"/>
        <v>74000</v>
      </c>
    </row>
    <row r="17" spans="1:7" ht="16.5">
      <c r="A17" s="12"/>
      <c r="B17" s="20" t="s">
        <v>182</v>
      </c>
      <c r="C17" s="194">
        <v>500</v>
      </c>
      <c r="D17" s="194"/>
      <c r="E17" s="399">
        <f t="shared" si="0"/>
        <v>500</v>
      </c>
      <c r="F17" s="175"/>
      <c r="G17" s="704">
        <f t="shared" si="1"/>
        <v>500</v>
      </c>
    </row>
    <row r="18" spans="1:7" ht="16.5">
      <c r="A18" s="12"/>
      <c r="B18" s="20" t="s">
        <v>183</v>
      </c>
      <c r="C18" s="194">
        <v>820000</v>
      </c>
      <c r="D18" s="194"/>
      <c r="E18" s="399">
        <f t="shared" si="0"/>
        <v>820000</v>
      </c>
      <c r="F18" s="193">
        <v>206357</v>
      </c>
      <c r="G18" s="704">
        <f t="shared" si="1"/>
        <v>613643</v>
      </c>
    </row>
    <row r="19" spans="1:7" ht="16.5">
      <c r="A19" s="8"/>
      <c r="B19" s="20" t="s">
        <v>124</v>
      </c>
      <c r="C19" s="193">
        <v>4330</v>
      </c>
      <c r="D19" s="193"/>
      <c r="E19" s="399">
        <f t="shared" si="0"/>
        <v>4330</v>
      </c>
      <c r="F19" s="175"/>
      <c r="G19" s="704">
        <f t="shared" si="1"/>
        <v>4330</v>
      </c>
    </row>
    <row r="20" spans="1:7" ht="16.5">
      <c r="A20" s="19">
        <v>4</v>
      </c>
      <c r="B20" s="99" t="s">
        <v>110</v>
      </c>
      <c r="C20" s="222">
        <v>685250</v>
      </c>
      <c r="D20" s="222">
        <v>5082</v>
      </c>
      <c r="E20" s="399">
        <f t="shared" si="0"/>
        <v>690332</v>
      </c>
      <c r="F20" s="193">
        <v>28337</v>
      </c>
      <c r="G20" s="704">
        <f t="shared" si="1"/>
        <v>661995</v>
      </c>
    </row>
    <row r="21" spans="1:7" ht="16.5">
      <c r="A21" s="12">
        <v>5</v>
      </c>
      <c r="B21" s="175" t="s">
        <v>551</v>
      </c>
      <c r="C21" s="194">
        <f>SUM(C22:C23)</f>
        <v>75659</v>
      </c>
      <c r="D21" s="194">
        <f>SUM(D22:D23)</f>
        <v>0</v>
      </c>
      <c r="E21" s="399">
        <f t="shared" si="0"/>
        <v>75659</v>
      </c>
      <c r="F21" s="194">
        <f>SUM(F22:F23)</f>
        <v>1000</v>
      </c>
      <c r="G21" s="704">
        <f t="shared" si="1"/>
        <v>74659</v>
      </c>
    </row>
    <row r="22" spans="1:7" ht="16.5">
      <c r="A22" s="12"/>
      <c r="B22" s="20" t="s">
        <v>131</v>
      </c>
      <c r="C22" s="194">
        <v>64824</v>
      </c>
      <c r="D22" s="194"/>
      <c r="E22" s="399">
        <f t="shared" si="0"/>
        <v>64824</v>
      </c>
      <c r="F22" s="193">
        <v>0</v>
      </c>
      <c r="G22" s="704">
        <f t="shared" si="1"/>
        <v>64824</v>
      </c>
    </row>
    <row r="23" spans="1:7" ht="16.5">
      <c r="A23" s="12"/>
      <c r="B23" s="20" t="s">
        <v>552</v>
      </c>
      <c r="C23" s="194">
        <v>10835</v>
      </c>
      <c r="D23" s="194"/>
      <c r="E23" s="399">
        <f t="shared" si="0"/>
        <v>10835</v>
      </c>
      <c r="F23" s="193">
        <v>1000</v>
      </c>
      <c r="G23" s="224">
        <f t="shared" si="1"/>
        <v>9835</v>
      </c>
    </row>
    <row r="24" spans="1:7" ht="16.5">
      <c r="A24" s="8"/>
      <c r="B24" s="9"/>
      <c r="C24" s="193"/>
      <c r="D24" s="193"/>
      <c r="E24" s="221">
        <f t="shared" si="0"/>
        <v>0</v>
      </c>
      <c r="F24" s="193"/>
      <c r="G24" s="224">
        <f aca="true" t="shared" si="2" ref="G24:G51">E24-F24</f>
        <v>0</v>
      </c>
    </row>
    <row r="25" spans="1:7" ht="16.5">
      <c r="A25" s="17" t="s">
        <v>65</v>
      </c>
      <c r="B25" s="18" t="s">
        <v>66</v>
      </c>
      <c r="C25" s="196">
        <f>SUM(C26+C27+C28+C29+C30)</f>
        <v>3637951</v>
      </c>
      <c r="D25" s="196">
        <f>SUM(D26+D27+D28+D29+D30)</f>
        <v>142904</v>
      </c>
      <c r="E25" s="221">
        <f t="shared" si="0"/>
        <v>3780855</v>
      </c>
      <c r="F25" s="196">
        <f>SUM(F26+F27+F28+F29+F30)</f>
        <v>1501302</v>
      </c>
      <c r="G25" s="223">
        <f t="shared" si="2"/>
        <v>2279553</v>
      </c>
    </row>
    <row r="26" spans="1:7" ht="16.5">
      <c r="A26" s="8">
        <v>1</v>
      </c>
      <c r="B26" s="9" t="s">
        <v>0</v>
      </c>
      <c r="C26" s="193">
        <v>1494786</v>
      </c>
      <c r="D26" s="193">
        <v>28486</v>
      </c>
      <c r="E26" s="399">
        <f t="shared" si="0"/>
        <v>1523272</v>
      </c>
      <c r="F26" s="193">
        <v>713583</v>
      </c>
      <c r="G26" s="224">
        <f t="shared" si="2"/>
        <v>809689</v>
      </c>
    </row>
    <row r="27" spans="1:7" ht="16.5">
      <c r="A27" s="8">
        <v>2</v>
      </c>
      <c r="B27" s="88" t="s">
        <v>418</v>
      </c>
      <c r="C27" s="193">
        <v>313582</v>
      </c>
      <c r="D27" s="193">
        <v>6916</v>
      </c>
      <c r="E27" s="399">
        <f t="shared" si="0"/>
        <v>320498</v>
      </c>
      <c r="F27" s="193">
        <v>148833</v>
      </c>
      <c r="G27" s="224">
        <f t="shared" si="2"/>
        <v>171665</v>
      </c>
    </row>
    <row r="28" spans="1:7" ht="16.5">
      <c r="A28" s="8">
        <v>3</v>
      </c>
      <c r="B28" s="9" t="s">
        <v>7</v>
      </c>
      <c r="C28" s="193">
        <v>1535251</v>
      </c>
      <c r="D28" s="193">
        <v>13793</v>
      </c>
      <c r="E28" s="399">
        <f t="shared" si="0"/>
        <v>1549044</v>
      </c>
      <c r="F28" s="193">
        <v>519399</v>
      </c>
      <c r="G28" s="224">
        <f t="shared" si="2"/>
        <v>1029645</v>
      </c>
    </row>
    <row r="29" spans="1:7" ht="16.5">
      <c r="A29" s="8">
        <v>4</v>
      </c>
      <c r="B29" s="9" t="s">
        <v>12</v>
      </c>
      <c r="C29" s="193">
        <v>21150</v>
      </c>
      <c r="D29" s="193"/>
      <c r="E29" s="399">
        <f t="shared" si="0"/>
        <v>21150</v>
      </c>
      <c r="F29" s="193">
        <v>0</v>
      </c>
      <c r="G29" s="224">
        <f t="shared" si="2"/>
        <v>21150</v>
      </c>
    </row>
    <row r="30" spans="1:7" ht="16.5">
      <c r="A30" s="8">
        <v>5</v>
      </c>
      <c r="B30" s="9" t="s">
        <v>4</v>
      </c>
      <c r="C30" s="193">
        <f>SUM(C31:C35)</f>
        <v>273182</v>
      </c>
      <c r="D30" s="193">
        <f>SUM(D31:D35)</f>
        <v>93709</v>
      </c>
      <c r="E30" s="399">
        <f t="shared" si="0"/>
        <v>366891</v>
      </c>
      <c r="F30" s="193">
        <f>SUM(F31:F35)</f>
        <v>119487</v>
      </c>
      <c r="G30" s="224">
        <f t="shared" si="2"/>
        <v>247404</v>
      </c>
    </row>
    <row r="31" spans="1:7" ht="16.5">
      <c r="A31" s="8"/>
      <c r="B31" s="20" t="s">
        <v>185</v>
      </c>
      <c r="C31" s="193">
        <v>92891</v>
      </c>
      <c r="D31" s="193">
        <v>2620</v>
      </c>
      <c r="E31" s="399">
        <f t="shared" si="0"/>
        <v>95511</v>
      </c>
      <c r="F31" s="193">
        <v>20748</v>
      </c>
      <c r="G31" s="224">
        <f t="shared" si="2"/>
        <v>74763</v>
      </c>
    </row>
    <row r="32" spans="1:7" ht="16.5">
      <c r="A32" s="8"/>
      <c r="B32" s="20" t="s">
        <v>134</v>
      </c>
      <c r="C32" s="193">
        <v>0</v>
      </c>
      <c r="D32" s="193"/>
      <c r="E32" s="399">
        <f t="shared" si="0"/>
        <v>0</v>
      </c>
      <c r="F32" s="193">
        <v>0</v>
      </c>
      <c r="G32" s="224">
        <f t="shared" si="2"/>
        <v>0</v>
      </c>
    </row>
    <row r="33" spans="1:7" ht="16.5">
      <c r="A33" s="8"/>
      <c r="B33" s="20" t="s">
        <v>135</v>
      </c>
      <c r="C33" s="193">
        <v>159364</v>
      </c>
      <c r="D33" s="193">
        <v>90679</v>
      </c>
      <c r="E33" s="399">
        <f t="shared" si="0"/>
        <v>250043</v>
      </c>
      <c r="F33" s="193">
        <v>98739</v>
      </c>
      <c r="G33" s="224">
        <f t="shared" si="2"/>
        <v>151304</v>
      </c>
    </row>
    <row r="34" spans="1:7" ht="16.5">
      <c r="A34" s="8"/>
      <c r="B34" s="20" t="s">
        <v>13</v>
      </c>
      <c r="C34" s="193">
        <v>3205</v>
      </c>
      <c r="D34" s="193">
        <v>1300</v>
      </c>
      <c r="E34" s="399">
        <f t="shared" si="0"/>
        <v>4505</v>
      </c>
      <c r="F34" s="193">
        <v>0</v>
      </c>
      <c r="G34" s="224">
        <f t="shared" si="2"/>
        <v>4505</v>
      </c>
    </row>
    <row r="35" spans="1:7" ht="16.5">
      <c r="A35" s="8"/>
      <c r="B35" s="20" t="s">
        <v>14</v>
      </c>
      <c r="C35" s="193">
        <v>17722</v>
      </c>
      <c r="D35" s="193">
        <v>-890</v>
      </c>
      <c r="E35" s="399">
        <f t="shared" si="0"/>
        <v>16832</v>
      </c>
      <c r="F35" s="193"/>
      <c r="G35" s="224">
        <f t="shared" si="2"/>
        <v>16832</v>
      </c>
    </row>
    <row r="36" spans="1:7" ht="16.5">
      <c r="A36" s="8"/>
      <c r="B36" s="9"/>
      <c r="C36" s="193"/>
      <c r="D36" s="193"/>
      <c r="E36" s="221">
        <f t="shared" si="0"/>
        <v>0</v>
      </c>
      <c r="F36" s="175"/>
      <c r="G36" s="224">
        <f t="shared" si="2"/>
        <v>0</v>
      </c>
    </row>
    <row r="37" spans="1:7" s="16" customFormat="1" ht="15">
      <c r="A37" s="10"/>
      <c r="B37" s="11" t="s">
        <v>181</v>
      </c>
      <c r="C37" s="197">
        <f>C2-C25</f>
        <v>38547</v>
      </c>
      <c r="D37" s="197">
        <f>D2-D25</f>
        <v>-20926</v>
      </c>
      <c r="E37" s="221">
        <f t="shared" si="0"/>
        <v>17621</v>
      </c>
      <c r="F37" s="197">
        <f>F2-F25</f>
        <v>11450</v>
      </c>
      <c r="G37" s="223">
        <f t="shared" si="2"/>
        <v>6171</v>
      </c>
    </row>
    <row r="38" spans="1:7" s="16" customFormat="1" ht="16.5">
      <c r="A38" s="10"/>
      <c r="B38" s="11"/>
      <c r="C38" s="197"/>
      <c r="D38" s="197"/>
      <c r="E38" s="221">
        <f t="shared" si="0"/>
        <v>0</v>
      </c>
      <c r="F38" s="197"/>
      <c r="G38" s="224">
        <f t="shared" si="2"/>
        <v>0</v>
      </c>
    </row>
    <row r="39" spans="1:7" s="16" customFormat="1" ht="15">
      <c r="A39" s="10" t="s">
        <v>67</v>
      </c>
      <c r="B39" s="11" t="s">
        <v>19</v>
      </c>
      <c r="C39" s="197">
        <f>C40</f>
        <v>42050</v>
      </c>
      <c r="D39" s="197">
        <f>D40</f>
        <v>2500</v>
      </c>
      <c r="E39" s="221">
        <f t="shared" si="0"/>
        <v>44550</v>
      </c>
      <c r="F39" s="197">
        <f>F40</f>
        <v>44550</v>
      </c>
      <c r="G39" s="223">
        <f t="shared" si="2"/>
        <v>0</v>
      </c>
    </row>
    <row r="40" spans="1:7" s="16" customFormat="1" ht="16.5">
      <c r="A40" s="17"/>
      <c r="B40" s="99" t="s">
        <v>196</v>
      </c>
      <c r="C40" s="222">
        <v>42050</v>
      </c>
      <c r="D40" s="222">
        <v>2500</v>
      </c>
      <c r="E40" s="399">
        <f t="shared" si="0"/>
        <v>44550</v>
      </c>
      <c r="F40" s="222">
        <v>44550</v>
      </c>
      <c r="G40" s="224">
        <f t="shared" si="2"/>
        <v>0</v>
      </c>
    </row>
    <row r="41" spans="1:7" s="16" customFormat="1" ht="16.5">
      <c r="A41" s="17"/>
      <c r="B41" s="18"/>
      <c r="C41" s="196"/>
      <c r="D41" s="196"/>
      <c r="E41" s="221">
        <f t="shared" si="0"/>
        <v>0</v>
      </c>
      <c r="F41" s="196"/>
      <c r="G41" s="224">
        <f t="shared" si="2"/>
        <v>0</v>
      </c>
    </row>
    <row r="42" spans="1:7" ht="16.5">
      <c r="A42" s="17" t="s">
        <v>68</v>
      </c>
      <c r="B42" s="18" t="s">
        <v>17</v>
      </c>
      <c r="C42" s="196">
        <f>SUM(C43:C44)</f>
        <v>19384</v>
      </c>
      <c r="D42" s="196">
        <f>SUM(D43:D44)</f>
        <v>2500</v>
      </c>
      <c r="E42" s="196">
        <f>SUM(E43:E44)</f>
        <v>21884</v>
      </c>
      <c r="F42" s="196">
        <f>SUM(F43:F44)</f>
        <v>6000</v>
      </c>
      <c r="G42" s="648">
        <f>SUM(G43:G44)</f>
        <v>15884</v>
      </c>
    </row>
    <row r="43" spans="1:7" ht="16.5">
      <c r="A43" s="8"/>
      <c r="B43" s="88" t="s">
        <v>112</v>
      </c>
      <c r="C43" s="193">
        <v>15884</v>
      </c>
      <c r="D43" s="193"/>
      <c r="E43" s="399">
        <f t="shared" si="0"/>
        <v>15884</v>
      </c>
      <c r="F43" s="193"/>
      <c r="G43" s="224">
        <f t="shared" si="2"/>
        <v>15884</v>
      </c>
    </row>
    <row r="44" spans="1:7" ht="16.5">
      <c r="A44" s="12"/>
      <c r="B44" s="99" t="s">
        <v>196</v>
      </c>
      <c r="C44" s="194">
        <v>3500</v>
      </c>
      <c r="D44" s="194">
        <v>2500</v>
      </c>
      <c r="E44" s="399">
        <f t="shared" si="0"/>
        <v>6000</v>
      </c>
      <c r="F44" s="193">
        <v>6000</v>
      </c>
      <c r="G44" s="224">
        <f t="shared" si="2"/>
        <v>0</v>
      </c>
    </row>
    <row r="45" spans="1:7" ht="16.5">
      <c r="A45" s="12"/>
      <c r="B45" s="13"/>
      <c r="C45" s="194"/>
      <c r="D45" s="194"/>
      <c r="E45" s="221">
        <f t="shared" si="0"/>
        <v>0</v>
      </c>
      <c r="F45" s="175"/>
      <c r="G45" s="224">
        <f t="shared" si="2"/>
        <v>0</v>
      </c>
    </row>
    <row r="46" spans="1:7" s="16" customFormat="1" ht="15">
      <c r="A46" s="14"/>
      <c r="B46" s="15" t="s">
        <v>70</v>
      </c>
      <c r="C46" s="226">
        <f>SUM(C2+C42)</f>
        <v>3695882</v>
      </c>
      <c r="D46" s="226">
        <f>SUM(D2+D42)</f>
        <v>124478</v>
      </c>
      <c r="E46" s="221">
        <f t="shared" si="0"/>
        <v>3820360</v>
      </c>
      <c r="F46" s="226">
        <f>SUM(F2+F42)</f>
        <v>1518752</v>
      </c>
      <c r="G46" s="223">
        <f t="shared" si="2"/>
        <v>2301608</v>
      </c>
    </row>
    <row r="47" spans="1:7" s="16" customFormat="1" ht="15">
      <c r="A47" s="14"/>
      <c r="B47" s="15" t="s">
        <v>71</v>
      </c>
      <c r="C47" s="226">
        <f>C25+C39</f>
        <v>3680001</v>
      </c>
      <c r="D47" s="226">
        <f>D25+D39</f>
        <v>145404</v>
      </c>
      <c r="E47" s="221">
        <f t="shared" si="0"/>
        <v>3825405</v>
      </c>
      <c r="F47" s="226">
        <f>F25+F39</f>
        <v>1545852</v>
      </c>
      <c r="G47" s="223">
        <f t="shared" si="2"/>
        <v>2279553</v>
      </c>
    </row>
    <row r="48" spans="1:7" s="16" customFormat="1" ht="15">
      <c r="A48" s="14"/>
      <c r="B48" s="15"/>
      <c r="C48" s="149"/>
      <c r="D48" s="149"/>
      <c r="E48" s="221">
        <f t="shared" si="0"/>
        <v>0</v>
      </c>
      <c r="F48" s="11"/>
      <c r="G48" s="223">
        <f t="shared" si="2"/>
        <v>0</v>
      </c>
    </row>
    <row r="49" spans="1:7" ht="16.5">
      <c r="A49" s="8"/>
      <c r="B49" s="11" t="s">
        <v>69</v>
      </c>
      <c r="C49" s="148">
        <f>SUM(C50:C51)</f>
        <v>410</v>
      </c>
      <c r="D49" s="148">
        <f>SUM(D50:D51)</f>
        <v>8</v>
      </c>
      <c r="E49" s="221">
        <f t="shared" si="0"/>
        <v>418</v>
      </c>
      <c r="F49" s="148">
        <f>SUM(F50:F51)</f>
        <v>313</v>
      </c>
      <c r="G49" s="223">
        <f t="shared" si="2"/>
        <v>105</v>
      </c>
    </row>
    <row r="50" spans="1:7" ht="16.5">
      <c r="A50" s="8"/>
      <c r="B50" s="11" t="s">
        <v>111</v>
      </c>
      <c r="C50" s="147">
        <v>2</v>
      </c>
      <c r="D50" s="147"/>
      <c r="E50" s="399">
        <f t="shared" si="0"/>
        <v>2</v>
      </c>
      <c r="F50" s="147">
        <v>2</v>
      </c>
      <c r="G50" s="224">
        <f t="shared" si="2"/>
        <v>0</v>
      </c>
    </row>
    <row r="51" spans="1:7" ht="17.25" thickBot="1">
      <c r="A51" s="118"/>
      <c r="B51" s="119" t="s">
        <v>51</v>
      </c>
      <c r="C51" s="150">
        <v>408</v>
      </c>
      <c r="D51" s="150">
        <v>8</v>
      </c>
      <c r="E51" s="400">
        <f t="shared" si="0"/>
        <v>416</v>
      </c>
      <c r="F51" s="150">
        <v>311</v>
      </c>
      <c r="G51" s="464">
        <f t="shared" si="2"/>
        <v>105</v>
      </c>
    </row>
  </sheetData>
  <sheetProtection/>
  <printOptions/>
  <pageMargins left="0.31496062992125984" right="0.2362204724409449" top="0.984251968503937" bottom="0.2755905511811024" header="0.3937007874015748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4.8515625" style="128" bestFit="1" customWidth="1"/>
    <col min="4" max="4" width="12.28125" style="128" bestFit="1" customWidth="1"/>
    <col min="5" max="5" width="14.140625" style="128" bestFit="1" customWidth="1"/>
    <col min="6" max="6" width="13.57421875" style="0" customWidth="1"/>
    <col min="7" max="7" width="14.57421875" style="0" customWidth="1"/>
  </cols>
  <sheetData>
    <row r="1" spans="1:7" s="124" customFormat="1" ht="45.75" thickBot="1">
      <c r="A1" s="100" t="s">
        <v>10</v>
      </c>
      <c r="B1" s="101" t="s">
        <v>11</v>
      </c>
      <c r="C1" s="151" t="s">
        <v>416</v>
      </c>
      <c r="D1" s="151" t="s">
        <v>415</v>
      </c>
      <c r="E1" s="151" t="s">
        <v>416</v>
      </c>
      <c r="F1" s="101" t="s">
        <v>108</v>
      </c>
      <c r="G1" s="146" t="s">
        <v>109</v>
      </c>
    </row>
    <row r="2" spans="1:7" s="3" customFormat="1" ht="16.5">
      <c r="A2" s="105" t="s">
        <v>64</v>
      </c>
      <c r="B2" s="106" t="s">
        <v>9</v>
      </c>
      <c r="C2" s="152">
        <f>C3+C5+C7+C4</f>
        <v>587139</v>
      </c>
      <c r="D2" s="152">
        <f>D3+D5+D7+D4</f>
        <v>1852</v>
      </c>
      <c r="E2" s="152">
        <f>E3+E5+E7+E4</f>
        <v>588991</v>
      </c>
      <c r="F2" s="152">
        <f>F3+F5+F7+F4</f>
        <v>11360</v>
      </c>
      <c r="G2" s="702">
        <f>G3+G5+G7+G4</f>
        <v>577631</v>
      </c>
    </row>
    <row r="3" spans="1:7" s="3" customFormat="1" ht="16.5">
      <c r="A3" s="8">
        <v>1</v>
      </c>
      <c r="B3" s="175" t="s">
        <v>128</v>
      </c>
      <c r="C3" s="193">
        <v>249096</v>
      </c>
      <c r="D3" s="193">
        <v>1852</v>
      </c>
      <c r="E3" s="330">
        <f aca="true" t="shared" si="0" ref="E3:E33">SUM(C3:D3)</f>
        <v>250948</v>
      </c>
      <c r="F3" s="9"/>
      <c r="G3" s="156">
        <f>E3-F3</f>
        <v>250948</v>
      </c>
    </row>
    <row r="4" spans="1:7" s="3" customFormat="1" ht="16.5">
      <c r="A4" s="8">
        <v>2</v>
      </c>
      <c r="B4" s="9" t="s">
        <v>159</v>
      </c>
      <c r="C4" s="193">
        <v>11360</v>
      </c>
      <c r="D4" s="193"/>
      <c r="E4" s="330">
        <f t="shared" si="0"/>
        <v>11360</v>
      </c>
      <c r="F4" s="193">
        <v>11360</v>
      </c>
      <c r="G4" s="156"/>
    </row>
    <row r="5" spans="1:7" s="3" customFormat="1" ht="16.5">
      <c r="A5" s="8">
        <v>3</v>
      </c>
      <c r="B5" s="9" t="s">
        <v>130</v>
      </c>
      <c r="C5" s="193">
        <f>SUM(C6:C6)</f>
        <v>325683</v>
      </c>
      <c r="D5" s="193">
        <f>SUM(D6:D6)</f>
        <v>0</v>
      </c>
      <c r="E5" s="330">
        <f t="shared" si="0"/>
        <v>325683</v>
      </c>
      <c r="F5" s="193">
        <f>SUM(F6:F6)</f>
        <v>0</v>
      </c>
      <c r="G5" s="156">
        <f>E5-F5</f>
        <v>325683</v>
      </c>
    </row>
    <row r="6" spans="1:7" s="3" customFormat="1" ht="16.5">
      <c r="A6" s="8"/>
      <c r="B6" s="176" t="s">
        <v>129</v>
      </c>
      <c r="C6" s="193">
        <v>325683</v>
      </c>
      <c r="D6" s="193"/>
      <c r="E6" s="330">
        <f t="shared" si="0"/>
        <v>325683</v>
      </c>
      <c r="F6" s="175"/>
      <c r="G6" s="156">
        <f>E6-F6</f>
        <v>325683</v>
      </c>
    </row>
    <row r="7" spans="1:7" s="3" customFormat="1" ht="16.5">
      <c r="A7" s="8">
        <v>4</v>
      </c>
      <c r="B7" s="175" t="s">
        <v>132</v>
      </c>
      <c r="C7" s="193">
        <f>SUM(C8:C9)</f>
        <v>1000</v>
      </c>
      <c r="D7" s="193">
        <f>SUM(D8:D9)</f>
        <v>0</v>
      </c>
      <c r="E7" s="330">
        <f t="shared" si="0"/>
        <v>1000</v>
      </c>
      <c r="F7" s="193">
        <f>SUM(F8:F9)</f>
        <v>0</v>
      </c>
      <c r="G7" s="156">
        <f>E7-F7</f>
        <v>1000</v>
      </c>
    </row>
    <row r="8" spans="1:7" s="16" customFormat="1" ht="16.5">
      <c r="A8" s="10"/>
      <c r="B8" s="176" t="s">
        <v>131</v>
      </c>
      <c r="C8" s="193">
        <v>1000</v>
      </c>
      <c r="D8" s="193"/>
      <c r="E8" s="330">
        <f t="shared" si="0"/>
        <v>1000</v>
      </c>
      <c r="F8" s="227"/>
      <c r="G8" s="156">
        <f>E8-F8</f>
        <v>1000</v>
      </c>
    </row>
    <row r="9" spans="1:7" s="16" customFormat="1" ht="16.5">
      <c r="A9" s="10"/>
      <c r="B9" s="176" t="s">
        <v>133</v>
      </c>
      <c r="C9" s="193">
        <v>0</v>
      </c>
      <c r="D9" s="193"/>
      <c r="E9" s="401">
        <f t="shared" si="0"/>
        <v>0</v>
      </c>
      <c r="F9" s="228"/>
      <c r="G9" s="129">
        <f>C9-F9</f>
        <v>0</v>
      </c>
    </row>
    <row r="10" spans="1:7" s="16" customFormat="1" ht="16.5">
      <c r="A10" s="10"/>
      <c r="B10" s="11"/>
      <c r="C10" s="197"/>
      <c r="D10" s="197"/>
      <c r="E10" s="401"/>
      <c r="F10" s="228"/>
      <c r="G10" s="129"/>
    </row>
    <row r="11" spans="1:7" s="3" customFormat="1" ht="16.5">
      <c r="A11" s="10" t="s">
        <v>65</v>
      </c>
      <c r="B11" s="11" t="s">
        <v>45</v>
      </c>
      <c r="C11" s="197">
        <f>SUM(C12+C13+C14)</f>
        <v>4383061</v>
      </c>
      <c r="D11" s="197">
        <f>SUM(D12+D13+D14)</f>
        <v>-19074</v>
      </c>
      <c r="E11" s="401">
        <f t="shared" si="0"/>
        <v>4363987</v>
      </c>
      <c r="F11" s="197">
        <f>SUM(F12+F13+F14)</f>
        <v>119123</v>
      </c>
      <c r="G11" s="225">
        <f>SUM(G12+G13+G14)</f>
        <v>4244864</v>
      </c>
    </row>
    <row r="12" spans="1:7" s="3" customFormat="1" ht="16.5">
      <c r="A12" s="8">
        <v>1</v>
      </c>
      <c r="B12" s="9" t="s">
        <v>140</v>
      </c>
      <c r="C12" s="193">
        <v>3388948</v>
      </c>
      <c r="D12" s="193">
        <v>407</v>
      </c>
      <c r="E12" s="330">
        <f t="shared" si="0"/>
        <v>3389355</v>
      </c>
      <c r="F12" s="193">
        <v>32712</v>
      </c>
      <c r="G12" s="129">
        <f>E12-F12</f>
        <v>3356643</v>
      </c>
    </row>
    <row r="13" spans="1:7" s="3" customFormat="1" ht="16.5">
      <c r="A13" s="8">
        <v>2</v>
      </c>
      <c r="B13" s="9" t="s">
        <v>141</v>
      </c>
      <c r="C13" s="193">
        <v>741208</v>
      </c>
      <c r="D13" s="193">
        <v>15789</v>
      </c>
      <c r="E13" s="330">
        <f t="shared" si="0"/>
        <v>756997</v>
      </c>
      <c r="F13" s="193">
        <v>86411</v>
      </c>
      <c r="G13" s="129">
        <f aca="true" t="shared" si="1" ref="G13:G33">E13-F13</f>
        <v>670586</v>
      </c>
    </row>
    <row r="14" spans="1:7" s="3" customFormat="1" ht="16.5">
      <c r="A14" s="8">
        <v>3</v>
      </c>
      <c r="B14" s="9" t="s">
        <v>136</v>
      </c>
      <c r="C14" s="193">
        <f>SUM(C15:C18)</f>
        <v>252905</v>
      </c>
      <c r="D14" s="193">
        <f>SUM(D15:D18)</f>
        <v>-35270</v>
      </c>
      <c r="E14" s="330">
        <f t="shared" si="0"/>
        <v>217635</v>
      </c>
      <c r="F14" s="193">
        <f>SUM(F15:F18)</f>
        <v>0</v>
      </c>
      <c r="G14" s="129">
        <f t="shared" si="1"/>
        <v>217635</v>
      </c>
    </row>
    <row r="15" spans="1:7" s="3" customFormat="1" ht="16.5">
      <c r="A15" s="12"/>
      <c r="B15" s="176" t="s">
        <v>139</v>
      </c>
      <c r="C15" s="194">
        <v>3000</v>
      </c>
      <c r="D15" s="194"/>
      <c r="E15" s="330">
        <f t="shared" si="0"/>
        <v>3000</v>
      </c>
      <c r="F15" s="175"/>
      <c r="G15" s="129">
        <f t="shared" si="1"/>
        <v>3000</v>
      </c>
    </row>
    <row r="16" spans="1:7" s="3" customFormat="1" ht="16.5">
      <c r="A16" s="12"/>
      <c r="B16" s="176" t="s">
        <v>137</v>
      </c>
      <c r="C16" s="194">
        <v>0</v>
      </c>
      <c r="D16" s="194"/>
      <c r="E16" s="330">
        <f t="shared" si="0"/>
        <v>0</v>
      </c>
      <c r="F16" s="175"/>
      <c r="G16" s="129">
        <f t="shared" si="1"/>
        <v>0</v>
      </c>
    </row>
    <row r="17" spans="1:7" s="3" customFormat="1" ht="16.5">
      <c r="A17" s="12"/>
      <c r="B17" s="176" t="s">
        <v>138</v>
      </c>
      <c r="C17" s="194">
        <v>11555</v>
      </c>
      <c r="D17" s="194"/>
      <c r="E17" s="330">
        <f t="shared" si="0"/>
        <v>11555</v>
      </c>
      <c r="F17" s="175"/>
      <c r="G17" s="129">
        <f t="shared" si="1"/>
        <v>11555</v>
      </c>
    </row>
    <row r="18" spans="1:7" s="3" customFormat="1" ht="16.5">
      <c r="A18" s="12"/>
      <c r="B18" s="176" t="s">
        <v>15</v>
      </c>
      <c r="C18" s="194">
        <v>238350</v>
      </c>
      <c r="D18" s="194">
        <v>-35270</v>
      </c>
      <c r="E18" s="330">
        <f t="shared" si="0"/>
        <v>203080</v>
      </c>
      <c r="F18" s="175"/>
      <c r="G18" s="129">
        <f t="shared" si="1"/>
        <v>203080</v>
      </c>
    </row>
    <row r="19" spans="1:7" s="16" customFormat="1" ht="16.5">
      <c r="A19" s="14"/>
      <c r="B19" s="15"/>
      <c r="C19" s="226"/>
      <c r="D19" s="226"/>
      <c r="E19" s="330">
        <f t="shared" si="0"/>
        <v>0</v>
      </c>
      <c r="F19" s="227"/>
      <c r="G19" s="129"/>
    </row>
    <row r="20" spans="1:7" s="3" customFormat="1" ht="16.5">
      <c r="A20" s="10"/>
      <c r="B20" s="11" t="s">
        <v>79</v>
      </c>
      <c r="C20" s="197">
        <f>C2-C11</f>
        <v>-3795922</v>
      </c>
      <c r="D20" s="197">
        <f>D2-D11</f>
        <v>20926</v>
      </c>
      <c r="E20" s="401">
        <f t="shared" si="0"/>
        <v>-3774996</v>
      </c>
      <c r="F20" s="197">
        <f>F2-F11</f>
        <v>-107763</v>
      </c>
      <c r="G20" s="461">
        <f t="shared" si="1"/>
        <v>-3667233</v>
      </c>
    </row>
    <row r="21" spans="1:7" s="3" customFormat="1" ht="16.5">
      <c r="A21" s="10"/>
      <c r="B21" s="11"/>
      <c r="C21" s="197"/>
      <c r="D21" s="197"/>
      <c r="E21" s="401">
        <f t="shared" si="0"/>
        <v>0</v>
      </c>
      <c r="F21" s="175"/>
      <c r="G21" s="129">
        <f t="shared" si="1"/>
        <v>0</v>
      </c>
    </row>
    <row r="22" spans="1:7" s="16" customFormat="1" ht="16.5">
      <c r="A22" s="10" t="s">
        <v>67</v>
      </c>
      <c r="B22" s="11" t="s">
        <v>19</v>
      </c>
      <c r="C22" s="197"/>
      <c r="D22" s="197"/>
      <c r="E22" s="401">
        <f t="shared" si="0"/>
        <v>0</v>
      </c>
      <c r="F22" s="197"/>
      <c r="G22" s="129">
        <f t="shared" si="1"/>
        <v>0</v>
      </c>
    </row>
    <row r="23" spans="1:7" s="3" customFormat="1" ht="16.5">
      <c r="A23" s="8"/>
      <c r="B23" s="9"/>
      <c r="C23" s="193"/>
      <c r="D23" s="193"/>
      <c r="E23" s="401">
        <f t="shared" si="0"/>
        <v>0</v>
      </c>
      <c r="F23" s="175"/>
      <c r="G23" s="129">
        <f t="shared" si="1"/>
        <v>0</v>
      </c>
    </row>
    <row r="24" spans="1:7" s="3" customFormat="1" ht="16.5">
      <c r="A24" s="10" t="s">
        <v>68</v>
      </c>
      <c r="B24" s="11" t="s">
        <v>40</v>
      </c>
      <c r="C24" s="197">
        <f>SUM(C26+C28)</f>
        <v>3780041</v>
      </c>
      <c r="D24" s="197">
        <f>SUM(D26+D28)</f>
        <v>0</v>
      </c>
      <c r="E24" s="401">
        <f t="shared" si="0"/>
        <v>3780041</v>
      </c>
      <c r="F24" s="197">
        <f>SUM(F26+F28)</f>
        <v>0</v>
      </c>
      <c r="G24" s="461">
        <f t="shared" si="1"/>
        <v>3780041</v>
      </c>
    </row>
    <row r="25" spans="1:7" s="3" customFormat="1" ht="16.5">
      <c r="A25" s="10"/>
      <c r="B25" s="21" t="s">
        <v>59</v>
      </c>
      <c r="C25" s="197"/>
      <c r="D25" s="197"/>
      <c r="E25" s="401">
        <f t="shared" si="0"/>
        <v>0</v>
      </c>
      <c r="F25" s="175"/>
      <c r="G25" s="129">
        <f t="shared" si="1"/>
        <v>0</v>
      </c>
    </row>
    <row r="26" spans="1:7" s="3" customFormat="1" ht="16.5">
      <c r="A26" s="8">
        <v>1</v>
      </c>
      <c r="B26" s="88" t="s">
        <v>112</v>
      </c>
      <c r="C26" s="193">
        <v>3780041</v>
      </c>
      <c r="D26" s="193"/>
      <c r="E26" s="330">
        <f t="shared" si="0"/>
        <v>3780041</v>
      </c>
      <c r="F26" s="193"/>
      <c r="G26" s="129">
        <f t="shared" si="1"/>
        <v>3780041</v>
      </c>
    </row>
    <row r="27" spans="1:7" s="3" customFormat="1" ht="16.5">
      <c r="A27" s="8"/>
      <c r="B27" s="88"/>
      <c r="C27" s="193"/>
      <c r="D27" s="193"/>
      <c r="E27" s="401">
        <f t="shared" si="0"/>
        <v>0</v>
      </c>
      <c r="F27" s="175"/>
      <c r="G27" s="129">
        <f t="shared" si="1"/>
        <v>0</v>
      </c>
    </row>
    <row r="28" spans="1:7" s="16" customFormat="1" ht="16.5">
      <c r="A28" s="10"/>
      <c r="B28" s="11" t="s">
        <v>16</v>
      </c>
      <c r="C28" s="197">
        <f>SUM(C29:C29)</f>
        <v>0</v>
      </c>
      <c r="D28" s="197"/>
      <c r="E28" s="401">
        <f t="shared" si="0"/>
        <v>0</v>
      </c>
      <c r="F28" s="197">
        <f>SUM(F29:F29)</f>
        <v>0</v>
      </c>
      <c r="G28" s="129">
        <f t="shared" si="1"/>
        <v>0</v>
      </c>
    </row>
    <row r="29" spans="1:7" s="3" customFormat="1" ht="16.5">
      <c r="A29" s="8">
        <v>1</v>
      </c>
      <c r="B29" s="9" t="s">
        <v>18</v>
      </c>
      <c r="C29" s="193"/>
      <c r="D29" s="193"/>
      <c r="E29" s="401">
        <f t="shared" si="0"/>
        <v>0</v>
      </c>
      <c r="F29" s="175"/>
      <c r="G29" s="129">
        <f t="shared" si="1"/>
        <v>0</v>
      </c>
    </row>
    <row r="30" spans="1:7" ht="16.5">
      <c r="A30" s="103"/>
      <c r="B30" s="13"/>
      <c r="C30" s="229"/>
      <c r="D30" s="229"/>
      <c r="E30" s="401">
        <f t="shared" si="0"/>
        <v>0</v>
      </c>
      <c r="F30" s="230"/>
      <c r="G30" s="129">
        <f t="shared" si="1"/>
        <v>0</v>
      </c>
    </row>
    <row r="31" spans="1:7" s="102" customFormat="1" ht="15">
      <c r="A31" s="104"/>
      <c r="B31" s="15" t="s">
        <v>72</v>
      </c>
      <c r="C31" s="197">
        <f>SUM(C2+C24)</f>
        <v>4367180</v>
      </c>
      <c r="D31" s="197">
        <f>SUM(D2+D24)</f>
        <v>1852</v>
      </c>
      <c r="E31" s="401">
        <f t="shared" si="0"/>
        <v>4369032</v>
      </c>
      <c r="F31" s="197">
        <f>SUM(F2+F24)</f>
        <v>11360</v>
      </c>
      <c r="G31" s="461">
        <f t="shared" si="1"/>
        <v>4357672</v>
      </c>
    </row>
    <row r="32" spans="1:7" s="102" customFormat="1" ht="16.5">
      <c r="A32" s="123"/>
      <c r="B32" s="15"/>
      <c r="C32" s="226"/>
      <c r="D32" s="226"/>
      <c r="E32" s="401">
        <f t="shared" si="0"/>
        <v>0</v>
      </c>
      <c r="F32" s="231"/>
      <c r="G32" s="129"/>
    </row>
    <row r="33" spans="1:7" s="102" customFormat="1" ht="15.75" thickBot="1">
      <c r="A33" s="120"/>
      <c r="B33" s="23" t="s">
        <v>73</v>
      </c>
      <c r="C33" s="232">
        <f>C11+C22</f>
        <v>4383061</v>
      </c>
      <c r="D33" s="232">
        <f>D11+D22</f>
        <v>-19074</v>
      </c>
      <c r="E33" s="402">
        <f t="shared" si="0"/>
        <v>4363987</v>
      </c>
      <c r="F33" s="232">
        <f>F11+F22</f>
        <v>119123</v>
      </c>
      <c r="G33" s="462">
        <f t="shared" si="1"/>
        <v>4244864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75" r:id="rId1"/>
  <headerFooter>
    <oddHeader>&amp;C&amp;"Book Antiqua,Félkövér"&amp;12Keszthely Város Önkormányzata
2018.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27" sqref="D26:D27"/>
    </sheetView>
  </sheetViews>
  <sheetFormatPr defaultColWidth="9.140625" defaultRowHeight="12.75"/>
  <cols>
    <col min="1" max="1" width="20.28125" style="1" customWidth="1"/>
    <col min="2" max="2" width="8.00390625" style="47" customWidth="1"/>
    <col min="3" max="3" width="10.00390625" style="48" customWidth="1"/>
    <col min="4" max="4" width="10.7109375" style="1" customWidth="1"/>
    <col min="5" max="5" width="8.28125" style="1" customWidth="1"/>
    <col min="6" max="6" width="7.8515625" style="1" customWidth="1"/>
    <col min="7" max="7" width="11.00390625" style="1" customWidth="1"/>
    <col min="8" max="8" width="8.421875" style="1" customWidth="1"/>
    <col min="9" max="10" width="8.8515625" style="1" customWidth="1"/>
    <col min="11" max="12" width="9.28125" style="1" customWidth="1"/>
    <col min="13" max="14" width="8.00390625" style="1" bestFit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4.25" customHeight="1">
      <c r="A1" s="744" t="s">
        <v>39</v>
      </c>
      <c r="B1" s="756" t="s">
        <v>9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  <c r="N1" s="758"/>
      <c r="O1" s="758"/>
      <c r="P1" s="759" t="s">
        <v>41</v>
      </c>
    </row>
    <row r="2" spans="1:16" ht="13.5" customHeight="1">
      <c r="A2" s="745"/>
      <c r="B2" s="762" t="s">
        <v>2</v>
      </c>
      <c r="C2" s="763"/>
      <c r="D2" s="763"/>
      <c r="E2" s="763"/>
      <c r="F2" s="763"/>
      <c r="G2" s="763"/>
      <c r="H2" s="747" t="s">
        <v>3</v>
      </c>
      <c r="I2" s="747"/>
      <c r="J2" s="748"/>
      <c r="K2" s="748"/>
      <c r="L2" s="748"/>
      <c r="M2" s="753" t="s">
        <v>179</v>
      </c>
      <c r="N2" s="751"/>
      <c r="O2" s="755" t="s">
        <v>195</v>
      </c>
      <c r="P2" s="760"/>
    </row>
    <row r="3" spans="1:16" ht="16.5" customHeight="1">
      <c r="A3" s="745"/>
      <c r="B3" s="748" t="s">
        <v>110</v>
      </c>
      <c r="C3" s="748" t="s">
        <v>21</v>
      </c>
      <c r="D3" s="748" t="s">
        <v>543</v>
      </c>
      <c r="E3" s="753" t="s">
        <v>145</v>
      </c>
      <c r="F3" s="748" t="s">
        <v>155</v>
      </c>
      <c r="G3" s="747" t="s">
        <v>255</v>
      </c>
      <c r="H3" s="753" t="s">
        <v>143</v>
      </c>
      <c r="I3" s="747" t="s">
        <v>178</v>
      </c>
      <c r="J3" s="748" t="s">
        <v>541</v>
      </c>
      <c r="K3" s="747" t="s">
        <v>144</v>
      </c>
      <c r="L3" s="751" t="s">
        <v>542</v>
      </c>
      <c r="M3" s="754"/>
      <c r="N3" s="752"/>
      <c r="O3" s="755"/>
      <c r="P3" s="760"/>
    </row>
    <row r="4" spans="1:16" ht="59.25" customHeight="1">
      <c r="A4" s="746"/>
      <c r="B4" s="749"/>
      <c r="C4" s="750"/>
      <c r="D4" s="750"/>
      <c r="E4" s="754"/>
      <c r="F4" s="750"/>
      <c r="G4" s="747"/>
      <c r="H4" s="754"/>
      <c r="I4" s="747"/>
      <c r="J4" s="750"/>
      <c r="K4" s="747"/>
      <c r="L4" s="752"/>
      <c r="M4" s="41" t="s">
        <v>180</v>
      </c>
      <c r="N4" s="39" t="s">
        <v>160</v>
      </c>
      <c r="O4" s="754"/>
      <c r="P4" s="761"/>
    </row>
    <row r="5" spans="1:16" ht="14.2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4">
        <v>13</v>
      </c>
      <c r="N5" s="44">
        <v>14</v>
      </c>
      <c r="O5" s="43">
        <v>15</v>
      </c>
      <c r="P5" s="45">
        <v>16</v>
      </c>
    </row>
    <row r="6" spans="1:16" ht="25.5">
      <c r="A6" s="107" t="s">
        <v>600</v>
      </c>
      <c r="B6" s="233">
        <v>287758</v>
      </c>
      <c r="C6" s="233">
        <v>1224830</v>
      </c>
      <c r="D6" s="233">
        <v>1155059</v>
      </c>
      <c r="E6" s="233">
        <v>69980</v>
      </c>
      <c r="F6" s="233">
        <v>64824</v>
      </c>
      <c r="G6" s="233">
        <v>10835</v>
      </c>
      <c r="H6" s="233">
        <v>325683</v>
      </c>
      <c r="I6" s="233">
        <v>0</v>
      </c>
      <c r="J6" s="233">
        <v>11360</v>
      </c>
      <c r="K6" s="233">
        <v>91439</v>
      </c>
      <c r="L6" s="233">
        <v>0</v>
      </c>
      <c r="M6" s="233">
        <v>0</v>
      </c>
      <c r="N6" s="233">
        <v>3774117</v>
      </c>
      <c r="O6" s="233">
        <v>3500</v>
      </c>
      <c r="P6" s="234">
        <f aca="true" t="shared" si="0" ref="P6:P13">SUM(B6:O6)</f>
        <v>7019385</v>
      </c>
    </row>
    <row r="7" spans="1:16" ht="15">
      <c r="A7" s="264" t="s">
        <v>415</v>
      </c>
      <c r="B7" s="179">
        <v>3600</v>
      </c>
      <c r="C7" s="179"/>
      <c r="D7" s="179">
        <v>102518</v>
      </c>
      <c r="E7" s="179">
        <v>1653</v>
      </c>
      <c r="F7" s="179"/>
      <c r="G7" s="179"/>
      <c r="H7" s="179"/>
      <c r="I7" s="179"/>
      <c r="J7" s="179"/>
      <c r="K7" s="179"/>
      <c r="L7" s="179"/>
      <c r="M7" s="179"/>
      <c r="N7" s="179"/>
      <c r="O7" s="179">
        <v>2500</v>
      </c>
      <c r="P7" s="186">
        <f t="shared" si="0"/>
        <v>110271</v>
      </c>
    </row>
    <row r="8" spans="1:16" ht="15">
      <c r="A8" s="264" t="s">
        <v>416</v>
      </c>
      <c r="B8" s="179">
        <f>SUM(B6:B7)</f>
        <v>291358</v>
      </c>
      <c r="C8" s="179">
        <f aca="true" t="shared" si="1" ref="C8:O8">SUM(C6:C7)</f>
        <v>1224830</v>
      </c>
      <c r="D8" s="179">
        <f t="shared" si="1"/>
        <v>1257577</v>
      </c>
      <c r="E8" s="179">
        <f t="shared" si="1"/>
        <v>71633</v>
      </c>
      <c r="F8" s="179">
        <f t="shared" si="1"/>
        <v>64824</v>
      </c>
      <c r="G8" s="179">
        <f t="shared" si="1"/>
        <v>10835</v>
      </c>
      <c r="H8" s="179">
        <f t="shared" si="1"/>
        <v>325683</v>
      </c>
      <c r="I8" s="179">
        <f t="shared" si="1"/>
        <v>0</v>
      </c>
      <c r="J8" s="179">
        <f t="shared" si="1"/>
        <v>11360</v>
      </c>
      <c r="K8" s="179">
        <f t="shared" si="1"/>
        <v>91439</v>
      </c>
      <c r="L8" s="179">
        <f t="shared" si="1"/>
        <v>0</v>
      </c>
      <c r="M8" s="179">
        <f t="shared" si="1"/>
        <v>0</v>
      </c>
      <c r="N8" s="179">
        <f t="shared" si="1"/>
        <v>3774117</v>
      </c>
      <c r="O8" s="179">
        <f t="shared" si="1"/>
        <v>6000</v>
      </c>
      <c r="P8" s="403">
        <f t="shared" si="0"/>
        <v>7129656</v>
      </c>
    </row>
    <row r="9" spans="1:16" ht="15">
      <c r="A9" s="143" t="s">
        <v>61</v>
      </c>
      <c r="B9" s="179">
        <v>0</v>
      </c>
      <c r="C9" s="179">
        <v>276357</v>
      </c>
      <c r="D9" s="179">
        <v>1119578</v>
      </c>
      <c r="E9" s="179">
        <v>0</v>
      </c>
      <c r="F9" s="179">
        <v>0</v>
      </c>
      <c r="G9" s="179">
        <v>1000</v>
      </c>
      <c r="H9" s="179">
        <v>0</v>
      </c>
      <c r="I9" s="179">
        <v>0</v>
      </c>
      <c r="J9" s="179">
        <v>11360</v>
      </c>
      <c r="K9" s="179">
        <v>0</v>
      </c>
      <c r="L9" s="179">
        <v>0</v>
      </c>
      <c r="M9" s="179">
        <v>0</v>
      </c>
      <c r="N9" s="179">
        <v>0</v>
      </c>
      <c r="O9" s="179">
        <v>6000</v>
      </c>
      <c r="P9" s="235">
        <f t="shared" si="0"/>
        <v>1414295</v>
      </c>
    </row>
    <row r="10" spans="1:16" ht="25.5">
      <c r="A10" s="49" t="s">
        <v>601</v>
      </c>
      <c r="B10" s="236">
        <v>397492</v>
      </c>
      <c r="C10" s="237">
        <v>0</v>
      </c>
      <c r="D10" s="236">
        <v>0</v>
      </c>
      <c r="E10" s="236">
        <v>465720</v>
      </c>
      <c r="F10" s="236"/>
      <c r="G10" s="236"/>
      <c r="H10" s="236">
        <v>0</v>
      </c>
      <c r="I10" s="236">
        <v>1000</v>
      </c>
      <c r="J10" s="236"/>
      <c r="K10" s="236">
        <v>157657</v>
      </c>
      <c r="L10" s="236"/>
      <c r="M10" s="236">
        <v>15884</v>
      </c>
      <c r="N10" s="236">
        <v>5924</v>
      </c>
      <c r="O10" s="236">
        <v>0</v>
      </c>
      <c r="P10" s="235">
        <f t="shared" si="0"/>
        <v>1043677</v>
      </c>
    </row>
    <row r="11" spans="1:16" ht="15">
      <c r="A11" s="264" t="s">
        <v>415</v>
      </c>
      <c r="B11" s="236">
        <v>1482</v>
      </c>
      <c r="C11" s="237"/>
      <c r="D11" s="236"/>
      <c r="E11" s="236">
        <v>12725</v>
      </c>
      <c r="F11" s="236"/>
      <c r="G11" s="236"/>
      <c r="H11" s="236"/>
      <c r="I11" s="236"/>
      <c r="J11" s="236"/>
      <c r="K11" s="236">
        <v>1852</v>
      </c>
      <c r="L11" s="236"/>
      <c r="M11" s="236"/>
      <c r="N11" s="236"/>
      <c r="O11" s="236"/>
      <c r="P11" s="235">
        <f t="shared" si="0"/>
        <v>16059</v>
      </c>
    </row>
    <row r="12" spans="1:16" ht="15">
      <c r="A12" s="264" t="s">
        <v>416</v>
      </c>
      <c r="B12" s="236">
        <f>SUM(B10:B11)</f>
        <v>398974</v>
      </c>
      <c r="C12" s="236">
        <f aca="true" t="shared" si="2" ref="C12:O12">SUM(C10:C11)</f>
        <v>0</v>
      </c>
      <c r="D12" s="236">
        <f t="shared" si="2"/>
        <v>0</v>
      </c>
      <c r="E12" s="236">
        <f t="shared" si="2"/>
        <v>478445</v>
      </c>
      <c r="F12" s="236">
        <f t="shared" si="2"/>
        <v>0</v>
      </c>
      <c r="G12" s="236">
        <f t="shared" si="2"/>
        <v>0</v>
      </c>
      <c r="H12" s="236">
        <f t="shared" si="2"/>
        <v>0</v>
      </c>
      <c r="I12" s="236">
        <f t="shared" si="2"/>
        <v>1000</v>
      </c>
      <c r="J12" s="236"/>
      <c r="K12" s="236">
        <f t="shared" si="2"/>
        <v>159509</v>
      </c>
      <c r="L12" s="236">
        <f t="shared" si="2"/>
        <v>0</v>
      </c>
      <c r="M12" s="236">
        <f t="shared" si="2"/>
        <v>15884</v>
      </c>
      <c r="N12" s="236">
        <f t="shared" si="2"/>
        <v>5924</v>
      </c>
      <c r="O12" s="236">
        <f t="shared" si="2"/>
        <v>0</v>
      </c>
      <c r="P12" s="186">
        <f t="shared" si="0"/>
        <v>1059736</v>
      </c>
    </row>
    <row r="13" spans="1:16" ht="15.75" thickBot="1">
      <c r="A13" s="144" t="s">
        <v>61</v>
      </c>
      <c r="B13" s="238">
        <v>28337</v>
      </c>
      <c r="C13" s="239"/>
      <c r="D13" s="238"/>
      <c r="E13" s="238">
        <v>87480</v>
      </c>
      <c r="F13" s="238">
        <v>0</v>
      </c>
      <c r="G13" s="238"/>
      <c r="H13" s="238"/>
      <c r="I13" s="238"/>
      <c r="J13" s="238"/>
      <c r="K13" s="238"/>
      <c r="L13" s="238">
        <v>0</v>
      </c>
      <c r="M13" s="238"/>
      <c r="N13" s="238"/>
      <c r="O13" s="238"/>
      <c r="P13" s="409">
        <f t="shared" si="0"/>
        <v>115817</v>
      </c>
    </row>
    <row r="14" spans="1:16" ht="15">
      <c r="A14" s="113" t="s">
        <v>1</v>
      </c>
      <c r="B14" s="240">
        <f aca="true" t="shared" si="3" ref="B14:P14">SUM(B6+B10)</f>
        <v>685250</v>
      </c>
      <c r="C14" s="240">
        <f t="shared" si="3"/>
        <v>1224830</v>
      </c>
      <c r="D14" s="240">
        <f t="shared" si="3"/>
        <v>1155059</v>
      </c>
      <c r="E14" s="240">
        <f t="shared" si="3"/>
        <v>535700</v>
      </c>
      <c r="F14" s="240">
        <f t="shared" si="3"/>
        <v>64824</v>
      </c>
      <c r="G14" s="240">
        <f t="shared" si="3"/>
        <v>10835</v>
      </c>
      <c r="H14" s="240">
        <f t="shared" si="3"/>
        <v>325683</v>
      </c>
      <c r="I14" s="240">
        <f t="shared" si="3"/>
        <v>1000</v>
      </c>
      <c r="J14" s="240">
        <f t="shared" si="3"/>
        <v>11360</v>
      </c>
      <c r="K14" s="240">
        <f t="shared" si="3"/>
        <v>249096</v>
      </c>
      <c r="L14" s="240">
        <f t="shared" si="3"/>
        <v>0</v>
      </c>
      <c r="M14" s="240">
        <f t="shared" si="3"/>
        <v>15884</v>
      </c>
      <c r="N14" s="240">
        <f t="shared" si="3"/>
        <v>3780041</v>
      </c>
      <c r="O14" s="240">
        <f t="shared" si="3"/>
        <v>3500</v>
      </c>
      <c r="P14" s="241">
        <f t="shared" si="3"/>
        <v>8063062</v>
      </c>
    </row>
    <row r="15" spans="1:16" ht="15">
      <c r="A15" s="407" t="s">
        <v>415</v>
      </c>
      <c r="B15" s="408">
        <f>SUM(B7+B11)</f>
        <v>5082</v>
      </c>
      <c r="C15" s="408">
        <f aca="true" t="shared" si="4" ref="C15:O15">SUM(C7+C11)</f>
        <v>0</v>
      </c>
      <c r="D15" s="408">
        <f t="shared" si="4"/>
        <v>102518</v>
      </c>
      <c r="E15" s="408">
        <f t="shared" si="4"/>
        <v>14378</v>
      </c>
      <c r="F15" s="408">
        <f t="shared" si="4"/>
        <v>0</v>
      </c>
      <c r="G15" s="408">
        <f t="shared" si="4"/>
        <v>0</v>
      </c>
      <c r="H15" s="408">
        <f t="shared" si="4"/>
        <v>0</v>
      </c>
      <c r="I15" s="408">
        <f t="shared" si="4"/>
        <v>0</v>
      </c>
      <c r="J15" s="408">
        <f t="shared" si="4"/>
        <v>0</v>
      </c>
      <c r="K15" s="408">
        <f t="shared" si="4"/>
        <v>1852</v>
      </c>
      <c r="L15" s="408">
        <f t="shared" si="4"/>
        <v>0</v>
      </c>
      <c r="M15" s="408">
        <f t="shared" si="4"/>
        <v>0</v>
      </c>
      <c r="N15" s="408">
        <f t="shared" si="4"/>
        <v>0</v>
      </c>
      <c r="O15" s="408">
        <f t="shared" si="4"/>
        <v>2500</v>
      </c>
      <c r="P15" s="243">
        <f>SUM(P7+P11)</f>
        <v>126330</v>
      </c>
    </row>
    <row r="16" spans="1:16" ht="15">
      <c r="A16" s="404" t="s">
        <v>416</v>
      </c>
      <c r="B16" s="405">
        <f>SUM(B14:B15)</f>
        <v>690332</v>
      </c>
      <c r="C16" s="405">
        <f aca="true" t="shared" si="5" ref="C16:P16">SUM(C14:C15)</f>
        <v>1224830</v>
      </c>
      <c r="D16" s="405">
        <f t="shared" si="5"/>
        <v>1257577</v>
      </c>
      <c r="E16" s="405">
        <f t="shared" si="5"/>
        <v>550078</v>
      </c>
      <c r="F16" s="405">
        <f t="shared" si="5"/>
        <v>64824</v>
      </c>
      <c r="G16" s="405">
        <f t="shared" si="5"/>
        <v>10835</v>
      </c>
      <c r="H16" s="405">
        <f t="shared" si="5"/>
        <v>325683</v>
      </c>
      <c r="I16" s="405">
        <f t="shared" si="5"/>
        <v>1000</v>
      </c>
      <c r="J16" s="405">
        <f t="shared" si="5"/>
        <v>11360</v>
      </c>
      <c r="K16" s="405">
        <f t="shared" si="5"/>
        <v>250948</v>
      </c>
      <c r="L16" s="405">
        <f t="shared" si="5"/>
        <v>0</v>
      </c>
      <c r="M16" s="405">
        <f t="shared" si="5"/>
        <v>15884</v>
      </c>
      <c r="N16" s="405">
        <f t="shared" si="5"/>
        <v>3780041</v>
      </c>
      <c r="O16" s="405">
        <f t="shared" si="5"/>
        <v>6000</v>
      </c>
      <c r="P16" s="406">
        <f t="shared" si="5"/>
        <v>8189392</v>
      </c>
    </row>
    <row r="17" spans="1:16" ht="15">
      <c r="A17" s="109" t="s">
        <v>61</v>
      </c>
      <c r="B17" s="242">
        <f>SUM(B9+B13)</f>
        <v>28337</v>
      </c>
      <c r="C17" s="242">
        <f aca="true" t="shared" si="6" ref="C17:P17">SUM(C9+C13)</f>
        <v>276357</v>
      </c>
      <c r="D17" s="242">
        <f t="shared" si="6"/>
        <v>1119578</v>
      </c>
      <c r="E17" s="242">
        <f t="shared" si="6"/>
        <v>87480</v>
      </c>
      <c r="F17" s="242">
        <f t="shared" si="6"/>
        <v>0</v>
      </c>
      <c r="G17" s="242">
        <f t="shared" si="6"/>
        <v>1000</v>
      </c>
      <c r="H17" s="242">
        <f t="shared" si="6"/>
        <v>0</v>
      </c>
      <c r="I17" s="242">
        <f t="shared" si="6"/>
        <v>0</v>
      </c>
      <c r="J17" s="242">
        <f t="shared" si="6"/>
        <v>11360</v>
      </c>
      <c r="K17" s="242">
        <f t="shared" si="6"/>
        <v>0</v>
      </c>
      <c r="L17" s="242">
        <f t="shared" si="6"/>
        <v>0</v>
      </c>
      <c r="M17" s="242">
        <f t="shared" si="6"/>
        <v>0</v>
      </c>
      <c r="N17" s="242">
        <f t="shared" si="6"/>
        <v>0</v>
      </c>
      <c r="O17" s="242">
        <f t="shared" si="6"/>
        <v>6000</v>
      </c>
      <c r="P17" s="243">
        <f t="shared" si="6"/>
        <v>1530112</v>
      </c>
    </row>
    <row r="18" spans="1:16" ht="15.75" thickBot="1">
      <c r="A18" s="114" t="s">
        <v>62</v>
      </c>
      <c r="B18" s="244">
        <f>B16-B17</f>
        <v>661995</v>
      </c>
      <c r="C18" s="244">
        <f aca="true" t="shared" si="7" ref="C18:P18">C16-C17</f>
        <v>948473</v>
      </c>
      <c r="D18" s="244">
        <f t="shared" si="7"/>
        <v>137999</v>
      </c>
      <c r="E18" s="244">
        <f t="shared" si="7"/>
        <v>462598</v>
      </c>
      <c r="F18" s="244">
        <f t="shared" si="7"/>
        <v>64824</v>
      </c>
      <c r="G18" s="244">
        <f t="shared" si="7"/>
        <v>9835</v>
      </c>
      <c r="H18" s="244">
        <f t="shared" si="7"/>
        <v>325683</v>
      </c>
      <c r="I18" s="244">
        <f t="shared" si="7"/>
        <v>1000</v>
      </c>
      <c r="J18" s="244">
        <f t="shared" si="7"/>
        <v>0</v>
      </c>
      <c r="K18" s="244">
        <f t="shared" si="7"/>
        <v>250948</v>
      </c>
      <c r="L18" s="244">
        <f t="shared" si="7"/>
        <v>0</v>
      </c>
      <c r="M18" s="244">
        <f t="shared" si="7"/>
        <v>15884</v>
      </c>
      <c r="N18" s="244">
        <f t="shared" si="7"/>
        <v>3780041</v>
      </c>
      <c r="O18" s="244">
        <f t="shared" si="7"/>
        <v>0</v>
      </c>
      <c r="P18" s="245">
        <f t="shared" si="7"/>
        <v>6659280</v>
      </c>
    </row>
    <row r="21" spans="3:16" ht="13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3" spans="3:16" ht="13.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sheetProtection/>
  <mergeCells count="19">
    <mergeCell ref="O2:O4"/>
    <mergeCell ref="B1:L1"/>
    <mergeCell ref="M1:O1"/>
    <mergeCell ref="P1:P4"/>
    <mergeCell ref="B2:G2"/>
    <mergeCell ref="F3:F4"/>
    <mergeCell ref="D3:D4"/>
    <mergeCell ref="E3:E4"/>
    <mergeCell ref="G3:G4"/>
    <mergeCell ref="H3:H4"/>
    <mergeCell ref="A1:A4"/>
    <mergeCell ref="H2:L2"/>
    <mergeCell ref="B3:B4"/>
    <mergeCell ref="C3:C4"/>
    <mergeCell ref="L3:L4"/>
    <mergeCell ref="M2:N3"/>
    <mergeCell ref="I3:I4"/>
    <mergeCell ref="K3:K4"/>
    <mergeCell ref="J3:J4"/>
  </mergeCells>
  <printOptions/>
  <pageMargins left="0.39" right="0.2362204724409449" top="0.984251968503937" bottom="0.31496062992125984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K25" sqref="K25"/>
    </sheetView>
  </sheetViews>
  <sheetFormatPr defaultColWidth="9.140625" defaultRowHeight="12.75"/>
  <cols>
    <col min="1" max="1" width="37.8515625" style="1" customWidth="1"/>
    <col min="2" max="2" width="8.57421875" style="47" customWidth="1"/>
    <col min="3" max="3" width="9.28125" style="48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10.8515625" style="1" customWidth="1"/>
    <col min="16" max="16384" width="9.140625" style="1" customWidth="1"/>
  </cols>
  <sheetData>
    <row r="1" spans="1:15" ht="24" customHeight="1" thickBot="1">
      <c r="A1" s="774" t="s">
        <v>113</v>
      </c>
      <c r="B1" s="775" t="s">
        <v>9</v>
      </c>
      <c r="C1" s="776"/>
      <c r="D1" s="776"/>
      <c r="E1" s="776"/>
      <c r="F1" s="776"/>
      <c r="G1" s="776"/>
      <c r="H1" s="776"/>
      <c r="I1" s="776"/>
      <c r="J1" s="776"/>
      <c r="K1" s="777"/>
      <c r="L1" s="769" t="s">
        <v>40</v>
      </c>
      <c r="M1" s="770"/>
      <c r="N1" s="770"/>
      <c r="O1" s="759" t="s">
        <v>41</v>
      </c>
    </row>
    <row r="2" spans="1:15" ht="26.25" customHeight="1">
      <c r="A2" s="745"/>
      <c r="B2" s="764" t="s">
        <v>2</v>
      </c>
      <c r="C2" s="765"/>
      <c r="D2" s="765"/>
      <c r="E2" s="765"/>
      <c r="F2" s="765"/>
      <c r="G2" s="766"/>
      <c r="H2" s="767" t="s">
        <v>3</v>
      </c>
      <c r="I2" s="778"/>
      <c r="J2" s="778"/>
      <c r="K2" s="779"/>
      <c r="L2" s="767" t="s">
        <v>148</v>
      </c>
      <c r="M2" s="768"/>
      <c r="N2" s="771" t="s">
        <v>529</v>
      </c>
      <c r="O2" s="760"/>
    </row>
    <row r="3" spans="1:15" ht="28.5" customHeight="1">
      <c r="A3" s="745"/>
      <c r="B3" s="748" t="s">
        <v>74</v>
      </c>
      <c r="C3" s="748" t="s">
        <v>21</v>
      </c>
      <c r="D3" s="753" t="s">
        <v>156</v>
      </c>
      <c r="E3" s="753" t="s">
        <v>145</v>
      </c>
      <c r="F3" s="748" t="s">
        <v>155</v>
      </c>
      <c r="G3" s="747" t="s">
        <v>246</v>
      </c>
      <c r="H3" s="748" t="s">
        <v>143</v>
      </c>
      <c r="I3" s="748" t="s">
        <v>528</v>
      </c>
      <c r="J3" s="753" t="s">
        <v>146</v>
      </c>
      <c r="K3" s="747" t="s">
        <v>147</v>
      </c>
      <c r="L3" s="772" t="s">
        <v>112</v>
      </c>
      <c r="M3" s="773"/>
      <c r="N3" s="749"/>
      <c r="O3" s="760"/>
    </row>
    <row r="4" spans="1:15" ht="38.25">
      <c r="A4" s="746"/>
      <c r="B4" s="750"/>
      <c r="C4" s="750"/>
      <c r="D4" s="754"/>
      <c r="E4" s="754"/>
      <c r="F4" s="750"/>
      <c r="G4" s="747"/>
      <c r="H4" s="750"/>
      <c r="I4" s="750"/>
      <c r="J4" s="754"/>
      <c r="K4" s="747"/>
      <c r="L4" s="41" t="s">
        <v>408</v>
      </c>
      <c r="M4" s="39" t="s">
        <v>38</v>
      </c>
      <c r="N4" s="750"/>
      <c r="O4" s="761"/>
    </row>
    <row r="5" spans="1:15" ht="14.25" thickBot="1">
      <c r="A5" s="42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  <c r="G5" s="199">
        <v>7</v>
      </c>
      <c r="H5" s="199">
        <v>8</v>
      </c>
      <c r="I5" s="199">
        <v>9</v>
      </c>
      <c r="J5" s="199">
        <v>10</v>
      </c>
      <c r="K5" s="199">
        <v>11</v>
      </c>
      <c r="L5" s="200">
        <v>12</v>
      </c>
      <c r="M5" s="200">
        <v>13</v>
      </c>
      <c r="N5" s="43">
        <v>14</v>
      </c>
      <c r="O5" s="45">
        <v>15</v>
      </c>
    </row>
    <row r="6" spans="1:15" ht="15">
      <c r="A6" s="107" t="s">
        <v>82</v>
      </c>
      <c r="B6" s="631">
        <v>508</v>
      </c>
      <c r="C6" s="631"/>
      <c r="D6" s="631"/>
      <c r="E6" s="631">
        <v>58199</v>
      </c>
      <c r="F6" s="631">
        <v>64824</v>
      </c>
      <c r="G6" s="631">
        <v>7284</v>
      </c>
      <c r="H6" s="631"/>
      <c r="I6" s="631"/>
      <c r="J6" s="631"/>
      <c r="K6" s="631"/>
      <c r="L6" s="631"/>
      <c r="M6" s="631"/>
      <c r="N6" s="631"/>
      <c r="O6" s="632">
        <f aca="true" t="shared" si="0" ref="O6:O32">SUM(B6:N6)</f>
        <v>130815</v>
      </c>
    </row>
    <row r="7" spans="1:15" ht="15">
      <c r="A7" s="131" t="s">
        <v>415</v>
      </c>
      <c r="B7" s="96"/>
      <c r="C7" s="96"/>
      <c r="D7" s="96"/>
      <c r="E7" s="96">
        <v>-968</v>
      </c>
      <c r="F7" s="96"/>
      <c r="G7" s="96"/>
      <c r="H7" s="96"/>
      <c r="I7" s="96"/>
      <c r="J7" s="96"/>
      <c r="K7" s="96"/>
      <c r="L7" s="96"/>
      <c r="M7" s="96"/>
      <c r="N7" s="96"/>
      <c r="O7" s="121">
        <f t="shared" si="0"/>
        <v>-968</v>
      </c>
    </row>
    <row r="8" spans="1:15" ht="15">
      <c r="A8" s="131" t="s">
        <v>416</v>
      </c>
      <c r="B8" s="96">
        <f>SUM(B6:B7)</f>
        <v>508</v>
      </c>
      <c r="C8" s="96"/>
      <c r="D8" s="96"/>
      <c r="E8" s="96">
        <f>SUM(E6:E7)</f>
        <v>57231</v>
      </c>
      <c r="F8" s="96">
        <f>SUM(F6:F7)</f>
        <v>64824</v>
      </c>
      <c r="G8" s="96">
        <f>SUM(G6:G7)</f>
        <v>7284</v>
      </c>
      <c r="H8" s="96"/>
      <c r="I8" s="96"/>
      <c r="J8" s="96"/>
      <c r="K8" s="96"/>
      <c r="L8" s="96"/>
      <c r="M8" s="96"/>
      <c r="N8" s="96"/>
      <c r="O8" s="121">
        <f t="shared" si="0"/>
        <v>129847</v>
      </c>
    </row>
    <row r="9" spans="1:15" ht="15">
      <c r="A9" s="49" t="s">
        <v>81</v>
      </c>
      <c r="B9" s="96">
        <v>261355</v>
      </c>
      <c r="C9" s="96"/>
      <c r="D9" s="96"/>
      <c r="E9" s="96"/>
      <c r="F9" s="96"/>
      <c r="G9" s="96"/>
      <c r="H9" s="96">
        <v>325683</v>
      </c>
      <c r="I9" s="96"/>
      <c r="J9" s="96"/>
      <c r="K9" s="96"/>
      <c r="L9" s="96"/>
      <c r="M9" s="96"/>
      <c r="N9" s="96"/>
      <c r="O9" s="121">
        <f t="shared" si="0"/>
        <v>587038</v>
      </c>
    </row>
    <row r="10" spans="1:15" ht="15">
      <c r="A10" s="131" t="s">
        <v>415</v>
      </c>
      <c r="B10" s="96">
        <v>3600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121">
        <f t="shared" si="0"/>
        <v>3600</v>
      </c>
    </row>
    <row r="11" spans="1:15" ht="15">
      <c r="A11" s="131" t="s">
        <v>416</v>
      </c>
      <c r="B11" s="96">
        <f>SUM(B9:B10)</f>
        <v>264955</v>
      </c>
      <c r="C11" s="96"/>
      <c r="D11" s="96"/>
      <c r="E11" s="96"/>
      <c r="F11" s="96"/>
      <c r="G11" s="96"/>
      <c r="H11" s="96">
        <f>SUM(H9:H10)</f>
        <v>325683</v>
      </c>
      <c r="I11" s="96"/>
      <c r="J11" s="96"/>
      <c r="K11" s="96"/>
      <c r="L11" s="96"/>
      <c r="M11" s="96"/>
      <c r="N11" s="96"/>
      <c r="O11" s="121">
        <f t="shared" si="0"/>
        <v>590638</v>
      </c>
    </row>
    <row r="12" spans="1:15" ht="15">
      <c r="A12" s="58" t="s">
        <v>194</v>
      </c>
      <c r="B12" s="96"/>
      <c r="C12" s="96"/>
      <c r="D12" s="96">
        <v>1155059</v>
      </c>
      <c r="E12" s="96"/>
      <c r="F12" s="96"/>
      <c r="G12" s="96"/>
      <c r="H12" s="96"/>
      <c r="I12" s="96">
        <v>11360</v>
      </c>
      <c r="J12" s="96"/>
      <c r="K12" s="96"/>
      <c r="L12" s="96"/>
      <c r="M12" s="96"/>
      <c r="N12" s="179">
        <v>3500</v>
      </c>
      <c r="O12" s="121">
        <f t="shared" si="0"/>
        <v>1169919</v>
      </c>
    </row>
    <row r="13" spans="1:15" ht="15">
      <c r="A13" s="131" t="s">
        <v>415</v>
      </c>
      <c r="B13" s="96"/>
      <c r="C13" s="96"/>
      <c r="D13" s="96">
        <v>102518</v>
      </c>
      <c r="E13" s="96"/>
      <c r="F13" s="96"/>
      <c r="G13" s="96"/>
      <c r="H13" s="96"/>
      <c r="I13" s="96"/>
      <c r="J13" s="96"/>
      <c r="K13" s="96"/>
      <c r="L13" s="96"/>
      <c r="M13" s="96"/>
      <c r="N13" s="179">
        <v>2500</v>
      </c>
      <c r="O13" s="121">
        <f t="shared" si="0"/>
        <v>105018</v>
      </c>
    </row>
    <row r="14" spans="1:15" ht="15">
      <c r="A14" s="131" t="s">
        <v>416</v>
      </c>
      <c r="B14" s="96"/>
      <c r="C14" s="96"/>
      <c r="D14" s="96">
        <f>SUM(D12:D13)</f>
        <v>1257577</v>
      </c>
      <c r="E14" s="96"/>
      <c r="F14" s="96"/>
      <c r="G14" s="96"/>
      <c r="H14" s="96"/>
      <c r="I14" s="96">
        <f>SUM(I12:I13)</f>
        <v>11360</v>
      </c>
      <c r="J14" s="96"/>
      <c r="K14" s="96"/>
      <c r="L14" s="96"/>
      <c r="M14" s="96"/>
      <c r="N14" s="96">
        <f>SUM(N12:N13)</f>
        <v>6000</v>
      </c>
      <c r="O14" s="121">
        <f t="shared" si="0"/>
        <v>1274937</v>
      </c>
    </row>
    <row r="15" spans="1:15" ht="15">
      <c r="A15" s="135" t="s">
        <v>105</v>
      </c>
      <c r="B15" s="96"/>
      <c r="C15" s="96"/>
      <c r="D15" s="96">
        <v>1119578</v>
      </c>
      <c r="E15" s="96"/>
      <c r="F15" s="96"/>
      <c r="G15" s="96"/>
      <c r="H15" s="96"/>
      <c r="I15" s="96">
        <v>11360</v>
      </c>
      <c r="J15" s="96"/>
      <c r="K15" s="96"/>
      <c r="L15" s="96"/>
      <c r="M15" s="96"/>
      <c r="N15" s="179">
        <v>6000</v>
      </c>
      <c r="O15" s="121">
        <f t="shared" si="0"/>
        <v>1136938</v>
      </c>
    </row>
    <row r="16" spans="1:15" ht="15">
      <c r="A16" s="198" t="s">
        <v>192</v>
      </c>
      <c r="B16" s="96"/>
      <c r="C16" s="96"/>
      <c r="D16" s="96"/>
      <c r="E16" s="96"/>
      <c r="F16" s="96"/>
      <c r="G16" s="96"/>
      <c r="H16" s="96"/>
      <c r="I16" s="96"/>
      <c r="J16" s="272"/>
      <c r="K16" s="633"/>
      <c r="L16" s="96"/>
      <c r="M16" s="96">
        <v>3774117</v>
      </c>
      <c r="N16" s="179"/>
      <c r="O16" s="121">
        <f t="shared" si="0"/>
        <v>3774117</v>
      </c>
    </row>
    <row r="17" spans="1:15" ht="15">
      <c r="A17" s="58" t="s">
        <v>85</v>
      </c>
      <c r="B17" s="272"/>
      <c r="C17" s="272"/>
      <c r="D17" s="272"/>
      <c r="E17" s="272">
        <v>3106</v>
      </c>
      <c r="F17" s="272"/>
      <c r="G17" s="272"/>
      <c r="H17" s="272"/>
      <c r="I17" s="272"/>
      <c r="J17" s="272"/>
      <c r="K17" s="630"/>
      <c r="L17" s="272"/>
      <c r="M17" s="272"/>
      <c r="N17" s="236"/>
      <c r="O17" s="121">
        <f t="shared" si="0"/>
        <v>3106</v>
      </c>
    </row>
    <row r="18" spans="1:15" ht="15">
      <c r="A18" s="131" t="s">
        <v>415</v>
      </c>
      <c r="B18" s="96"/>
      <c r="C18" s="96"/>
      <c r="D18" s="96"/>
      <c r="E18" s="96">
        <v>1450</v>
      </c>
      <c r="F18" s="96"/>
      <c r="G18" s="96"/>
      <c r="H18" s="96"/>
      <c r="I18" s="96"/>
      <c r="J18" s="96"/>
      <c r="K18" s="96"/>
      <c r="L18" s="96"/>
      <c r="M18" s="96"/>
      <c r="N18" s="179"/>
      <c r="O18" s="121">
        <f t="shared" si="0"/>
        <v>1450</v>
      </c>
    </row>
    <row r="19" spans="1:15" ht="15">
      <c r="A19" s="131" t="s">
        <v>416</v>
      </c>
      <c r="B19" s="96"/>
      <c r="C19" s="96"/>
      <c r="D19" s="96"/>
      <c r="E19" s="96">
        <f>SUM(E17:E18)</f>
        <v>4556</v>
      </c>
      <c r="F19" s="96"/>
      <c r="G19" s="96"/>
      <c r="H19" s="96"/>
      <c r="I19" s="96"/>
      <c r="J19" s="96"/>
      <c r="K19" s="96"/>
      <c r="L19" s="96"/>
      <c r="M19" s="96"/>
      <c r="N19" s="179"/>
      <c r="O19" s="121">
        <f t="shared" si="0"/>
        <v>4556</v>
      </c>
    </row>
    <row r="20" spans="1:15" ht="15">
      <c r="A20" s="264" t="s">
        <v>80</v>
      </c>
      <c r="B20" s="96">
        <v>12700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265">
        <f t="shared" si="0"/>
        <v>12700</v>
      </c>
    </row>
    <row r="21" spans="1:15" ht="15">
      <c r="A21" s="264" t="s">
        <v>92</v>
      </c>
      <c r="B21" s="96">
        <v>24</v>
      </c>
      <c r="C21" s="96"/>
      <c r="D21" s="96"/>
      <c r="E21" s="96"/>
      <c r="F21" s="96"/>
      <c r="G21" s="96">
        <v>2551</v>
      </c>
      <c r="H21" s="96"/>
      <c r="I21" s="96"/>
      <c r="J21" s="96"/>
      <c r="K21" s="96"/>
      <c r="L21" s="96"/>
      <c r="M21" s="96"/>
      <c r="N21" s="96"/>
      <c r="O21" s="265">
        <f t="shared" si="0"/>
        <v>2575</v>
      </c>
    </row>
    <row r="22" spans="1:15" ht="15">
      <c r="A22" s="58" t="s">
        <v>221</v>
      </c>
      <c r="B22" s="96"/>
      <c r="C22" s="96"/>
      <c r="D22" s="96"/>
      <c r="E22" s="96"/>
      <c r="F22" s="96"/>
      <c r="G22" s="96"/>
      <c r="H22" s="96"/>
      <c r="I22" s="96"/>
      <c r="J22" s="96">
        <v>91439</v>
      </c>
      <c r="K22" s="96"/>
      <c r="L22" s="96"/>
      <c r="M22" s="96"/>
      <c r="N22" s="179"/>
      <c r="O22" s="121">
        <f t="shared" si="0"/>
        <v>91439</v>
      </c>
    </row>
    <row r="23" spans="1:15" ht="15">
      <c r="A23" s="58" t="s">
        <v>530</v>
      </c>
      <c r="B23" s="96"/>
      <c r="C23" s="96"/>
      <c r="D23" s="96"/>
      <c r="E23" s="96"/>
      <c r="F23" s="96"/>
      <c r="G23" s="96">
        <v>1000</v>
      </c>
      <c r="H23" s="96"/>
      <c r="I23" s="96"/>
      <c r="J23" s="96"/>
      <c r="K23" s="96"/>
      <c r="L23" s="96"/>
      <c r="M23" s="96"/>
      <c r="N23" s="179"/>
      <c r="O23" s="121">
        <f t="shared" si="0"/>
        <v>1000</v>
      </c>
    </row>
    <row r="24" spans="1:15" ht="15">
      <c r="A24" s="135" t="s">
        <v>105</v>
      </c>
      <c r="B24" s="272"/>
      <c r="C24" s="272"/>
      <c r="D24" s="272"/>
      <c r="E24" s="272"/>
      <c r="F24" s="272"/>
      <c r="G24" s="272">
        <v>1000</v>
      </c>
      <c r="H24" s="272"/>
      <c r="I24" s="272"/>
      <c r="J24" s="272"/>
      <c r="K24" s="272"/>
      <c r="L24" s="272"/>
      <c r="M24" s="272"/>
      <c r="N24" s="236"/>
      <c r="O24" s="121">
        <f t="shared" si="0"/>
        <v>1000</v>
      </c>
    </row>
    <row r="25" spans="1:15" ht="15">
      <c r="A25" s="266" t="s">
        <v>93</v>
      </c>
      <c r="B25" s="96"/>
      <c r="C25" s="96"/>
      <c r="D25" s="96"/>
      <c r="E25" s="96">
        <v>1282</v>
      </c>
      <c r="F25" s="96"/>
      <c r="G25" s="96"/>
      <c r="H25" s="96"/>
      <c r="I25" s="96"/>
      <c r="J25" s="96"/>
      <c r="K25" s="96"/>
      <c r="L25" s="96"/>
      <c r="M25" s="96"/>
      <c r="N25" s="179"/>
      <c r="O25" s="708">
        <f t="shared" si="0"/>
        <v>1282</v>
      </c>
    </row>
    <row r="26" spans="1:15" ht="15">
      <c r="A26" s="705" t="s">
        <v>415</v>
      </c>
      <c r="B26" s="96"/>
      <c r="C26" s="96"/>
      <c r="D26" s="96"/>
      <c r="E26" s="96">
        <v>1171</v>
      </c>
      <c r="F26" s="96"/>
      <c r="G26" s="96"/>
      <c r="H26" s="96"/>
      <c r="I26" s="96"/>
      <c r="J26" s="96"/>
      <c r="K26" s="96"/>
      <c r="L26" s="96"/>
      <c r="M26" s="96"/>
      <c r="N26" s="179"/>
      <c r="O26" s="121">
        <f t="shared" si="0"/>
        <v>1171</v>
      </c>
    </row>
    <row r="27" spans="1:15" ht="15">
      <c r="A27" s="131" t="s">
        <v>416</v>
      </c>
      <c r="B27" s="96"/>
      <c r="C27" s="96"/>
      <c r="D27" s="96"/>
      <c r="E27" s="96">
        <f>SUM(E25:E26)</f>
        <v>2453</v>
      </c>
      <c r="F27" s="96"/>
      <c r="G27" s="96"/>
      <c r="H27" s="96"/>
      <c r="I27" s="96"/>
      <c r="J27" s="96"/>
      <c r="K27" s="96"/>
      <c r="L27" s="96"/>
      <c r="M27" s="96"/>
      <c r="N27" s="179"/>
      <c r="O27" s="121">
        <f t="shared" si="0"/>
        <v>2453</v>
      </c>
    </row>
    <row r="28" spans="1:15" ht="15">
      <c r="A28" s="58" t="s">
        <v>247</v>
      </c>
      <c r="B28" s="96"/>
      <c r="C28" s="96"/>
      <c r="D28" s="96"/>
      <c r="E28" s="96">
        <v>789</v>
      </c>
      <c r="F28" s="96"/>
      <c r="G28" s="96"/>
      <c r="H28" s="96"/>
      <c r="I28" s="96"/>
      <c r="J28" s="96"/>
      <c r="K28" s="96"/>
      <c r="L28" s="96"/>
      <c r="M28" s="96"/>
      <c r="N28" s="179"/>
      <c r="O28" s="121">
        <f t="shared" si="0"/>
        <v>789</v>
      </c>
    </row>
    <row r="29" spans="1:15" ht="15">
      <c r="A29" s="198" t="s">
        <v>193</v>
      </c>
      <c r="B29" s="96">
        <v>13171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79"/>
      <c r="O29" s="121">
        <f t="shared" si="0"/>
        <v>13171</v>
      </c>
    </row>
    <row r="30" spans="1:15" ht="15">
      <c r="A30" s="58" t="s">
        <v>248</v>
      </c>
      <c r="B30" s="96"/>
      <c r="C30" s="96"/>
      <c r="D30" s="96"/>
      <c r="E30" s="96">
        <v>6604</v>
      </c>
      <c r="F30" s="96"/>
      <c r="G30" s="96"/>
      <c r="H30" s="96"/>
      <c r="I30" s="96"/>
      <c r="J30" s="96"/>
      <c r="K30" s="96"/>
      <c r="L30" s="96"/>
      <c r="M30" s="96"/>
      <c r="N30" s="179"/>
      <c r="O30" s="121">
        <f t="shared" si="0"/>
        <v>6604</v>
      </c>
    </row>
    <row r="31" spans="1:15" ht="15">
      <c r="A31" s="58" t="s">
        <v>254</v>
      </c>
      <c r="B31" s="96"/>
      <c r="C31" s="96">
        <v>1224830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79"/>
      <c r="O31" s="121">
        <f t="shared" si="0"/>
        <v>1224830</v>
      </c>
    </row>
    <row r="32" spans="1:15" ht="15.75" thickBot="1">
      <c r="A32" s="135" t="s">
        <v>105</v>
      </c>
      <c r="B32" s="96"/>
      <c r="C32" s="96">
        <v>276357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79"/>
      <c r="O32" s="186">
        <f t="shared" si="0"/>
        <v>276357</v>
      </c>
    </row>
    <row r="33" spans="1:15" ht="15">
      <c r="A33" s="136" t="s">
        <v>1</v>
      </c>
      <c r="B33" s="240">
        <f>SUM(B6+B9+B12+B16+B17+B20+B22+B23+B28+B29+B30+B31+B25+B21)</f>
        <v>287758</v>
      </c>
      <c r="C33" s="240">
        <f aca="true" t="shared" si="1" ref="C33:O33">SUM(C6+C9+C12+C16+C17+C20+C22+C23+C28+C29+C30+C31+C25+C21)</f>
        <v>1224830</v>
      </c>
      <c r="D33" s="240">
        <f t="shared" si="1"/>
        <v>1155059</v>
      </c>
      <c r="E33" s="240">
        <f t="shared" si="1"/>
        <v>69980</v>
      </c>
      <c r="F33" s="240">
        <f t="shared" si="1"/>
        <v>64824</v>
      </c>
      <c r="G33" s="240">
        <f t="shared" si="1"/>
        <v>10835</v>
      </c>
      <c r="H33" s="240">
        <f t="shared" si="1"/>
        <v>325683</v>
      </c>
      <c r="I33" s="240">
        <f t="shared" si="1"/>
        <v>11360</v>
      </c>
      <c r="J33" s="240">
        <f t="shared" si="1"/>
        <v>91439</v>
      </c>
      <c r="K33" s="240">
        <f t="shared" si="1"/>
        <v>0</v>
      </c>
      <c r="L33" s="240">
        <f t="shared" si="1"/>
        <v>0</v>
      </c>
      <c r="M33" s="240">
        <f t="shared" si="1"/>
        <v>3774117</v>
      </c>
      <c r="N33" s="240">
        <f t="shared" si="1"/>
        <v>3500</v>
      </c>
      <c r="O33" s="241">
        <f t="shared" si="1"/>
        <v>7019385</v>
      </c>
    </row>
    <row r="34" spans="1:15" ht="15">
      <c r="A34" s="410" t="s">
        <v>415</v>
      </c>
      <c r="B34" s="408">
        <f>SUM(B7+B13+B18+B26+B10)</f>
        <v>3600</v>
      </c>
      <c r="C34" s="408">
        <f aca="true" t="shared" si="2" ref="C34:O34">SUM(C7+C13+C18+C26+C10)</f>
        <v>0</v>
      </c>
      <c r="D34" s="408">
        <f t="shared" si="2"/>
        <v>102518</v>
      </c>
      <c r="E34" s="408">
        <f t="shared" si="2"/>
        <v>1653</v>
      </c>
      <c r="F34" s="408">
        <f t="shared" si="2"/>
        <v>0</v>
      </c>
      <c r="G34" s="408">
        <f t="shared" si="2"/>
        <v>0</v>
      </c>
      <c r="H34" s="408">
        <f t="shared" si="2"/>
        <v>0</v>
      </c>
      <c r="I34" s="408">
        <f t="shared" si="2"/>
        <v>0</v>
      </c>
      <c r="J34" s="408">
        <f t="shared" si="2"/>
        <v>0</v>
      </c>
      <c r="K34" s="408">
        <f t="shared" si="2"/>
        <v>0</v>
      </c>
      <c r="L34" s="408">
        <f t="shared" si="2"/>
        <v>0</v>
      </c>
      <c r="M34" s="408">
        <f t="shared" si="2"/>
        <v>0</v>
      </c>
      <c r="N34" s="408">
        <f t="shared" si="2"/>
        <v>2500</v>
      </c>
      <c r="O34" s="243">
        <f t="shared" si="2"/>
        <v>110271</v>
      </c>
    </row>
    <row r="35" spans="1:15" ht="15">
      <c r="A35" s="411" t="s">
        <v>416</v>
      </c>
      <c r="B35" s="405">
        <f>SUM(B33:B34)</f>
        <v>291358</v>
      </c>
      <c r="C35" s="405">
        <f aca="true" t="shared" si="3" ref="C35:M35">SUM(C33:C34)</f>
        <v>1224830</v>
      </c>
      <c r="D35" s="405">
        <f t="shared" si="3"/>
        <v>1257577</v>
      </c>
      <c r="E35" s="405">
        <f t="shared" si="3"/>
        <v>71633</v>
      </c>
      <c r="F35" s="405">
        <f t="shared" si="3"/>
        <v>64824</v>
      </c>
      <c r="G35" s="405">
        <f t="shared" si="3"/>
        <v>10835</v>
      </c>
      <c r="H35" s="405">
        <f t="shared" si="3"/>
        <v>325683</v>
      </c>
      <c r="I35" s="405">
        <f t="shared" si="3"/>
        <v>11360</v>
      </c>
      <c r="J35" s="405">
        <f t="shared" si="3"/>
        <v>91439</v>
      </c>
      <c r="K35" s="405">
        <f t="shared" si="3"/>
        <v>0</v>
      </c>
      <c r="L35" s="405">
        <f t="shared" si="3"/>
        <v>0</v>
      </c>
      <c r="M35" s="405">
        <f t="shared" si="3"/>
        <v>3774117</v>
      </c>
      <c r="N35" s="405">
        <f>SUM(N33:N34)</f>
        <v>6000</v>
      </c>
      <c r="O35" s="406">
        <f>SUM(O33:O34)</f>
        <v>7129656</v>
      </c>
    </row>
    <row r="36" spans="1:15" s="2" customFormat="1" ht="15">
      <c r="A36" s="137" t="s">
        <v>105</v>
      </c>
      <c r="B36" s="242">
        <f>SUM(B15+B24+B32)</f>
        <v>0</v>
      </c>
      <c r="C36" s="242">
        <f aca="true" t="shared" si="4" ref="C36:O36">SUM(C15+C24+C32)</f>
        <v>276357</v>
      </c>
      <c r="D36" s="242">
        <f t="shared" si="4"/>
        <v>1119578</v>
      </c>
      <c r="E36" s="242">
        <f t="shared" si="4"/>
        <v>0</v>
      </c>
      <c r="F36" s="242">
        <f t="shared" si="4"/>
        <v>0</v>
      </c>
      <c r="G36" s="242">
        <f t="shared" si="4"/>
        <v>1000</v>
      </c>
      <c r="H36" s="242">
        <f t="shared" si="4"/>
        <v>0</v>
      </c>
      <c r="I36" s="242">
        <f t="shared" si="4"/>
        <v>11360</v>
      </c>
      <c r="J36" s="242">
        <f t="shared" si="4"/>
        <v>0</v>
      </c>
      <c r="K36" s="242">
        <f t="shared" si="4"/>
        <v>0</v>
      </c>
      <c r="L36" s="242">
        <f t="shared" si="4"/>
        <v>0</v>
      </c>
      <c r="M36" s="242">
        <f t="shared" si="4"/>
        <v>0</v>
      </c>
      <c r="N36" s="242">
        <f t="shared" si="4"/>
        <v>6000</v>
      </c>
      <c r="O36" s="243">
        <f t="shared" si="4"/>
        <v>1414295</v>
      </c>
    </row>
    <row r="37" spans="1:15" s="2" customFormat="1" ht="15.75" thickBot="1">
      <c r="A37" s="133" t="s">
        <v>62</v>
      </c>
      <c r="B37" s="138">
        <f>B35-B36</f>
        <v>291358</v>
      </c>
      <c r="C37" s="138">
        <f aca="true" t="shared" si="5" ref="C37:O37">C35-C36</f>
        <v>948473</v>
      </c>
      <c r="D37" s="138">
        <f t="shared" si="5"/>
        <v>137999</v>
      </c>
      <c r="E37" s="138">
        <f t="shared" si="5"/>
        <v>71633</v>
      </c>
      <c r="F37" s="138">
        <f t="shared" si="5"/>
        <v>64824</v>
      </c>
      <c r="G37" s="138">
        <f t="shared" si="5"/>
        <v>9835</v>
      </c>
      <c r="H37" s="138">
        <f t="shared" si="5"/>
        <v>325683</v>
      </c>
      <c r="I37" s="138">
        <f t="shared" si="5"/>
        <v>0</v>
      </c>
      <c r="J37" s="138">
        <f t="shared" si="5"/>
        <v>91439</v>
      </c>
      <c r="K37" s="138">
        <f t="shared" si="5"/>
        <v>0</v>
      </c>
      <c r="L37" s="138">
        <f t="shared" si="5"/>
        <v>0</v>
      </c>
      <c r="M37" s="138">
        <f t="shared" si="5"/>
        <v>3774117</v>
      </c>
      <c r="N37" s="138">
        <f t="shared" si="5"/>
        <v>0</v>
      </c>
      <c r="O37" s="108">
        <f t="shared" si="5"/>
        <v>5715361</v>
      </c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7480314960629921" bottom="0.31496062992125984" header="0.1968503937007874" footer="0.15748031496062992"/>
  <pageSetup horizontalDpi="600" verticalDpi="600" orientation="landscape" paperSize="9" scale="85" r:id="rId1"/>
  <headerFooter>
    <oddHeader>&amp;C&amp;"Book Antiqua,Félkövér"&amp;11Keszthely Város Önkormányzata
2018.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22">
      <selection activeCell="H47" sqref="G46:H47"/>
    </sheetView>
  </sheetViews>
  <sheetFormatPr defaultColWidth="9.140625" defaultRowHeight="12.75"/>
  <cols>
    <col min="1" max="1" width="29.7109375" style="500" customWidth="1"/>
    <col min="2" max="2" width="10.57421875" style="1" bestFit="1" customWidth="1"/>
    <col min="3" max="3" width="11.00390625" style="1" bestFit="1" customWidth="1"/>
    <col min="4" max="5" width="9.28125" style="1" bestFit="1" customWidth="1"/>
    <col min="6" max="6" width="10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780" t="s">
        <v>421</v>
      </c>
      <c r="B1" s="783"/>
      <c r="C1" s="784"/>
      <c r="D1" s="784"/>
      <c r="E1" s="784"/>
      <c r="F1" s="784"/>
      <c r="G1" s="784"/>
      <c r="H1" s="784"/>
      <c r="I1" s="784"/>
      <c r="J1" s="784"/>
      <c r="K1" s="785"/>
      <c r="L1" s="783" t="s">
        <v>41</v>
      </c>
      <c r="M1" s="788" t="s">
        <v>422</v>
      </c>
    </row>
    <row r="2" spans="1:13" ht="28.5" customHeight="1">
      <c r="A2" s="781"/>
      <c r="B2" s="791" t="s">
        <v>2</v>
      </c>
      <c r="C2" s="791"/>
      <c r="D2" s="791"/>
      <c r="E2" s="792" t="s">
        <v>3</v>
      </c>
      <c r="F2" s="792"/>
      <c r="G2" s="792"/>
      <c r="H2" s="792"/>
      <c r="I2" s="793" t="s">
        <v>423</v>
      </c>
      <c r="J2" s="795" t="s">
        <v>424</v>
      </c>
      <c r="K2" s="795"/>
      <c r="L2" s="786"/>
      <c r="M2" s="789"/>
    </row>
    <row r="3" spans="1:13" ht="75.75" customHeight="1" thickBot="1">
      <c r="A3" s="782"/>
      <c r="B3" s="470" t="s">
        <v>74</v>
      </c>
      <c r="C3" s="470" t="s">
        <v>425</v>
      </c>
      <c r="D3" s="470" t="s">
        <v>426</v>
      </c>
      <c r="E3" s="470" t="s">
        <v>427</v>
      </c>
      <c r="F3" s="470" t="s">
        <v>463</v>
      </c>
      <c r="G3" s="470" t="s">
        <v>155</v>
      </c>
      <c r="H3" s="470" t="s">
        <v>464</v>
      </c>
      <c r="I3" s="794"/>
      <c r="J3" s="471" t="s">
        <v>428</v>
      </c>
      <c r="K3" s="472" t="s">
        <v>429</v>
      </c>
      <c r="L3" s="787"/>
      <c r="M3" s="790"/>
    </row>
    <row r="4" spans="1:20" s="478" customFormat="1" ht="15" thickBot="1">
      <c r="A4" s="473">
        <v>1</v>
      </c>
      <c r="B4" s="474">
        <v>2</v>
      </c>
      <c r="C4" s="474">
        <v>3</v>
      </c>
      <c r="D4" s="474">
        <v>4</v>
      </c>
      <c r="E4" s="474">
        <v>5</v>
      </c>
      <c r="F4" s="474">
        <v>6</v>
      </c>
      <c r="G4" s="474">
        <v>7</v>
      </c>
      <c r="H4" s="474">
        <v>8</v>
      </c>
      <c r="I4" s="580">
        <v>9</v>
      </c>
      <c r="J4" s="474">
        <v>10</v>
      </c>
      <c r="K4" s="474">
        <v>11</v>
      </c>
      <c r="L4" s="581">
        <v>12</v>
      </c>
      <c r="M4" s="475">
        <v>13</v>
      </c>
      <c r="N4" s="476"/>
      <c r="O4" s="476"/>
      <c r="P4" s="476"/>
      <c r="Q4" s="476"/>
      <c r="R4" s="476"/>
      <c r="S4" s="476"/>
      <c r="T4" s="477"/>
    </row>
    <row r="5" spans="1:20" s="478" customFormat="1" ht="28.5">
      <c r="A5" s="566" t="s">
        <v>602</v>
      </c>
      <c r="B5" s="480">
        <v>1501</v>
      </c>
      <c r="C5" s="480">
        <v>9307</v>
      </c>
      <c r="D5" s="480"/>
      <c r="E5" s="480">
        <v>0</v>
      </c>
      <c r="F5" s="480"/>
      <c r="G5" s="480">
        <v>1000</v>
      </c>
      <c r="H5" s="480"/>
      <c r="I5" s="479">
        <v>314789</v>
      </c>
      <c r="J5" s="480">
        <v>1852</v>
      </c>
      <c r="K5" s="480">
        <v>3808</v>
      </c>
      <c r="L5" s="479">
        <f>SUM(B5:K5)</f>
        <v>332257</v>
      </c>
      <c r="M5" s="567">
        <v>191201</v>
      </c>
      <c r="N5" s="476"/>
      <c r="O5" s="476"/>
      <c r="P5" s="476"/>
      <c r="Q5" s="476"/>
      <c r="R5" s="476"/>
      <c r="S5" s="476"/>
      <c r="T5" s="477"/>
    </row>
    <row r="6" spans="1:20" s="478" customFormat="1" ht="15">
      <c r="A6" s="488" t="s">
        <v>415</v>
      </c>
      <c r="B6" s="484"/>
      <c r="C6" s="484"/>
      <c r="D6" s="484"/>
      <c r="E6" s="484"/>
      <c r="F6" s="484"/>
      <c r="G6" s="484"/>
      <c r="H6" s="484"/>
      <c r="I6" s="482">
        <v>134</v>
      </c>
      <c r="J6" s="484"/>
      <c r="K6" s="484"/>
      <c r="L6" s="482">
        <f aca="true" t="shared" si="0" ref="L6:L42">SUM(B6:K6)</f>
        <v>134</v>
      </c>
      <c r="M6" s="492">
        <v>134</v>
      </c>
      <c r="N6" s="476"/>
      <c r="O6" s="476"/>
      <c r="P6" s="476"/>
      <c r="Q6" s="476"/>
      <c r="R6" s="476"/>
      <c r="S6" s="476"/>
      <c r="T6" s="477"/>
    </row>
    <row r="7" spans="1:20" s="478" customFormat="1" ht="15">
      <c r="A7" s="488" t="s">
        <v>416</v>
      </c>
      <c r="B7" s="484">
        <f>SUM(B5:B6)</f>
        <v>1501</v>
      </c>
      <c r="C7" s="484">
        <f aca="true" t="shared" si="1" ref="C7:M7">SUM(C5:C6)</f>
        <v>9307</v>
      </c>
      <c r="D7" s="484">
        <f t="shared" si="1"/>
        <v>0</v>
      </c>
      <c r="E7" s="484">
        <f t="shared" si="1"/>
        <v>0</v>
      </c>
      <c r="F7" s="484">
        <f t="shared" si="1"/>
        <v>0</v>
      </c>
      <c r="G7" s="484">
        <f t="shared" si="1"/>
        <v>1000</v>
      </c>
      <c r="H7" s="484">
        <f t="shared" si="1"/>
        <v>0</v>
      </c>
      <c r="I7" s="482">
        <f t="shared" si="1"/>
        <v>314923</v>
      </c>
      <c r="J7" s="484">
        <f t="shared" si="1"/>
        <v>1852</v>
      </c>
      <c r="K7" s="484">
        <f t="shared" si="1"/>
        <v>3808</v>
      </c>
      <c r="L7" s="482">
        <f t="shared" si="0"/>
        <v>332391</v>
      </c>
      <c r="M7" s="492">
        <f t="shared" si="1"/>
        <v>191335</v>
      </c>
      <c r="N7" s="476"/>
      <c r="O7" s="476"/>
      <c r="P7" s="476"/>
      <c r="Q7" s="476"/>
      <c r="R7" s="476"/>
      <c r="S7" s="476"/>
      <c r="T7" s="477"/>
    </row>
    <row r="8" spans="1:20" s="478" customFormat="1" ht="15">
      <c r="A8" s="488" t="s">
        <v>61</v>
      </c>
      <c r="B8" s="484"/>
      <c r="C8" s="484"/>
      <c r="D8" s="484"/>
      <c r="E8" s="484"/>
      <c r="F8" s="484"/>
      <c r="G8" s="484"/>
      <c r="H8" s="484"/>
      <c r="I8" s="482">
        <v>191335</v>
      </c>
      <c r="J8" s="484"/>
      <c r="K8" s="484"/>
      <c r="L8" s="482">
        <f t="shared" si="0"/>
        <v>191335</v>
      </c>
      <c r="M8" s="492">
        <v>191335</v>
      </c>
      <c r="N8" s="476"/>
      <c r="O8" s="476"/>
      <c r="P8" s="476"/>
      <c r="Q8" s="476"/>
      <c r="R8" s="476"/>
      <c r="S8" s="476"/>
      <c r="T8" s="477"/>
    </row>
    <row r="9" spans="1:13" s="487" customFormat="1" ht="15">
      <c r="A9" s="483" t="s">
        <v>603</v>
      </c>
      <c r="B9" s="484">
        <v>1394</v>
      </c>
      <c r="C9" s="568"/>
      <c r="D9" s="568"/>
      <c r="E9" s="568"/>
      <c r="F9" s="568"/>
      <c r="G9" s="568"/>
      <c r="H9" s="484"/>
      <c r="I9" s="485">
        <v>442793</v>
      </c>
      <c r="J9" s="484">
        <v>794</v>
      </c>
      <c r="K9" s="568"/>
      <c r="L9" s="482">
        <f t="shared" si="0"/>
        <v>444981</v>
      </c>
      <c r="M9" s="492">
        <v>373378</v>
      </c>
    </row>
    <row r="10" spans="1:13" s="487" customFormat="1" ht="15">
      <c r="A10" s="488" t="s">
        <v>415</v>
      </c>
      <c r="B10" s="484">
        <v>1101</v>
      </c>
      <c r="C10" s="568"/>
      <c r="D10" s="568"/>
      <c r="E10" s="568"/>
      <c r="F10" s="568"/>
      <c r="G10" s="568"/>
      <c r="H10" s="484"/>
      <c r="I10" s="485">
        <v>277</v>
      </c>
      <c r="J10" s="484"/>
      <c r="K10" s="568"/>
      <c r="L10" s="482">
        <f t="shared" si="0"/>
        <v>1378</v>
      </c>
      <c r="M10" s="492">
        <v>27</v>
      </c>
    </row>
    <row r="11" spans="1:13" s="487" customFormat="1" ht="15">
      <c r="A11" s="488" t="s">
        <v>416</v>
      </c>
      <c r="B11" s="484">
        <f>SUM(B9:B10)</f>
        <v>2495</v>
      </c>
      <c r="C11" s="484">
        <f aca="true" t="shared" si="2" ref="C11:M11">SUM(C9:C10)</f>
        <v>0</v>
      </c>
      <c r="D11" s="484">
        <f t="shared" si="2"/>
        <v>0</v>
      </c>
      <c r="E11" s="484">
        <f t="shared" si="2"/>
        <v>0</v>
      </c>
      <c r="F11" s="484">
        <f t="shared" si="2"/>
        <v>0</v>
      </c>
      <c r="G11" s="484">
        <f t="shared" si="2"/>
        <v>0</v>
      </c>
      <c r="H11" s="484">
        <f t="shared" si="2"/>
        <v>0</v>
      </c>
      <c r="I11" s="482">
        <f t="shared" si="2"/>
        <v>443070</v>
      </c>
      <c r="J11" s="484">
        <f t="shared" si="2"/>
        <v>794</v>
      </c>
      <c r="K11" s="484">
        <f t="shared" si="2"/>
        <v>0</v>
      </c>
      <c r="L11" s="482">
        <f t="shared" si="0"/>
        <v>446359</v>
      </c>
      <c r="M11" s="492">
        <f t="shared" si="2"/>
        <v>373405</v>
      </c>
    </row>
    <row r="12" spans="1:13" s="487" customFormat="1" ht="15">
      <c r="A12" s="488" t="s">
        <v>61</v>
      </c>
      <c r="B12" s="484"/>
      <c r="C12" s="568"/>
      <c r="D12" s="568"/>
      <c r="E12" s="568"/>
      <c r="F12" s="568"/>
      <c r="G12" s="568"/>
      <c r="H12" s="484"/>
      <c r="I12" s="482">
        <v>373405</v>
      </c>
      <c r="J12" s="484"/>
      <c r="K12" s="568"/>
      <c r="L12" s="482">
        <f t="shared" si="0"/>
        <v>373405</v>
      </c>
      <c r="M12" s="492">
        <v>373405</v>
      </c>
    </row>
    <row r="13" spans="1:13" ht="28.5">
      <c r="A13" s="483" t="s">
        <v>604</v>
      </c>
      <c r="B13" s="484">
        <v>65160</v>
      </c>
      <c r="C13" s="568">
        <v>207926</v>
      </c>
      <c r="D13" s="568"/>
      <c r="E13" s="568"/>
      <c r="F13" s="568">
        <v>34328</v>
      </c>
      <c r="G13" s="568"/>
      <c r="H13" s="484"/>
      <c r="I13" s="482">
        <v>118648</v>
      </c>
      <c r="J13" s="484">
        <v>1346</v>
      </c>
      <c r="K13" s="568"/>
      <c r="L13" s="482">
        <f t="shared" si="0"/>
        <v>427408</v>
      </c>
      <c r="M13" s="492">
        <v>15789</v>
      </c>
    </row>
    <row r="14" spans="1:13" ht="15">
      <c r="A14" s="488" t="s">
        <v>415</v>
      </c>
      <c r="B14" s="484"/>
      <c r="C14" s="568">
        <v>2930</v>
      </c>
      <c r="D14" s="568"/>
      <c r="E14" s="568"/>
      <c r="F14" s="568"/>
      <c r="G14" s="568"/>
      <c r="H14" s="484"/>
      <c r="I14" s="482">
        <v>-445</v>
      </c>
      <c r="J14" s="484"/>
      <c r="K14" s="568"/>
      <c r="L14" s="482">
        <f t="shared" si="0"/>
        <v>2485</v>
      </c>
      <c r="M14" s="492">
        <v>951</v>
      </c>
    </row>
    <row r="15" spans="1:13" ht="15">
      <c r="A15" s="488" t="s">
        <v>416</v>
      </c>
      <c r="B15" s="484">
        <f>SUM(B13:B14)</f>
        <v>65160</v>
      </c>
      <c r="C15" s="484">
        <f aca="true" t="shared" si="3" ref="C15:M15">SUM(C13:C14)</f>
        <v>210856</v>
      </c>
      <c r="D15" s="484">
        <f t="shared" si="3"/>
        <v>0</v>
      </c>
      <c r="E15" s="484">
        <f t="shared" si="3"/>
        <v>0</v>
      </c>
      <c r="F15" s="484">
        <f t="shared" si="3"/>
        <v>34328</v>
      </c>
      <c r="G15" s="484">
        <f t="shared" si="3"/>
        <v>0</v>
      </c>
      <c r="H15" s="484">
        <f t="shared" si="3"/>
        <v>0</v>
      </c>
      <c r="I15" s="482">
        <f t="shared" si="3"/>
        <v>118203</v>
      </c>
      <c r="J15" s="484">
        <f t="shared" si="3"/>
        <v>1346</v>
      </c>
      <c r="K15" s="484">
        <f t="shared" si="3"/>
        <v>0</v>
      </c>
      <c r="L15" s="482">
        <f t="shared" si="0"/>
        <v>429893</v>
      </c>
      <c r="M15" s="492">
        <f t="shared" si="3"/>
        <v>16740</v>
      </c>
    </row>
    <row r="16" spans="1:13" ht="15">
      <c r="A16" s="488" t="s">
        <v>61</v>
      </c>
      <c r="B16" s="484">
        <v>16160</v>
      </c>
      <c r="C16" s="568">
        <v>500</v>
      </c>
      <c r="D16" s="568"/>
      <c r="E16" s="568"/>
      <c r="F16" s="568"/>
      <c r="G16" s="568"/>
      <c r="H16" s="484"/>
      <c r="I16" s="482">
        <v>16740</v>
      </c>
      <c r="J16" s="484"/>
      <c r="K16" s="568"/>
      <c r="L16" s="482">
        <f t="shared" si="0"/>
        <v>33400</v>
      </c>
      <c r="M16" s="492">
        <v>16740</v>
      </c>
    </row>
    <row r="17" spans="1:13" ht="15">
      <c r="A17" s="483" t="s">
        <v>605</v>
      </c>
      <c r="B17" s="490">
        <v>4200</v>
      </c>
      <c r="C17" s="569">
        <v>3446</v>
      </c>
      <c r="D17" s="569"/>
      <c r="E17" s="569"/>
      <c r="F17" s="569">
        <v>45776</v>
      </c>
      <c r="G17" s="569"/>
      <c r="H17" s="490"/>
      <c r="I17" s="485">
        <v>61345</v>
      </c>
      <c r="J17" s="490">
        <v>20</v>
      </c>
      <c r="K17" s="569">
        <v>753</v>
      </c>
      <c r="L17" s="482">
        <f t="shared" si="0"/>
        <v>115540</v>
      </c>
      <c r="M17" s="492">
        <v>10164</v>
      </c>
    </row>
    <row r="18" spans="1:13" ht="15">
      <c r="A18" s="488" t="s">
        <v>415</v>
      </c>
      <c r="B18" s="490"/>
      <c r="C18" s="569">
        <v>538</v>
      </c>
      <c r="D18" s="569"/>
      <c r="E18" s="569"/>
      <c r="F18" s="569"/>
      <c r="G18" s="569"/>
      <c r="H18" s="490"/>
      <c r="I18" s="485">
        <v>1094</v>
      </c>
      <c r="J18" s="490"/>
      <c r="K18" s="569"/>
      <c r="L18" s="482">
        <f t="shared" si="0"/>
        <v>1632</v>
      </c>
      <c r="M18" s="492">
        <v>89</v>
      </c>
    </row>
    <row r="19" spans="1:13" ht="15">
      <c r="A19" s="488" t="s">
        <v>416</v>
      </c>
      <c r="B19" s="490">
        <f>SUM(B17:B18)</f>
        <v>4200</v>
      </c>
      <c r="C19" s="490">
        <f aca="true" t="shared" si="4" ref="C19:M19">SUM(C17:C18)</f>
        <v>3984</v>
      </c>
      <c r="D19" s="490">
        <f t="shared" si="4"/>
        <v>0</v>
      </c>
      <c r="E19" s="490">
        <f t="shared" si="4"/>
        <v>0</v>
      </c>
      <c r="F19" s="490">
        <f t="shared" si="4"/>
        <v>45776</v>
      </c>
      <c r="G19" s="490">
        <f t="shared" si="4"/>
        <v>0</v>
      </c>
      <c r="H19" s="490">
        <f t="shared" si="4"/>
        <v>0</v>
      </c>
      <c r="I19" s="485">
        <f t="shared" si="4"/>
        <v>62439</v>
      </c>
      <c r="J19" s="490">
        <f t="shared" si="4"/>
        <v>20</v>
      </c>
      <c r="K19" s="490">
        <f t="shared" si="4"/>
        <v>753</v>
      </c>
      <c r="L19" s="482">
        <f t="shared" si="0"/>
        <v>117172</v>
      </c>
      <c r="M19" s="582">
        <f t="shared" si="4"/>
        <v>10253</v>
      </c>
    </row>
    <row r="20" spans="1:13" ht="15">
      <c r="A20" s="488" t="s">
        <v>61</v>
      </c>
      <c r="B20" s="490"/>
      <c r="C20" s="569"/>
      <c r="D20" s="569"/>
      <c r="E20" s="569"/>
      <c r="F20" s="569"/>
      <c r="G20" s="569"/>
      <c r="H20" s="490">
        <v>0</v>
      </c>
      <c r="I20" s="485">
        <v>10253</v>
      </c>
      <c r="J20" s="490"/>
      <c r="K20" s="569"/>
      <c r="L20" s="482">
        <f t="shared" si="0"/>
        <v>10253</v>
      </c>
      <c r="M20" s="492">
        <v>10253</v>
      </c>
    </row>
    <row r="21" spans="1:13" ht="28.5">
      <c r="A21" s="483" t="s">
        <v>606</v>
      </c>
      <c r="B21" s="490">
        <v>12177</v>
      </c>
      <c r="C21" s="569">
        <v>86980</v>
      </c>
      <c r="D21" s="569"/>
      <c r="E21" s="570"/>
      <c r="F21" s="570"/>
      <c r="G21" s="570"/>
      <c r="H21" s="490"/>
      <c r="I21" s="485">
        <v>67361</v>
      </c>
      <c r="J21" s="490">
        <v>7723</v>
      </c>
      <c r="K21" s="569">
        <v>1081</v>
      </c>
      <c r="L21" s="482">
        <f t="shared" si="0"/>
        <v>175322</v>
      </c>
      <c r="M21" s="492">
        <v>526</v>
      </c>
    </row>
    <row r="22" spans="1:13" ht="15">
      <c r="A22" s="488" t="s">
        <v>415</v>
      </c>
      <c r="B22" s="490"/>
      <c r="C22" s="569"/>
      <c r="D22" s="569"/>
      <c r="E22" s="570"/>
      <c r="F22" s="570"/>
      <c r="G22" s="570"/>
      <c r="H22" s="490"/>
      <c r="I22" s="485">
        <v>339</v>
      </c>
      <c r="J22" s="490"/>
      <c r="K22" s="569"/>
      <c r="L22" s="482">
        <f t="shared" si="0"/>
        <v>339</v>
      </c>
      <c r="M22" s="492">
        <v>279</v>
      </c>
    </row>
    <row r="23" spans="1:13" ht="15">
      <c r="A23" s="488" t="s">
        <v>416</v>
      </c>
      <c r="B23" s="490">
        <f>SUM(B21:B22)</f>
        <v>12177</v>
      </c>
      <c r="C23" s="490">
        <f aca="true" t="shared" si="5" ref="C23:M23">SUM(C21:C22)</f>
        <v>86980</v>
      </c>
      <c r="D23" s="490">
        <f t="shared" si="5"/>
        <v>0</v>
      </c>
      <c r="E23" s="490">
        <f t="shared" si="5"/>
        <v>0</v>
      </c>
      <c r="F23" s="490">
        <f t="shared" si="5"/>
        <v>0</v>
      </c>
      <c r="G23" s="490">
        <f t="shared" si="5"/>
        <v>0</v>
      </c>
      <c r="H23" s="490">
        <f t="shared" si="5"/>
        <v>0</v>
      </c>
      <c r="I23" s="485">
        <f t="shared" si="5"/>
        <v>67700</v>
      </c>
      <c r="J23" s="490">
        <f t="shared" si="5"/>
        <v>7723</v>
      </c>
      <c r="K23" s="490">
        <f t="shared" si="5"/>
        <v>1081</v>
      </c>
      <c r="L23" s="482">
        <f t="shared" si="0"/>
        <v>175661</v>
      </c>
      <c r="M23" s="582">
        <f t="shared" si="5"/>
        <v>805</v>
      </c>
    </row>
    <row r="24" spans="1:13" ht="15">
      <c r="A24" s="488" t="s">
        <v>61</v>
      </c>
      <c r="B24" s="490">
        <v>12177</v>
      </c>
      <c r="C24" s="569">
        <v>86980</v>
      </c>
      <c r="D24" s="569"/>
      <c r="E24" s="570"/>
      <c r="F24" s="570"/>
      <c r="G24" s="570"/>
      <c r="H24" s="490"/>
      <c r="I24" s="485">
        <v>42404</v>
      </c>
      <c r="J24" s="490"/>
      <c r="K24" s="569"/>
      <c r="L24" s="482">
        <v>141840</v>
      </c>
      <c r="M24" s="492">
        <v>805</v>
      </c>
    </row>
    <row r="25" spans="1:13" ht="28.5">
      <c r="A25" s="483" t="s">
        <v>607</v>
      </c>
      <c r="B25" s="490">
        <v>80948</v>
      </c>
      <c r="C25" s="569">
        <v>96336</v>
      </c>
      <c r="D25" s="569"/>
      <c r="E25" s="569"/>
      <c r="F25" s="569">
        <v>8946</v>
      </c>
      <c r="G25" s="569"/>
      <c r="H25" s="490"/>
      <c r="I25" s="485">
        <v>206045</v>
      </c>
      <c r="J25" s="490">
        <v>1048</v>
      </c>
      <c r="K25" s="569"/>
      <c r="L25" s="482">
        <f t="shared" si="0"/>
        <v>393323</v>
      </c>
      <c r="M25" s="492">
        <v>167284</v>
      </c>
    </row>
    <row r="26" spans="1:13" ht="15">
      <c r="A26" s="488" t="s">
        <v>415</v>
      </c>
      <c r="B26" s="490"/>
      <c r="C26" s="569"/>
      <c r="D26" s="569"/>
      <c r="E26" s="569"/>
      <c r="F26" s="569"/>
      <c r="G26" s="569"/>
      <c r="H26" s="490"/>
      <c r="I26" s="485">
        <v>4042</v>
      </c>
      <c r="J26" s="490"/>
      <c r="K26" s="569"/>
      <c r="L26" s="482">
        <f t="shared" si="0"/>
        <v>4042</v>
      </c>
      <c r="M26" s="492">
        <v>3848</v>
      </c>
    </row>
    <row r="27" spans="1:13" ht="15">
      <c r="A27" s="488" t="s">
        <v>416</v>
      </c>
      <c r="B27" s="490">
        <f>SUM(B25:B26)</f>
        <v>80948</v>
      </c>
      <c r="C27" s="490">
        <f aca="true" t="shared" si="6" ref="C27:M27">SUM(C25:C26)</f>
        <v>96336</v>
      </c>
      <c r="D27" s="490">
        <f t="shared" si="6"/>
        <v>0</v>
      </c>
      <c r="E27" s="490">
        <f t="shared" si="6"/>
        <v>0</v>
      </c>
      <c r="F27" s="490">
        <f t="shared" si="6"/>
        <v>8946</v>
      </c>
      <c r="G27" s="490">
        <f t="shared" si="6"/>
        <v>0</v>
      </c>
      <c r="H27" s="490">
        <f t="shared" si="6"/>
        <v>0</v>
      </c>
      <c r="I27" s="485">
        <f t="shared" si="6"/>
        <v>210087</v>
      </c>
      <c r="J27" s="490">
        <f t="shared" si="6"/>
        <v>1048</v>
      </c>
      <c r="K27" s="490">
        <f t="shared" si="6"/>
        <v>0</v>
      </c>
      <c r="L27" s="482">
        <f t="shared" si="0"/>
        <v>397365</v>
      </c>
      <c r="M27" s="582">
        <f t="shared" si="6"/>
        <v>171132</v>
      </c>
    </row>
    <row r="28" spans="1:13" ht="15.75" thickBot="1">
      <c r="A28" s="583" t="s">
        <v>61</v>
      </c>
      <c r="B28" s="493"/>
      <c r="C28" s="584"/>
      <c r="D28" s="584"/>
      <c r="E28" s="584"/>
      <c r="F28" s="584"/>
      <c r="G28" s="584"/>
      <c r="H28" s="493"/>
      <c r="I28" s="585">
        <v>171132</v>
      </c>
      <c r="J28" s="493"/>
      <c r="K28" s="584"/>
      <c r="L28" s="628">
        <f t="shared" si="0"/>
        <v>171132</v>
      </c>
      <c r="M28" s="494">
        <v>171132</v>
      </c>
    </row>
    <row r="29" spans="1:13" ht="15">
      <c r="A29" s="586" t="s">
        <v>608</v>
      </c>
      <c r="B29" s="587">
        <v>19590</v>
      </c>
      <c r="C29" s="588">
        <v>28187</v>
      </c>
      <c r="D29" s="588"/>
      <c r="E29" s="588"/>
      <c r="F29" s="588">
        <v>57979</v>
      </c>
      <c r="G29" s="588"/>
      <c r="H29" s="587"/>
      <c r="I29" s="589">
        <v>60666</v>
      </c>
      <c r="J29" s="587">
        <v>588</v>
      </c>
      <c r="K29" s="588"/>
      <c r="L29" s="636">
        <f t="shared" si="0"/>
        <v>167010</v>
      </c>
      <c r="M29" s="481">
        <v>35530</v>
      </c>
    </row>
    <row r="30" spans="1:13" ht="15">
      <c r="A30" s="488" t="s">
        <v>415</v>
      </c>
      <c r="B30" s="490"/>
      <c r="C30" s="569">
        <v>1223</v>
      </c>
      <c r="D30" s="569"/>
      <c r="E30" s="569"/>
      <c r="F30" s="569"/>
      <c r="G30" s="569"/>
      <c r="H30" s="490"/>
      <c r="I30" s="485">
        <v>1038</v>
      </c>
      <c r="J30" s="490"/>
      <c r="K30" s="569"/>
      <c r="L30" s="482">
        <f t="shared" si="0"/>
        <v>2261</v>
      </c>
      <c r="M30" s="492"/>
    </row>
    <row r="31" spans="1:13" ht="15">
      <c r="A31" s="488" t="s">
        <v>416</v>
      </c>
      <c r="B31" s="490">
        <f>SUM(B29:B30)</f>
        <v>19590</v>
      </c>
      <c r="C31" s="490">
        <f aca="true" t="shared" si="7" ref="C31:M31">SUM(C29:C30)</f>
        <v>29410</v>
      </c>
      <c r="D31" s="490">
        <f t="shared" si="7"/>
        <v>0</v>
      </c>
      <c r="E31" s="490">
        <f t="shared" si="7"/>
        <v>0</v>
      </c>
      <c r="F31" s="490">
        <f t="shared" si="7"/>
        <v>57979</v>
      </c>
      <c r="G31" s="490">
        <f t="shared" si="7"/>
        <v>0</v>
      </c>
      <c r="H31" s="490">
        <f t="shared" si="7"/>
        <v>0</v>
      </c>
      <c r="I31" s="485">
        <f t="shared" si="7"/>
        <v>61704</v>
      </c>
      <c r="J31" s="490">
        <f t="shared" si="7"/>
        <v>588</v>
      </c>
      <c r="K31" s="490">
        <f t="shared" si="7"/>
        <v>0</v>
      </c>
      <c r="L31" s="482">
        <f t="shared" si="0"/>
        <v>169271</v>
      </c>
      <c r="M31" s="582">
        <f t="shared" si="7"/>
        <v>35530</v>
      </c>
    </row>
    <row r="32" spans="1:13" ht="28.5">
      <c r="A32" s="491" t="s">
        <v>609</v>
      </c>
      <c r="B32" s="490"/>
      <c r="C32" s="569">
        <v>25821</v>
      </c>
      <c r="D32" s="569"/>
      <c r="E32" s="569"/>
      <c r="F32" s="569">
        <v>1828</v>
      </c>
      <c r="G32" s="569"/>
      <c r="H32" s="490"/>
      <c r="I32" s="485">
        <v>52814</v>
      </c>
      <c r="J32" s="490"/>
      <c r="K32" s="569">
        <v>282</v>
      </c>
      <c r="L32" s="482">
        <f t="shared" si="0"/>
        <v>80745</v>
      </c>
      <c r="M32" s="492">
        <v>38951</v>
      </c>
    </row>
    <row r="33" spans="1:13" ht="15">
      <c r="A33" s="488" t="s">
        <v>415</v>
      </c>
      <c r="B33" s="490"/>
      <c r="C33" s="569">
        <v>17</v>
      </c>
      <c r="D33" s="569"/>
      <c r="E33" s="569"/>
      <c r="F33" s="569"/>
      <c r="G33" s="569"/>
      <c r="H33" s="490"/>
      <c r="I33" s="485">
        <v>8038</v>
      </c>
      <c r="J33" s="490">
        <v>0</v>
      </c>
      <c r="K33" s="569"/>
      <c r="L33" s="482">
        <f t="shared" si="0"/>
        <v>8055</v>
      </c>
      <c r="M33" s="492">
        <v>2275</v>
      </c>
    </row>
    <row r="34" spans="1:13" ht="15">
      <c r="A34" s="488" t="s">
        <v>416</v>
      </c>
      <c r="B34" s="490">
        <f>SUM(B32:B33)</f>
        <v>0</v>
      </c>
      <c r="C34" s="490">
        <f aca="true" t="shared" si="8" ref="C34:M34">SUM(C32:C33)</f>
        <v>25838</v>
      </c>
      <c r="D34" s="490">
        <f t="shared" si="8"/>
        <v>0</v>
      </c>
      <c r="E34" s="490">
        <f t="shared" si="8"/>
        <v>0</v>
      </c>
      <c r="F34" s="490">
        <f t="shared" si="8"/>
        <v>1828</v>
      </c>
      <c r="G34" s="490">
        <f t="shared" si="8"/>
        <v>0</v>
      </c>
      <c r="H34" s="490">
        <f t="shared" si="8"/>
        <v>0</v>
      </c>
      <c r="I34" s="485">
        <f t="shared" si="8"/>
        <v>60852</v>
      </c>
      <c r="J34" s="490">
        <f t="shared" si="8"/>
        <v>0</v>
      </c>
      <c r="K34" s="490">
        <f t="shared" si="8"/>
        <v>282</v>
      </c>
      <c r="L34" s="482">
        <f t="shared" si="0"/>
        <v>88800</v>
      </c>
      <c r="M34" s="582">
        <f t="shared" si="8"/>
        <v>41226</v>
      </c>
    </row>
    <row r="35" spans="1:13" ht="15">
      <c r="A35" s="488" t="s">
        <v>430</v>
      </c>
      <c r="B35" s="490"/>
      <c r="C35" s="569"/>
      <c r="D35" s="569"/>
      <c r="E35" s="569"/>
      <c r="F35" s="569"/>
      <c r="G35" s="569"/>
      <c r="H35" s="490"/>
      <c r="I35" s="485">
        <v>55089</v>
      </c>
      <c r="J35" s="490"/>
      <c r="K35" s="569"/>
      <c r="L35" s="482">
        <f t="shared" si="0"/>
        <v>55089</v>
      </c>
      <c r="M35" s="492">
        <v>41226</v>
      </c>
    </row>
    <row r="36" spans="1:13" ht="28.5">
      <c r="A36" s="483" t="s">
        <v>610</v>
      </c>
      <c r="B36" s="490">
        <v>212522</v>
      </c>
      <c r="C36" s="569">
        <v>7717</v>
      </c>
      <c r="D36" s="569">
        <v>0</v>
      </c>
      <c r="E36" s="569"/>
      <c r="F36" s="569">
        <v>8800</v>
      </c>
      <c r="G36" s="569"/>
      <c r="H36" s="490"/>
      <c r="I36" s="485">
        <v>657841</v>
      </c>
      <c r="J36" s="490">
        <v>2513</v>
      </c>
      <c r="K36" s="490"/>
      <c r="L36" s="482">
        <f t="shared" si="0"/>
        <v>889393</v>
      </c>
      <c r="M36" s="492">
        <v>167067</v>
      </c>
    </row>
    <row r="37" spans="1:13" ht="15">
      <c r="A37" s="488" t="s">
        <v>415</v>
      </c>
      <c r="B37" s="490">
        <v>381</v>
      </c>
      <c r="C37" s="569">
        <v>8017</v>
      </c>
      <c r="D37" s="569"/>
      <c r="E37" s="569"/>
      <c r="F37" s="569">
        <v>1852</v>
      </c>
      <c r="G37" s="569"/>
      <c r="H37" s="490"/>
      <c r="I37" s="485">
        <v>-482</v>
      </c>
      <c r="J37" s="490"/>
      <c r="K37" s="490"/>
      <c r="L37" s="482">
        <f t="shared" si="0"/>
        <v>9768</v>
      </c>
      <c r="M37" s="492">
        <v>497</v>
      </c>
    </row>
    <row r="38" spans="1:13" ht="15">
      <c r="A38" s="488" t="s">
        <v>416</v>
      </c>
      <c r="B38" s="490">
        <f>SUM(B36:B37)</f>
        <v>212903</v>
      </c>
      <c r="C38" s="490">
        <f aca="true" t="shared" si="9" ref="C38:M38">SUM(C36:C37)</f>
        <v>15734</v>
      </c>
      <c r="D38" s="490">
        <f t="shared" si="9"/>
        <v>0</v>
      </c>
      <c r="E38" s="490">
        <f t="shared" si="9"/>
        <v>0</v>
      </c>
      <c r="F38" s="490">
        <f t="shared" si="9"/>
        <v>10652</v>
      </c>
      <c r="G38" s="490">
        <f t="shared" si="9"/>
        <v>0</v>
      </c>
      <c r="H38" s="490">
        <f t="shared" si="9"/>
        <v>0</v>
      </c>
      <c r="I38" s="485">
        <f t="shared" si="9"/>
        <v>657359</v>
      </c>
      <c r="J38" s="490">
        <f t="shared" si="9"/>
        <v>2513</v>
      </c>
      <c r="K38" s="490">
        <f t="shared" si="9"/>
        <v>0</v>
      </c>
      <c r="L38" s="482">
        <f t="shared" si="0"/>
        <v>899161</v>
      </c>
      <c r="M38" s="582">
        <f t="shared" si="9"/>
        <v>167564</v>
      </c>
    </row>
    <row r="39" spans="1:13" ht="15.75" thickBot="1">
      <c r="A39" s="590" t="s">
        <v>61</v>
      </c>
      <c r="B39" s="489"/>
      <c r="C39" s="572"/>
      <c r="D39" s="572"/>
      <c r="E39" s="572"/>
      <c r="F39" s="572"/>
      <c r="G39" s="572"/>
      <c r="H39" s="489"/>
      <c r="I39" s="573">
        <v>167564</v>
      </c>
      <c r="J39" s="489"/>
      <c r="K39" s="572"/>
      <c r="L39" s="628">
        <f t="shared" si="0"/>
        <v>167564</v>
      </c>
      <c r="M39" s="486">
        <v>167564</v>
      </c>
    </row>
    <row r="40" spans="1:13" s="2" customFormat="1" ht="15">
      <c r="A40" s="574" t="s">
        <v>20</v>
      </c>
      <c r="B40" s="578">
        <f>B5+B9+B13+B17+B21+B25+B29+B32+B36</f>
        <v>397492</v>
      </c>
      <c r="C40" s="575">
        <f aca="true" t="shared" si="10" ref="C40:M40">C5+C9+C13+C17+C21+C25+C29+C32+C36</f>
        <v>465720</v>
      </c>
      <c r="D40" s="575">
        <f t="shared" si="10"/>
        <v>0</v>
      </c>
      <c r="E40" s="575">
        <f t="shared" si="10"/>
        <v>0</v>
      </c>
      <c r="F40" s="575">
        <f t="shared" si="10"/>
        <v>157657</v>
      </c>
      <c r="G40" s="575">
        <f t="shared" si="10"/>
        <v>1000</v>
      </c>
      <c r="H40" s="575">
        <f t="shared" si="10"/>
        <v>0</v>
      </c>
      <c r="I40" s="575">
        <f t="shared" si="10"/>
        <v>1982302</v>
      </c>
      <c r="J40" s="575">
        <f t="shared" si="10"/>
        <v>15884</v>
      </c>
      <c r="K40" s="575">
        <f t="shared" si="10"/>
        <v>5924</v>
      </c>
      <c r="L40" s="636">
        <f t="shared" si="0"/>
        <v>3025979</v>
      </c>
      <c r="M40" s="576">
        <f t="shared" si="10"/>
        <v>999890</v>
      </c>
    </row>
    <row r="41" spans="1:13" s="2" customFormat="1" ht="15">
      <c r="A41" s="577" t="s">
        <v>415</v>
      </c>
      <c r="B41" s="571">
        <f aca="true" t="shared" si="11" ref="B41:M42">B6+B10+B14+B18+B22+B26+B30+B33+B37</f>
        <v>1482</v>
      </c>
      <c r="C41" s="571">
        <f t="shared" si="11"/>
        <v>12725</v>
      </c>
      <c r="D41" s="571">
        <f t="shared" si="11"/>
        <v>0</v>
      </c>
      <c r="E41" s="571">
        <f t="shared" si="11"/>
        <v>0</v>
      </c>
      <c r="F41" s="571">
        <f t="shared" si="11"/>
        <v>1852</v>
      </c>
      <c r="G41" s="571">
        <f t="shared" si="11"/>
        <v>0</v>
      </c>
      <c r="H41" s="571">
        <f t="shared" si="11"/>
        <v>0</v>
      </c>
      <c r="I41" s="571">
        <f t="shared" si="11"/>
        <v>14035</v>
      </c>
      <c r="J41" s="571">
        <f t="shared" si="11"/>
        <v>0</v>
      </c>
      <c r="K41" s="571">
        <f t="shared" si="11"/>
        <v>0</v>
      </c>
      <c r="L41" s="571">
        <f t="shared" si="11"/>
        <v>30094</v>
      </c>
      <c r="M41" s="637">
        <f t="shared" si="11"/>
        <v>8100</v>
      </c>
    </row>
    <row r="42" spans="1:13" s="2" customFormat="1" ht="15">
      <c r="A42" s="577" t="s">
        <v>416</v>
      </c>
      <c r="B42" s="579">
        <f t="shared" si="11"/>
        <v>398974</v>
      </c>
      <c r="C42" s="579">
        <f t="shared" si="11"/>
        <v>478445</v>
      </c>
      <c r="D42" s="579">
        <f t="shared" si="11"/>
        <v>0</v>
      </c>
      <c r="E42" s="579">
        <f t="shared" si="11"/>
        <v>0</v>
      </c>
      <c r="F42" s="579">
        <f t="shared" si="11"/>
        <v>159509</v>
      </c>
      <c r="G42" s="579">
        <f t="shared" si="11"/>
        <v>1000</v>
      </c>
      <c r="H42" s="579">
        <f t="shared" si="11"/>
        <v>0</v>
      </c>
      <c r="I42" s="579">
        <f t="shared" si="11"/>
        <v>1996337</v>
      </c>
      <c r="J42" s="579">
        <f t="shared" si="11"/>
        <v>15884</v>
      </c>
      <c r="K42" s="579">
        <f t="shared" si="11"/>
        <v>5924</v>
      </c>
      <c r="L42" s="482">
        <f t="shared" si="0"/>
        <v>3056073</v>
      </c>
      <c r="M42" s="591">
        <f t="shared" si="11"/>
        <v>1007990</v>
      </c>
    </row>
    <row r="43" spans="1:13" ht="15">
      <c r="A43" s="495" t="s">
        <v>61</v>
      </c>
      <c r="B43" s="496">
        <f>SUM(B8+B12+B16+B20+B24+B28+B39+B35)</f>
        <v>28337</v>
      </c>
      <c r="C43" s="496">
        <f>SUM(C8+C12+C16+C20+C24+C28+C39+C35)</f>
        <v>87480</v>
      </c>
      <c r="D43" s="496">
        <f aca="true" t="shared" si="12" ref="D43:M43">SUM(D8+D12+D16+D20+D24+D28+D39+D35)</f>
        <v>0</v>
      </c>
      <c r="E43" s="496">
        <f t="shared" si="12"/>
        <v>0</v>
      </c>
      <c r="F43" s="496">
        <f t="shared" si="12"/>
        <v>0</v>
      </c>
      <c r="G43" s="496">
        <f t="shared" si="12"/>
        <v>0</v>
      </c>
      <c r="H43" s="496">
        <f t="shared" si="12"/>
        <v>0</v>
      </c>
      <c r="I43" s="496">
        <f t="shared" si="12"/>
        <v>1027922</v>
      </c>
      <c r="J43" s="496">
        <f t="shared" si="12"/>
        <v>0</v>
      </c>
      <c r="K43" s="496">
        <f t="shared" si="12"/>
        <v>0</v>
      </c>
      <c r="L43" s="496">
        <f t="shared" si="12"/>
        <v>1144018</v>
      </c>
      <c r="M43" s="497">
        <f t="shared" si="12"/>
        <v>972460</v>
      </c>
    </row>
    <row r="44" spans="1:13" ht="15.75" thickBot="1">
      <c r="A44" s="498" t="s">
        <v>62</v>
      </c>
      <c r="B44" s="499">
        <f>B42-B43</f>
        <v>370637</v>
      </c>
      <c r="C44" s="499">
        <f aca="true" t="shared" si="13" ref="C44:M44">C42-C43</f>
        <v>390965</v>
      </c>
      <c r="D44" s="499">
        <f t="shared" si="13"/>
        <v>0</v>
      </c>
      <c r="E44" s="499">
        <f t="shared" si="13"/>
        <v>0</v>
      </c>
      <c r="F44" s="499">
        <f t="shared" si="13"/>
        <v>159509</v>
      </c>
      <c r="G44" s="499">
        <f t="shared" si="13"/>
        <v>1000</v>
      </c>
      <c r="H44" s="499">
        <f t="shared" si="13"/>
        <v>0</v>
      </c>
      <c r="I44" s="499">
        <f t="shared" si="13"/>
        <v>968415</v>
      </c>
      <c r="J44" s="499">
        <f t="shared" si="13"/>
        <v>15884</v>
      </c>
      <c r="K44" s="499">
        <f t="shared" si="13"/>
        <v>5924</v>
      </c>
      <c r="L44" s="499">
        <f t="shared" si="13"/>
        <v>1912055</v>
      </c>
      <c r="M44" s="644">
        <f t="shared" si="13"/>
        <v>35530</v>
      </c>
    </row>
    <row r="45" spans="2:12" ht="15">
      <c r="B45" s="501"/>
      <c r="C45" s="501"/>
      <c r="D45" s="501"/>
      <c r="E45" s="501"/>
      <c r="F45" s="501"/>
      <c r="G45" s="501"/>
      <c r="H45" s="501"/>
      <c r="I45" s="502"/>
      <c r="J45" s="501"/>
      <c r="K45" s="501"/>
      <c r="L45" s="502"/>
    </row>
    <row r="46" ht="15">
      <c r="L46" s="502"/>
    </row>
  </sheetData>
  <sheetProtection/>
  <mergeCells count="9">
    <mergeCell ref="A1:A3"/>
    <mergeCell ref="B1:H1"/>
    <mergeCell ref="I1:K1"/>
    <mergeCell ref="L1:L3"/>
    <mergeCell ref="M1:M3"/>
    <mergeCell ref="B2:D2"/>
    <mergeCell ref="E2:H2"/>
    <mergeCell ref="I2:I3"/>
    <mergeCell ref="J2:K2"/>
  </mergeCells>
  <printOptions/>
  <pageMargins left="0.1968503937007874" right="0.31496062992125984" top="0.7480314960629921" bottom="0.52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3.57421875" style="5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796" t="s">
        <v>11</v>
      </c>
      <c r="B1" s="775" t="s">
        <v>45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7"/>
      <c r="P1" s="769" t="s">
        <v>19</v>
      </c>
      <c r="Q1" s="806"/>
      <c r="R1" s="802" t="s">
        <v>6</v>
      </c>
    </row>
    <row r="2" spans="1:18" ht="15" customHeight="1">
      <c r="A2" s="797"/>
      <c r="B2" s="799" t="s">
        <v>5</v>
      </c>
      <c r="C2" s="800"/>
      <c r="D2" s="800"/>
      <c r="E2" s="800"/>
      <c r="F2" s="800"/>
      <c r="G2" s="800"/>
      <c r="H2" s="800"/>
      <c r="I2" s="800"/>
      <c r="J2" s="799" t="s">
        <v>60</v>
      </c>
      <c r="K2" s="800"/>
      <c r="L2" s="800"/>
      <c r="M2" s="800"/>
      <c r="N2" s="800"/>
      <c r="O2" s="801"/>
      <c r="P2" s="755" t="s">
        <v>195</v>
      </c>
      <c r="Q2" s="750" t="s">
        <v>189</v>
      </c>
      <c r="R2" s="803"/>
    </row>
    <row r="3" spans="1:18" ht="16.5" customHeight="1">
      <c r="A3" s="797"/>
      <c r="B3" s="753" t="s">
        <v>0</v>
      </c>
      <c r="C3" s="748" t="s">
        <v>114</v>
      </c>
      <c r="D3" s="748" t="s">
        <v>7</v>
      </c>
      <c r="E3" s="748" t="s">
        <v>43</v>
      </c>
      <c r="F3" s="805" t="s">
        <v>42</v>
      </c>
      <c r="G3" s="805"/>
      <c r="H3" s="805"/>
      <c r="I3" s="805"/>
      <c r="J3" s="749" t="s">
        <v>208</v>
      </c>
      <c r="K3" s="755" t="s">
        <v>8</v>
      </c>
      <c r="L3" s="747" t="s">
        <v>58</v>
      </c>
      <c r="M3" s="747"/>
      <c r="N3" s="747"/>
      <c r="O3" s="747"/>
      <c r="P3" s="755"/>
      <c r="Q3" s="747"/>
      <c r="R3" s="803"/>
    </row>
    <row r="4" spans="1:18" ht="38.25">
      <c r="A4" s="798"/>
      <c r="B4" s="754"/>
      <c r="C4" s="750"/>
      <c r="D4" s="750"/>
      <c r="E4" s="750"/>
      <c r="F4" s="172" t="s">
        <v>207</v>
      </c>
      <c r="G4" s="40" t="s">
        <v>116</v>
      </c>
      <c r="H4" s="40" t="s">
        <v>149</v>
      </c>
      <c r="I4" s="177" t="s">
        <v>119</v>
      </c>
      <c r="J4" s="750"/>
      <c r="K4" s="754"/>
      <c r="L4" s="40" t="s">
        <v>115</v>
      </c>
      <c r="M4" s="40" t="s">
        <v>116</v>
      </c>
      <c r="N4" s="177" t="s">
        <v>119</v>
      </c>
      <c r="O4" s="177" t="s">
        <v>149</v>
      </c>
      <c r="P4" s="754"/>
      <c r="Q4" s="747"/>
      <c r="R4" s="804"/>
    </row>
    <row r="5" spans="1:18" ht="14.2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5">
        <v>18</v>
      </c>
    </row>
    <row r="6" spans="1:18" ht="28.5">
      <c r="A6" s="115" t="s">
        <v>611</v>
      </c>
      <c r="B6" s="246">
        <v>80191</v>
      </c>
      <c r="C6" s="246">
        <v>16299</v>
      </c>
      <c r="D6" s="246">
        <v>486531</v>
      </c>
      <c r="E6" s="246">
        <v>21150</v>
      </c>
      <c r="F6" s="246">
        <v>92722</v>
      </c>
      <c r="G6" s="246">
        <v>158514</v>
      </c>
      <c r="H6" s="246"/>
      <c r="I6" s="246">
        <v>20927</v>
      </c>
      <c r="J6" s="246">
        <v>3174199</v>
      </c>
      <c r="K6" s="246">
        <v>691595</v>
      </c>
      <c r="L6" s="246">
        <v>3000</v>
      </c>
      <c r="M6" s="246">
        <v>11555</v>
      </c>
      <c r="N6" s="246">
        <v>238350</v>
      </c>
      <c r="O6" s="246">
        <v>0</v>
      </c>
      <c r="P6" s="246">
        <v>42050</v>
      </c>
      <c r="Q6" s="246">
        <v>0</v>
      </c>
      <c r="R6" s="253">
        <f>SUM(B6:Q6)</f>
        <v>5037083</v>
      </c>
    </row>
    <row r="7" spans="1:18" ht="15">
      <c r="A7" s="414" t="s">
        <v>415</v>
      </c>
      <c r="B7" s="247">
        <v>2737</v>
      </c>
      <c r="C7" s="247">
        <v>2703</v>
      </c>
      <c r="D7" s="247">
        <v>16778</v>
      </c>
      <c r="E7" s="247"/>
      <c r="F7" s="247">
        <v>2620</v>
      </c>
      <c r="G7" s="247">
        <v>90679</v>
      </c>
      <c r="H7" s="247"/>
      <c r="I7" s="247">
        <v>410</v>
      </c>
      <c r="J7" s="247">
        <v>-1079</v>
      </c>
      <c r="K7" s="247">
        <v>14158</v>
      </c>
      <c r="L7" s="247"/>
      <c r="M7" s="247"/>
      <c r="N7" s="247">
        <v>-35270</v>
      </c>
      <c r="O7" s="247"/>
      <c r="P7" s="247">
        <v>2500</v>
      </c>
      <c r="Q7" s="247"/>
      <c r="R7" s="250">
        <f aca="true" t="shared" si="0" ref="R7:R17">SUM(B7:Q7)</f>
        <v>96236</v>
      </c>
    </row>
    <row r="8" spans="1:18" ht="15">
      <c r="A8" s="116" t="s">
        <v>416</v>
      </c>
      <c r="B8" s="249">
        <f>SUM(B6:B7)</f>
        <v>82928</v>
      </c>
      <c r="C8" s="249">
        <f aca="true" t="shared" si="1" ref="C8:R8">SUM(C6:C7)</f>
        <v>19002</v>
      </c>
      <c r="D8" s="249">
        <f t="shared" si="1"/>
        <v>503309</v>
      </c>
      <c r="E8" s="249">
        <f t="shared" si="1"/>
        <v>21150</v>
      </c>
      <c r="F8" s="249">
        <f t="shared" si="1"/>
        <v>95342</v>
      </c>
      <c r="G8" s="249">
        <f t="shared" si="1"/>
        <v>249193</v>
      </c>
      <c r="H8" s="249">
        <f t="shared" si="1"/>
        <v>0</v>
      </c>
      <c r="I8" s="249">
        <f t="shared" si="1"/>
        <v>21337</v>
      </c>
      <c r="J8" s="249">
        <f t="shared" si="1"/>
        <v>3173120</v>
      </c>
      <c r="K8" s="249">
        <f t="shared" si="1"/>
        <v>705753</v>
      </c>
      <c r="L8" s="249">
        <f t="shared" si="1"/>
        <v>3000</v>
      </c>
      <c r="M8" s="249">
        <f t="shared" si="1"/>
        <v>11555</v>
      </c>
      <c r="N8" s="249">
        <f t="shared" si="1"/>
        <v>203080</v>
      </c>
      <c r="O8" s="249">
        <f t="shared" si="1"/>
        <v>0</v>
      </c>
      <c r="P8" s="249">
        <f t="shared" si="1"/>
        <v>44550</v>
      </c>
      <c r="Q8" s="249">
        <f t="shared" si="1"/>
        <v>0</v>
      </c>
      <c r="R8" s="254">
        <f t="shared" si="1"/>
        <v>5133319</v>
      </c>
    </row>
    <row r="9" spans="1:18" ht="17.25" customHeight="1">
      <c r="A9" s="141" t="s">
        <v>105</v>
      </c>
      <c r="B9" s="249">
        <v>23975</v>
      </c>
      <c r="C9" s="249">
        <v>4675</v>
      </c>
      <c r="D9" s="249">
        <v>209600</v>
      </c>
      <c r="E9" s="249"/>
      <c r="F9" s="249">
        <v>20579</v>
      </c>
      <c r="G9" s="249">
        <v>98739</v>
      </c>
      <c r="H9" s="249"/>
      <c r="I9" s="249"/>
      <c r="J9" s="249">
        <v>32428</v>
      </c>
      <c r="K9" s="249">
        <v>86411</v>
      </c>
      <c r="L9" s="249">
        <v>0</v>
      </c>
      <c r="M9" s="249">
        <v>0</v>
      </c>
      <c r="N9" s="249">
        <v>0</v>
      </c>
      <c r="O9" s="249">
        <v>0</v>
      </c>
      <c r="P9" s="249">
        <v>44550</v>
      </c>
      <c r="Q9" s="249">
        <v>0</v>
      </c>
      <c r="R9" s="250">
        <f t="shared" si="0"/>
        <v>520957</v>
      </c>
    </row>
    <row r="10" spans="1:18" ht="28.5">
      <c r="A10" s="141" t="s">
        <v>601</v>
      </c>
      <c r="B10" s="249">
        <v>1414595</v>
      </c>
      <c r="C10" s="249">
        <v>297283</v>
      </c>
      <c r="D10" s="249">
        <v>1048720</v>
      </c>
      <c r="E10" s="249"/>
      <c r="F10" s="249">
        <v>169</v>
      </c>
      <c r="G10" s="249">
        <v>850</v>
      </c>
      <c r="H10" s="249"/>
      <c r="I10" s="249"/>
      <c r="J10" s="249">
        <v>214749</v>
      </c>
      <c r="K10" s="249">
        <v>49613</v>
      </c>
      <c r="L10" s="249"/>
      <c r="M10" s="249"/>
      <c r="N10" s="249"/>
      <c r="O10" s="249"/>
      <c r="P10" s="249"/>
      <c r="Q10" s="249"/>
      <c r="R10" s="412">
        <f t="shared" si="0"/>
        <v>3025979</v>
      </c>
    </row>
    <row r="11" spans="1:18" ht="15">
      <c r="A11" s="116" t="s">
        <v>415</v>
      </c>
      <c r="B11" s="249">
        <v>25749</v>
      </c>
      <c r="C11" s="249">
        <v>4213</v>
      </c>
      <c r="D11" s="249">
        <v>-2985</v>
      </c>
      <c r="E11" s="249"/>
      <c r="F11" s="249"/>
      <c r="G11" s="249"/>
      <c r="H11" s="249"/>
      <c r="I11" s="249"/>
      <c r="J11" s="249">
        <v>1486</v>
      </c>
      <c r="K11" s="249">
        <v>1631</v>
      </c>
      <c r="L11" s="249"/>
      <c r="M11" s="249"/>
      <c r="N11" s="249"/>
      <c r="O11" s="249"/>
      <c r="P11" s="249"/>
      <c r="Q11" s="249"/>
      <c r="R11" s="250">
        <f t="shared" si="0"/>
        <v>30094</v>
      </c>
    </row>
    <row r="12" spans="1:18" ht="15">
      <c r="A12" s="116" t="s">
        <v>416</v>
      </c>
      <c r="B12" s="249">
        <f>SUM(B10:B11)</f>
        <v>1440344</v>
      </c>
      <c r="C12" s="249">
        <f>SUM(C10:C11)</f>
        <v>301496</v>
      </c>
      <c r="D12" s="249">
        <f>SUM(D10:D11)</f>
        <v>1045735</v>
      </c>
      <c r="E12" s="249"/>
      <c r="F12" s="249">
        <f>SUM(F10:F11)</f>
        <v>169</v>
      </c>
      <c r="G12" s="249">
        <f>SUM(G10:G11)</f>
        <v>850</v>
      </c>
      <c r="H12" s="249"/>
      <c r="I12" s="249"/>
      <c r="J12" s="249">
        <f>SUM(J10:J11)</f>
        <v>216235</v>
      </c>
      <c r="K12" s="249">
        <f>SUM(K10:K11)</f>
        <v>51244</v>
      </c>
      <c r="L12" s="249">
        <f>SUM(L10:L11)</f>
        <v>0</v>
      </c>
      <c r="M12" s="249"/>
      <c r="N12" s="249"/>
      <c r="O12" s="249"/>
      <c r="P12" s="249"/>
      <c r="Q12" s="249"/>
      <c r="R12" s="250">
        <f t="shared" si="0"/>
        <v>3056073</v>
      </c>
    </row>
    <row r="13" spans="1:18" ht="20.25" customHeight="1" thickBot="1">
      <c r="A13" s="142" t="s">
        <v>105</v>
      </c>
      <c r="B13" s="251">
        <v>689608</v>
      </c>
      <c r="C13" s="251">
        <v>144158</v>
      </c>
      <c r="D13" s="251">
        <v>309799</v>
      </c>
      <c r="E13" s="251"/>
      <c r="F13" s="251">
        <v>169</v>
      </c>
      <c r="G13" s="251"/>
      <c r="H13" s="251"/>
      <c r="I13" s="251"/>
      <c r="J13" s="251">
        <v>284</v>
      </c>
      <c r="K13" s="251"/>
      <c r="L13" s="251"/>
      <c r="M13" s="251"/>
      <c r="N13" s="251"/>
      <c r="O13" s="251"/>
      <c r="P13" s="251"/>
      <c r="Q13" s="251"/>
      <c r="R13" s="248">
        <f t="shared" si="0"/>
        <v>1144018</v>
      </c>
    </row>
    <row r="14" spans="1:18" ht="16.5" customHeight="1">
      <c r="A14" s="111" t="s">
        <v>46</v>
      </c>
      <c r="B14" s="252">
        <f aca="true" t="shared" si="2" ref="B14:Q14">SUM(B6+B10)</f>
        <v>1494786</v>
      </c>
      <c r="C14" s="252">
        <f t="shared" si="2"/>
        <v>313582</v>
      </c>
      <c r="D14" s="252">
        <f t="shared" si="2"/>
        <v>1535251</v>
      </c>
      <c r="E14" s="252">
        <f t="shared" si="2"/>
        <v>21150</v>
      </c>
      <c r="F14" s="252">
        <f t="shared" si="2"/>
        <v>92891</v>
      </c>
      <c r="G14" s="252">
        <f t="shared" si="2"/>
        <v>159364</v>
      </c>
      <c r="H14" s="252">
        <f t="shared" si="2"/>
        <v>0</v>
      </c>
      <c r="I14" s="252">
        <f t="shared" si="2"/>
        <v>20927</v>
      </c>
      <c r="J14" s="252">
        <f t="shared" si="2"/>
        <v>3388948</v>
      </c>
      <c r="K14" s="252">
        <f t="shared" si="2"/>
        <v>741208</v>
      </c>
      <c r="L14" s="252">
        <f t="shared" si="2"/>
        <v>3000</v>
      </c>
      <c r="M14" s="252">
        <f t="shared" si="2"/>
        <v>11555</v>
      </c>
      <c r="N14" s="252">
        <f t="shared" si="2"/>
        <v>238350</v>
      </c>
      <c r="O14" s="252">
        <f t="shared" si="2"/>
        <v>0</v>
      </c>
      <c r="P14" s="252">
        <f t="shared" si="2"/>
        <v>42050</v>
      </c>
      <c r="Q14" s="252">
        <f t="shared" si="2"/>
        <v>0</v>
      </c>
      <c r="R14" s="253">
        <f t="shared" si="0"/>
        <v>8063062</v>
      </c>
    </row>
    <row r="15" spans="1:18" ht="16.5" customHeight="1">
      <c r="A15" s="116" t="s">
        <v>415</v>
      </c>
      <c r="B15" s="254">
        <f>SUM(B7+B11)</f>
        <v>28486</v>
      </c>
      <c r="C15" s="254">
        <f aca="true" t="shared" si="3" ref="C15:R15">SUM(C7+C11)</f>
        <v>6916</v>
      </c>
      <c r="D15" s="254">
        <f t="shared" si="3"/>
        <v>13793</v>
      </c>
      <c r="E15" s="254">
        <f t="shared" si="3"/>
        <v>0</v>
      </c>
      <c r="F15" s="254">
        <f t="shared" si="3"/>
        <v>2620</v>
      </c>
      <c r="G15" s="254">
        <f t="shared" si="3"/>
        <v>90679</v>
      </c>
      <c r="H15" s="254">
        <f t="shared" si="3"/>
        <v>0</v>
      </c>
      <c r="I15" s="254">
        <f t="shared" si="3"/>
        <v>410</v>
      </c>
      <c r="J15" s="254">
        <f t="shared" si="3"/>
        <v>407</v>
      </c>
      <c r="K15" s="254">
        <f t="shared" si="3"/>
        <v>15789</v>
      </c>
      <c r="L15" s="254">
        <f t="shared" si="3"/>
        <v>0</v>
      </c>
      <c r="M15" s="254">
        <f t="shared" si="3"/>
        <v>0</v>
      </c>
      <c r="N15" s="254">
        <f t="shared" si="3"/>
        <v>-35270</v>
      </c>
      <c r="O15" s="254">
        <f t="shared" si="3"/>
        <v>0</v>
      </c>
      <c r="P15" s="254">
        <f t="shared" si="3"/>
        <v>2500</v>
      </c>
      <c r="Q15" s="254">
        <f t="shared" si="3"/>
        <v>0</v>
      </c>
      <c r="R15" s="250">
        <f t="shared" si="3"/>
        <v>126330</v>
      </c>
    </row>
    <row r="16" spans="1:18" ht="16.5" customHeight="1">
      <c r="A16" s="414" t="s">
        <v>416</v>
      </c>
      <c r="B16" s="413">
        <f>SUM(B14:B15)</f>
        <v>1523272</v>
      </c>
      <c r="C16" s="413">
        <f aca="true" t="shared" si="4" ref="C16:R16">SUM(C14:C15)</f>
        <v>320498</v>
      </c>
      <c r="D16" s="413">
        <f t="shared" si="4"/>
        <v>1549044</v>
      </c>
      <c r="E16" s="413">
        <f t="shared" si="4"/>
        <v>21150</v>
      </c>
      <c r="F16" s="413">
        <f t="shared" si="4"/>
        <v>95511</v>
      </c>
      <c r="G16" s="413">
        <f t="shared" si="4"/>
        <v>250043</v>
      </c>
      <c r="H16" s="413">
        <f t="shared" si="4"/>
        <v>0</v>
      </c>
      <c r="I16" s="413">
        <f t="shared" si="4"/>
        <v>21337</v>
      </c>
      <c r="J16" s="413">
        <f t="shared" si="4"/>
        <v>3389355</v>
      </c>
      <c r="K16" s="413">
        <f t="shared" si="4"/>
        <v>756997</v>
      </c>
      <c r="L16" s="413">
        <f t="shared" si="4"/>
        <v>3000</v>
      </c>
      <c r="M16" s="413">
        <f t="shared" si="4"/>
        <v>11555</v>
      </c>
      <c r="N16" s="413">
        <f t="shared" si="4"/>
        <v>203080</v>
      </c>
      <c r="O16" s="413">
        <f t="shared" si="4"/>
        <v>0</v>
      </c>
      <c r="P16" s="413">
        <f t="shared" si="4"/>
        <v>44550</v>
      </c>
      <c r="Q16" s="413">
        <f t="shared" si="4"/>
        <v>0</v>
      </c>
      <c r="R16" s="412">
        <f t="shared" si="4"/>
        <v>8189392</v>
      </c>
    </row>
    <row r="17" spans="1:18" s="2" customFormat="1" ht="15">
      <c r="A17" s="116" t="s">
        <v>61</v>
      </c>
      <c r="B17" s="254">
        <f>B9+B13</f>
        <v>713583</v>
      </c>
      <c r="C17" s="254">
        <f aca="true" t="shared" si="5" ref="C17:Q17">C9+C13</f>
        <v>148833</v>
      </c>
      <c r="D17" s="254">
        <f t="shared" si="5"/>
        <v>519399</v>
      </c>
      <c r="E17" s="254">
        <f t="shared" si="5"/>
        <v>0</v>
      </c>
      <c r="F17" s="254">
        <f t="shared" si="5"/>
        <v>20748</v>
      </c>
      <c r="G17" s="254">
        <f t="shared" si="5"/>
        <v>98739</v>
      </c>
      <c r="H17" s="254">
        <f t="shared" si="5"/>
        <v>0</v>
      </c>
      <c r="I17" s="254">
        <f t="shared" si="5"/>
        <v>0</v>
      </c>
      <c r="J17" s="254">
        <f t="shared" si="5"/>
        <v>32712</v>
      </c>
      <c r="K17" s="254">
        <f t="shared" si="5"/>
        <v>86411</v>
      </c>
      <c r="L17" s="254">
        <f t="shared" si="5"/>
        <v>0</v>
      </c>
      <c r="M17" s="254">
        <f t="shared" si="5"/>
        <v>0</v>
      </c>
      <c r="N17" s="254">
        <f t="shared" si="5"/>
        <v>0</v>
      </c>
      <c r="O17" s="254">
        <f t="shared" si="5"/>
        <v>0</v>
      </c>
      <c r="P17" s="254">
        <f t="shared" si="5"/>
        <v>44550</v>
      </c>
      <c r="Q17" s="254">
        <f t="shared" si="5"/>
        <v>0</v>
      </c>
      <c r="R17" s="250">
        <f t="shared" si="0"/>
        <v>1664975</v>
      </c>
    </row>
    <row r="18" spans="1:18" s="2" customFormat="1" ht="15.75" thickBot="1">
      <c r="A18" s="117" t="s">
        <v>62</v>
      </c>
      <c r="B18" s="255">
        <f>B16-B17</f>
        <v>809689</v>
      </c>
      <c r="C18" s="255">
        <f aca="true" t="shared" si="6" ref="C18:R18">C16-C17</f>
        <v>171665</v>
      </c>
      <c r="D18" s="255">
        <f t="shared" si="6"/>
        <v>1029645</v>
      </c>
      <c r="E18" s="255">
        <f t="shared" si="6"/>
        <v>21150</v>
      </c>
      <c r="F18" s="255">
        <f t="shared" si="6"/>
        <v>74763</v>
      </c>
      <c r="G18" s="255">
        <f t="shared" si="6"/>
        <v>151304</v>
      </c>
      <c r="H18" s="255">
        <f t="shared" si="6"/>
        <v>0</v>
      </c>
      <c r="I18" s="255">
        <f t="shared" si="6"/>
        <v>21337</v>
      </c>
      <c r="J18" s="255">
        <f t="shared" si="6"/>
        <v>3356643</v>
      </c>
      <c r="K18" s="255">
        <f t="shared" si="6"/>
        <v>670586</v>
      </c>
      <c r="L18" s="255">
        <f t="shared" si="6"/>
        <v>3000</v>
      </c>
      <c r="M18" s="255">
        <f t="shared" si="6"/>
        <v>11555</v>
      </c>
      <c r="N18" s="255">
        <f t="shared" si="6"/>
        <v>203080</v>
      </c>
      <c r="O18" s="255">
        <f t="shared" si="6"/>
        <v>0</v>
      </c>
      <c r="P18" s="255">
        <f t="shared" si="6"/>
        <v>0</v>
      </c>
      <c r="Q18" s="255">
        <f t="shared" si="6"/>
        <v>0</v>
      </c>
      <c r="R18" s="256">
        <f t="shared" si="6"/>
        <v>6524417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4330708661417323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5" sqref="G25"/>
    </sheetView>
  </sheetViews>
  <sheetFormatPr defaultColWidth="9.140625" defaultRowHeight="12.75"/>
  <cols>
    <col min="1" max="1" width="24.00390625" style="722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74" t="s">
        <v>113</v>
      </c>
      <c r="B1" s="810" t="s">
        <v>45</v>
      </c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2"/>
      <c r="P1" s="816" t="s">
        <v>19</v>
      </c>
      <c r="Q1" s="817"/>
      <c r="R1" s="818"/>
      <c r="S1" s="802" t="s">
        <v>6</v>
      </c>
    </row>
    <row r="2" spans="1:19" ht="13.5" customHeight="1">
      <c r="A2" s="745"/>
      <c r="B2" s="813" t="s">
        <v>5</v>
      </c>
      <c r="C2" s="814"/>
      <c r="D2" s="814"/>
      <c r="E2" s="814"/>
      <c r="F2" s="814"/>
      <c r="G2" s="814"/>
      <c r="H2" s="814"/>
      <c r="I2" s="815"/>
      <c r="J2" s="819" t="s">
        <v>60</v>
      </c>
      <c r="K2" s="820"/>
      <c r="L2" s="820"/>
      <c r="M2" s="820"/>
      <c r="N2" s="820"/>
      <c r="O2" s="821"/>
      <c r="P2" s="747" t="s">
        <v>190</v>
      </c>
      <c r="Q2" s="753" t="s">
        <v>191</v>
      </c>
      <c r="R2" s="747" t="s">
        <v>189</v>
      </c>
      <c r="S2" s="803"/>
    </row>
    <row r="3" spans="1:19" ht="20.25" customHeight="1">
      <c r="A3" s="745"/>
      <c r="B3" s="753" t="s">
        <v>0</v>
      </c>
      <c r="C3" s="748" t="s">
        <v>114</v>
      </c>
      <c r="D3" s="748" t="s">
        <v>7</v>
      </c>
      <c r="E3" s="748" t="s">
        <v>43</v>
      </c>
      <c r="F3" s="807" t="s">
        <v>4</v>
      </c>
      <c r="G3" s="808"/>
      <c r="H3" s="808"/>
      <c r="I3" s="809"/>
      <c r="J3" s="747" t="s">
        <v>117</v>
      </c>
      <c r="K3" s="747" t="s">
        <v>118</v>
      </c>
      <c r="L3" s="747" t="s">
        <v>136</v>
      </c>
      <c r="M3" s="747"/>
      <c r="N3" s="747"/>
      <c r="O3" s="747"/>
      <c r="P3" s="747"/>
      <c r="Q3" s="755"/>
      <c r="R3" s="747"/>
      <c r="S3" s="803"/>
    </row>
    <row r="4" spans="1:19" ht="76.5">
      <c r="A4" s="746"/>
      <c r="B4" s="754"/>
      <c r="C4" s="750"/>
      <c r="D4" s="750"/>
      <c r="E4" s="750"/>
      <c r="F4" s="46" t="s">
        <v>150</v>
      </c>
      <c r="G4" s="51" t="s">
        <v>151</v>
      </c>
      <c r="H4" s="173" t="s">
        <v>119</v>
      </c>
      <c r="I4" s="173" t="s">
        <v>149</v>
      </c>
      <c r="J4" s="747"/>
      <c r="K4" s="747"/>
      <c r="L4" s="51" t="s">
        <v>152</v>
      </c>
      <c r="M4" s="51" t="s">
        <v>153</v>
      </c>
      <c r="N4" s="51" t="s">
        <v>44</v>
      </c>
      <c r="O4" s="51" t="s">
        <v>154</v>
      </c>
      <c r="P4" s="747"/>
      <c r="Q4" s="754"/>
      <c r="R4" s="747"/>
      <c r="S4" s="804"/>
    </row>
    <row r="5" spans="1:19" ht="1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62">
        <v>19</v>
      </c>
    </row>
    <row r="6" spans="1:21" s="57" customFormat="1" ht="14.25">
      <c r="A6" s="56" t="s">
        <v>82</v>
      </c>
      <c r="B6" s="271">
        <v>51344</v>
      </c>
      <c r="C6" s="271">
        <v>10339</v>
      </c>
      <c r="D6" s="271">
        <v>73176</v>
      </c>
      <c r="E6" s="271"/>
      <c r="F6" s="271"/>
      <c r="G6" s="271">
        <v>24000</v>
      </c>
      <c r="H6" s="271"/>
      <c r="I6" s="271"/>
      <c r="J6" s="271">
        <v>546</v>
      </c>
      <c r="K6" s="271">
        <v>0</v>
      </c>
      <c r="L6" s="271"/>
      <c r="M6" s="271">
        <v>1150</v>
      </c>
      <c r="N6" s="271"/>
      <c r="O6" s="271"/>
      <c r="P6" s="271"/>
      <c r="Q6" s="271"/>
      <c r="R6" s="182"/>
      <c r="S6" s="634">
        <f aca="true" t="shared" si="0" ref="S6:S40">SUM(B6:R6)</f>
        <v>160555</v>
      </c>
      <c r="T6" s="60"/>
      <c r="U6" s="59"/>
    </row>
    <row r="7" spans="1:21" s="57" customFormat="1" ht="14.25">
      <c r="A7" s="131" t="s">
        <v>415</v>
      </c>
      <c r="B7" s="134">
        <v>-2109</v>
      </c>
      <c r="C7" s="134">
        <v>1902</v>
      </c>
      <c r="D7" s="134">
        <v>3356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415"/>
      <c r="S7" s="98">
        <f t="shared" si="0"/>
        <v>3149</v>
      </c>
      <c r="T7" s="60"/>
      <c r="U7" s="59"/>
    </row>
    <row r="8" spans="1:21" s="57" customFormat="1" ht="14.25">
      <c r="A8" s="131" t="s">
        <v>416</v>
      </c>
      <c r="B8" s="134">
        <f>SUM(B6:B7)</f>
        <v>49235</v>
      </c>
      <c r="C8" s="134">
        <f>SUM(C6:C7)</f>
        <v>12241</v>
      </c>
      <c r="D8" s="134">
        <f>SUM(D6:D7)</f>
        <v>76532</v>
      </c>
      <c r="E8" s="134"/>
      <c r="F8" s="134"/>
      <c r="G8" s="134">
        <f>SUM(G6:G7)</f>
        <v>24000</v>
      </c>
      <c r="H8" s="134"/>
      <c r="I8" s="134"/>
      <c r="J8" s="134">
        <f>SUM(J6:J7)</f>
        <v>546</v>
      </c>
      <c r="K8" s="134"/>
      <c r="L8" s="134"/>
      <c r="M8" s="134">
        <f>SUM(M6:M7)</f>
        <v>1150</v>
      </c>
      <c r="N8" s="134"/>
      <c r="O8" s="134"/>
      <c r="P8" s="134"/>
      <c r="Q8" s="134"/>
      <c r="R8" s="134"/>
      <c r="S8" s="614">
        <f>SUM(S6:S7)</f>
        <v>163704</v>
      </c>
      <c r="T8" s="60"/>
      <c r="U8" s="59"/>
    </row>
    <row r="9" spans="1:21" s="57" customFormat="1" ht="14.25">
      <c r="A9" s="131" t="s">
        <v>104</v>
      </c>
      <c r="B9" s="97">
        <v>23975</v>
      </c>
      <c r="C9" s="97">
        <v>4675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84"/>
      <c r="S9" s="98">
        <f t="shared" si="0"/>
        <v>28650</v>
      </c>
      <c r="T9" s="60"/>
      <c r="U9" s="59"/>
    </row>
    <row r="10" spans="1:20" s="57" customFormat="1" ht="14.25">
      <c r="A10" s="58" t="s">
        <v>532</v>
      </c>
      <c r="B10" s="97"/>
      <c r="C10" s="97"/>
      <c r="D10" s="97">
        <v>20300</v>
      </c>
      <c r="E10" s="97"/>
      <c r="F10" s="97"/>
      <c r="G10" s="97"/>
      <c r="H10" s="97"/>
      <c r="I10" s="97"/>
      <c r="J10" s="97">
        <v>0</v>
      </c>
      <c r="K10" s="97">
        <v>10000</v>
      </c>
      <c r="L10" s="97"/>
      <c r="M10" s="97"/>
      <c r="N10" s="97"/>
      <c r="O10" s="97"/>
      <c r="P10" s="97"/>
      <c r="Q10" s="97"/>
      <c r="R10" s="184"/>
      <c r="S10" s="98">
        <f t="shared" si="0"/>
        <v>30300</v>
      </c>
      <c r="T10" s="60"/>
    </row>
    <row r="11" spans="1:20" s="57" customFormat="1" ht="14.25">
      <c r="A11" s="131" t="s">
        <v>104</v>
      </c>
      <c r="B11" s="132"/>
      <c r="C11" s="132"/>
      <c r="D11" s="132">
        <v>20300</v>
      </c>
      <c r="E11" s="132"/>
      <c r="F11" s="132"/>
      <c r="G11" s="132"/>
      <c r="H11" s="132"/>
      <c r="I11" s="132"/>
      <c r="J11" s="132"/>
      <c r="K11" s="132">
        <v>10000</v>
      </c>
      <c r="L11" s="132"/>
      <c r="M11" s="132"/>
      <c r="N11" s="132"/>
      <c r="O11" s="132"/>
      <c r="P11" s="97"/>
      <c r="Q11" s="132"/>
      <c r="R11" s="203"/>
      <c r="S11" s="98">
        <f t="shared" si="0"/>
        <v>30300</v>
      </c>
      <c r="T11" s="60"/>
    </row>
    <row r="12" spans="1:21" s="57" customFormat="1" ht="26.25">
      <c r="A12" s="58" t="s">
        <v>89</v>
      </c>
      <c r="B12" s="97"/>
      <c r="C12" s="97"/>
      <c r="D12" s="97">
        <v>120629</v>
      </c>
      <c r="E12" s="97"/>
      <c r="F12" s="97"/>
      <c r="G12" s="97"/>
      <c r="H12" s="97"/>
      <c r="I12" s="97"/>
      <c r="J12" s="97">
        <v>218700</v>
      </c>
      <c r="K12" s="97">
        <v>72621</v>
      </c>
      <c r="L12" s="97"/>
      <c r="M12" s="97"/>
      <c r="N12" s="97"/>
      <c r="O12" s="97"/>
      <c r="P12" s="97"/>
      <c r="Q12" s="97"/>
      <c r="R12" s="184"/>
      <c r="S12" s="98">
        <f t="shared" si="0"/>
        <v>411950</v>
      </c>
      <c r="T12" s="60"/>
      <c r="U12" s="59"/>
    </row>
    <row r="13" spans="1:21" s="57" customFormat="1" ht="14.25">
      <c r="A13" s="131" t="s">
        <v>415</v>
      </c>
      <c r="B13" s="97"/>
      <c r="C13" s="97"/>
      <c r="D13" s="97"/>
      <c r="E13" s="97"/>
      <c r="F13" s="97"/>
      <c r="G13" s="97"/>
      <c r="H13" s="97"/>
      <c r="I13" s="97"/>
      <c r="J13" s="97"/>
      <c r="K13" s="97">
        <v>10150</v>
      </c>
      <c r="L13" s="97"/>
      <c r="M13" s="97"/>
      <c r="N13" s="97"/>
      <c r="O13" s="97"/>
      <c r="P13" s="97"/>
      <c r="Q13" s="97"/>
      <c r="R13" s="184"/>
      <c r="S13" s="98">
        <f t="shared" si="0"/>
        <v>10150</v>
      </c>
      <c r="T13" s="60"/>
      <c r="U13" s="59"/>
    </row>
    <row r="14" spans="1:21" s="57" customFormat="1" ht="14.25">
      <c r="A14" s="131" t="s">
        <v>416</v>
      </c>
      <c r="B14" s="97"/>
      <c r="C14" s="97"/>
      <c r="D14" s="97">
        <f>SUM(D12:D13)</f>
        <v>120629</v>
      </c>
      <c r="E14" s="97"/>
      <c r="F14" s="97"/>
      <c r="G14" s="97"/>
      <c r="H14" s="97"/>
      <c r="I14" s="97"/>
      <c r="J14" s="97">
        <f>SUM(J12:J13)</f>
        <v>218700</v>
      </c>
      <c r="K14" s="97">
        <f>SUM(K12:K13)</f>
        <v>82771</v>
      </c>
      <c r="L14" s="97"/>
      <c r="M14" s="97"/>
      <c r="N14" s="97"/>
      <c r="O14" s="97"/>
      <c r="P14" s="97"/>
      <c r="Q14" s="97"/>
      <c r="R14" s="184"/>
      <c r="S14" s="98">
        <f t="shared" si="0"/>
        <v>422100</v>
      </c>
      <c r="T14" s="60"/>
      <c r="U14" s="59"/>
    </row>
    <row r="15" spans="1:21" s="57" customFormat="1" ht="14.25">
      <c r="A15" s="58" t="s">
        <v>338</v>
      </c>
      <c r="B15" s="97"/>
      <c r="C15" s="97"/>
      <c r="D15" s="97"/>
      <c r="E15" s="97"/>
      <c r="F15" s="97"/>
      <c r="G15" s="97"/>
      <c r="H15" s="97"/>
      <c r="I15" s="97"/>
      <c r="J15" s="97">
        <v>11000</v>
      </c>
      <c r="K15" s="97"/>
      <c r="L15" s="97"/>
      <c r="M15" s="97"/>
      <c r="N15" s="97"/>
      <c r="O15" s="97"/>
      <c r="P15" s="97"/>
      <c r="Q15" s="97"/>
      <c r="R15" s="184"/>
      <c r="S15" s="98">
        <f t="shared" si="0"/>
        <v>11000</v>
      </c>
      <c r="T15" s="60"/>
      <c r="U15" s="59"/>
    </row>
    <row r="16" spans="1:21" s="57" customFormat="1" ht="14.25">
      <c r="A16" s="58" t="s">
        <v>249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42050</v>
      </c>
      <c r="R16" s="184"/>
      <c r="S16" s="98">
        <f t="shared" si="0"/>
        <v>42050</v>
      </c>
      <c r="T16" s="60"/>
      <c r="U16" s="59"/>
    </row>
    <row r="17" spans="1:21" s="57" customFormat="1" ht="14.25">
      <c r="A17" s="131" t="s">
        <v>415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2500</v>
      </c>
      <c r="R17" s="184"/>
      <c r="S17" s="98">
        <f t="shared" si="0"/>
        <v>2500</v>
      </c>
      <c r="T17" s="60"/>
      <c r="U17" s="59"/>
    </row>
    <row r="18" spans="1:21" s="57" customFormat="1" ht="14.25">
      <c r="A18" s="131" t="s">
        <v>416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>
        <f>SUM(Q16:Q17)</f>
        <v>44550</v>
      </c>
      <c r="R18" s="184"/>
      <c r="S18" s="98">
        <f t="shared" si="0"/>
        <v>44550</v>
      </c>
      <c r="T18" s="60"/>
      <c r="U18" s="59"/>
    </row>
    <row r="19" spans="1:21" s="57" customFormat="1" ht="14.25">
      <c r="A19" s="131" t="s">
        <v>206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>
        <v>44550</v>
      </c>
      <c r="R19" s="184"/>
      <c r="S19" s="98">
        <f t="shared" si="0"/>
        <v>44550</v>
      </c>
      <c r="T19" s="60"/>
      <c r="U19" s="59"/>
    </row>
    <row r="20" spans="1:21" s="57" customFormat="1" ht="14.25">
      <c r="A20" s="58" t="s">
        <v>572</v>
      </c>
      <c r="B20" s="97"/>
      <c r="C20" s="97"/>
      <c r="D20" s="97"/>
      <c r="E20" s="97"/>
      <c r="F20" s="97">
        <v>2575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84"/>
      <c r="S20" s="98">
        <f t="shared" si="0"/>
        <v>2575</v>
      </c>
      <c r="T20" s="60"/>
      <c r="U20" s="59"/>
    </row>
    <row r="21" spans="1:21" s="57" customFormat="1" ht="14.25">
      <c r="A21" s="131" t="s">
        <v>104</v>
      </c>
      <c r="B21" s="97"/>
      <c r="C21" s="97"/>
      <c r="D21" s="97"/>
      <c r="E21" s="97"/>
      <c r="F21" s="97">
        <v>2575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4"/>
      <c r="S21" s="98">
        <f t="shared" si="0"/>
        <v>2575</v>
      </c>
      <c r="T21" s="60"/>
      <c r="U21" s="59"/>
    </row>
    <row r="22" spans="1:21" s="57" customFormat="1" ht="14.25">
      <c r="A22" s="58" t="s">
        <v>533</v>
      </c>
      <c r="B22" s="97"/>
      <c r="C22" s="97"/>
      <c r="D22" s="97"/>
      <c r="E22" s="97"/>
      <c r="F22" s="269">
        <v>88347</v>
      </c>
      <c r="G22" s="269"/>
      <c r="H22" s="269"/>
      <c r="I22" s="269"/>
      <c r="J22" s="269"/>
      <c r="K22" s="269"/>
      <c r="L22" s="269">
        <v>3000</v>
      </c>
      <c r="M22" s="269"/>
      <c r="N22" s="269"/>
      <c r="O22" s="269"/>
      <c r="P22" s="269">
        <v>1982302</v>
      </c>
      <c r="Q22" s="97"/>
      <c r="R22" s="184"/>
      <c r="S22" s="270">
        <f t="shared" si="0"/>
        <v>2073649</v>
      </c>
      <c r="T22" s="60"/>
      <c r="U22" s="59"/>
    </row>
    <row r="23" spans="1:21" s="57" customFormat="1" ht="14.25">
      <c r="A23" s="131" t="s">
        <v>415</v>
      </c>
      <c r="B23" s="97"/>
      <c r="C23" s="97"/>
      <c r="D23" s="97"/>
      <c r="E23" s="97"/>
      <c r="F23" s="269">
        <v>2620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>
        <v>14035</v>
      </c>
      <c r="Q23" s="97"/>
      <c r="R23" s="184"/>
      <c r="S23" s="270">
        <f t="shared" si="0"/>
        <v>16655</v>
      </c>
      <c r="T23" s="60"/>
      <c r="U23" s="59"/>
    </row>
    <row r="24" spans="1:21" s="57" customFormat="1" ht="14.25">
      <c r="A24" s="131" t="s">
        <v>416</v>
      </c>
      <c r="B24" s="97"/>
      <c r="C24" s="97"/>
      <c r="D24" s="97"/>
      <c r="E24" s="97"/>
      <c r="F24" s="269">
        <f>SUM(F22:F23)</f>
        <v>90967</v>
      </c>
      <c r="G24" s="269"/>
      <c r="H24" s="269"/>
      <c r="I24" s="269"/>
      <c r="J24" s="269"/>
      <c r="K24" s="269"/>
      <c r="L24" s="269">
        <f>SUM(L22:L23)</f>
        <v>3000</v>
      </c>
      <c r="M24" s="269"/>
      <c r="N24" s="269"/>
      <c r="O24" s="269"/>
      <c r="P24" s="269">
        <f>SUM(P22:P23)</f>
        <v>1996337</v>
      </c>
      <c r="Q24" s="97"/>
      <c r="R24" s="184"/>
      <c r="S24" s="270">
        <f t="shared" si="0"/>
        <v>2090304</v>
      </c>
      <c r="T24" s="60"/>
      <c r="U24" s="59"/>
    </row>
    <row r="25" spans="1:21" s="57" customFormat="1" ht="14.25">
      <c r="A25" s="131" t="s">
        <v>104</v>
      </c>
      <c r="B25" s="97"/>
      <c r="C25" s="97"/>
      <c r="D25" s="97"/>
      <c r="E25" s="97"/>
      <c r="F25" s="97">
        <v>18004</v>
      </c>
      <c r="G25" s="97"/>
      <c r="H25" s="97"/>
      <c r="I25" s="97"/>
      <c r="J25" s="97"/>
      <c r="K25" s="97"/>
      <c r="L25" s="97"/>
      <c r="M25" s="97"/>
      <c r="N25" s="97"/>
      <c r="O25" s="97"/>
      <c r="P25" s="97">
        <v>1027922</v>
      </c>
      <c r="Q25" s="97"/>
      <c r="R25" s="184"/>
      <c r="S25" s="185">
        <f t="shared" si="0"/>
        <v>1045926</v>
      </c>
      <c r="T25" s="60"/>
      <c r="U25" s="59"/>
    </row>
    <row r="26" spans="1:21" s="57" customFormat="1" ht="14.25">
      <c r="A26" s="58" t="s">
        <v>245</v>
      </c>
      <c r="B26" s="97"/>
      <c r="C26" s="97"/>
      <c r="D26" s="97">
        <v>1500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184"/>
      <c r="S26" s="185">
        <f t="shared" si="0"/>
        <v>1500</v>
      </c>
      <c r="T26" s="60"/>
      <c r="U26" s="59"/>
    </row>
    <row r="27" spans="1:21" s="57" customFormat="1" ht="14.25">
      <c r="A27" s="58" t="s">
        <v>85</v>
      </c>
      <c r="B27" s="97">
        <v>2746</v>
      </c>
      <c r="C27" s="97">
        <v>360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4"/>
      <c r="S27" s="185">
        <f t="shared" si="0"/>
        <v>3106</v>
      </c>
      <c r="T27" s="60"/>
      <c r="U27" s="59"/>
    </row>
    <row r="28" spans="1:21" s="57" customFormat="1" ht="14.25">
      <c r="A28" s="131" t="s">
        <v>415</v>
      </c>
      <c r="B28" s="134">
        <v>1346</v>
      </c>
      <c r="C28" s="134">
        <v>104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97"/>
      <c r="Q28" s="134"/>
      <c r="R28" s="415"/>
      <c r="S28" s="185">
        <f t="shared" si="0"/>
        <v>1450</v>
      </c>
      <c r="T28" s="60"/>
      <c r="U28" s="59"/>
    </row>
    <row r="29" spans="1:21" s="57" customFormat="1" ht="14.25">
      <c r="A29" s="131" t="s">
        <v>416</v>
      </c>
      <c r="B29" s="134">
        <f>SUM(B27:B28)</f>
        <v>4092</v>
      </c>
      <c r="C29" s="134">
        <f>SUM(C27:C28)</f>
        <v>464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97"/>
      <c r="Q29" s="134"/>
      <c r="R29" s="415"/>
      <c r="S29" s="185">
        <f t="shared" si="0"/>
        <v>4556</v>
      </c>
      <c r="T29" s="60"/>
      <c r="U29" s="59"/>
    </row>
    <row r="30" spans="1:21" s="57" customFormat="1" ht="14.25">
      <c r="A30" s="266" t="s">
        <v>86</v>
      </c>
      <c r="B30" s="134"/>
      <c r="C30" s="134"/>
      <c r="D30" s="134">
        <v>1500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97"/>
      <c r="Q30" s="134"/>
      <c r="R30" s="134"/>
      <c r="S30" s="267">
        <f t="shared" si="0"/>
        <v>1500</v>
      </c>
      <c r="T30" s="60"/>
      <c r="U30" s="61"/>
    </row>
    <row r="31" spans="1:21" s="57" customFormat="1" ht="14.25">
      <c r="A31" s="58" t="s">
        <v>188</v>
      </c>
      <c r="B31" s="97"/>
      <c r="C31" s="97"/>
      <c r="D31" s="97"/>
      <c r="E31" s="97"/>
      <c r="F31" s="97"/>
      <c r="G31" s="97"/>
      <c r="H31" s="97"/>
      <c r="I31" s="97"/>
      <c r="J31" s="97">
        <v>171087</v>
      </c>
      <c r="K31" s="97">
        <v>77268</v>
      </c>
      <c r="L31" s="97"/>
      <c r="M31" s="97"/>
      <c r="N31" s="97"/>
      <c r="O31" s="97"/>
      <c r="P31" s="97"/>
      <c r="Q31" s="97"/>
      <c r="R31" s="184"/>
      <c r="S31" s="185">
        <f t="shared" si="0"/>
        <v>248355</v>
      </c>
      <c r="T31" s="60"/>
      <c r="U31" s="59"/>
    </row>
    <row r="32" spans="1:21" s="57" customFormat="1" ht="14.25">
      <c r="A32" s="131" t="s">
        <v>415</v>
      </c>
      <c r="B32" s="97"/>
      <c r="C32" s="97"/>
      <c r="D32" s="97"/>
      <c r="E32" s="97"/>
      <c r="F32" s="97"/>
      <c r="G32" s="97"/>
      <c r="H32" s="97"/>
      <c r="I32" s="97"/>
      <c r="J32" s="97">
        <v>350</v>
      </c>
      <c r="K32" s="97">
        <v>-857</v>
      </c>
      <c r="L32" s="97"/>
      <c r="M32" s="97"/>
      <c r="N32" s="97"/>
      <c r="O32" s="97"/>
      <c r="P32" s="97"/>
      <c r="Q32" s="97"/>
      <c r="R32" s="184"/>
      <c r="S32" s="185">
        <f t="shared" si="0"/>
        <v>-507</v>
      </c>
      <c r="T32" s="60"/>
      <c r="U32" s="59"/>
    </row>
    <row r="33" spans="1:21" s="57" customFormat="1" ht="14.25">
      <c r="A33" s="131" t="s">
        <v>416</v>
      </c>
      <c r="B33" s="97"/>
      <c r="C33" s="97"/>
      <c r="D33" s="97"/>
      <c r="E33" s="97"/>
      <c r="F33" s="97"/>
      <c r="G33" s="97"/>
      <c r="H33" s="97"/>
      <c r="I33" s="97"/>
      <c r="J33" s="97">
        <f>SUM(J31:J32)</f>
        <v>171437</v>
      </c>
      <c r="K33" s="97">
        <f>SUM(K31:K32)</f>
        <v>76411</v>
      </c>
      <c r="L33" s="97"/>
      <c r="M33" s="97"/>
      <c r="N33" s="97"/>
      <c r="O33" s="97"/>
      <c r="P33" s="97"/>
      <c r="Q33" s="97"/>
      <c r="R33" s="184"/>
      <c r="S33" s="185">
        <f t="shared" si="0"/>
        <v>247848</v>
      </c>
      <c r="T33" s="60"/>
      <c r="U33" s="59"/>
    </row>
    <row r="34" spans="1:21" s="57" customFormat="1" ht="15" thickBot="1">
      <c r="A34" s="712" t="s">
        <v>104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3">
        <v>76411</v>
      </c>
      <c r="L34" s="713"/>
      <c r="M34" s="713"/>
      <c r="N34" s="713"/>
      <c r="O34" s="713"/>
      <c r="P34" s="713"/>
      <c r="Q34" s="713"/>
      <c r="R34" s="714"/>
      <c r="S34" s="715">
        <f t="shared" si="0"/>
        <v>76411</v>
      </c>
      <c r="T34" s="60"/>
      <c r="U34" s="59"/>
    </row>
    <row r="35" spans="1:21" s="57" customFormat="1" ht="14.25">
      <c r="A35" s="56" t="s">
        <v>88</v>
      </c>
      <c r="B35" s="271"/>
      <c r="C35" s="271"/>
      <c r="D35" s="271">
        <v>95470</v>
      </c>
      <c r="E35" s="271"/>
      <c r="F35" s="271"/>
      <c r="G35" s="271">
        <v>9140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182"/>
      <c r="S35" s="716">
        <f t="shared" si="0"/>
        <v>104610</v>
      </c>
      <c r="T35" s="60"/>
      <c r="U35" s="59"/>
    </row>
    <row r="36" spans="1:21" s="57" customFormat="1" ht="14.25">
      <c r="A36" s="131" t="s">
        <v>104</v>
      </c>
      <c r="B36" s="97"/>
      <c r="C36" s="97"/>
      <c r="D36" s="97">
        <v>93250</v>
      </c>
      <c r="E36" s="97"/>
      <c r="F36" s="97"/>
      <c r="G36" s="97">
        <v>9140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84"/>
      <c r="S36" s="185">
        <f t="shared" si="0"/>
        <v>102390</v>
      </c>
      <c r="T36" s="60"/>
      <c r="U36" s="59"/>
    </row>
    <row r="37" spans="1:21" s="57" customFormat="1" ht="14.25">
      <c r="A37" s="202" t="s">
        <v>92</v>
      </c>
      <c r="B37" s="132"/>
      <c r="C37" s="132"/>
      <c r="D37" s="132">
        <v>22150</v>
      </c>
      <c r="E37" s="132"/>
      <c r="F37" s="132"/>
      <c r="G37" s="132"/>
      <c r="H37" s="132"/>
      <c r="I37" s="132"/>
      <c r="J37" s="132">
        <v>144000</v>
      </c>
      <c r="K37" s="132"/>
      <c r="L37" s="132"/>
      <c r="M37" s="132"/>
      <c r="N37" s="132"/>
      <c r="O37" s="132"/>
      <c r="P37" s="110"/>
      <c r="Q37" s="132"/>
      <c r="R37" s="203"/>
      <c r="S37" s="257">
        <f t="shared" si="0"/>
        <v>166150</v>
      </c>
      <c r="T37" s="60"/>
      <c r="U37" s="59"/>
    </row>
    <row r="38" spans="1:21" s="57" customFormat="1" ht="14.25">
      <c r="A38" s="131" t="s">
        <v>415</v>
      </c>
      <c r="B38" s="97"/>
      <c r="C38" s="97"/>
      <c r="D38" s="97"/>
      <c r="E38" s="97"/>
      <c r="F38" s="97"/>
      <c r="G38" s="97">
        <v>89599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184"/>
      <c r="S38" s="185">
        <f t="shared" si="0"/>
        <v>89599</v>
      </c>
      <c r="T38" s="60"/>
      <c r="U38" s="59"/>
    </row>
    <row r="39" spans="1:21" s="57" customFormat="1" ht="14.25">
      <c r="A39" s="131" t="s">
        <v>416</v>
      </c>
      <c r="B39" s="132"/>
      <c r="C39" s="132"/>
      <c r="D39" s="132">
        <f>SUM(D37:D38)</f>
        <v>22150</v>
      </c>
      <c r="E39" s="132">
        <f>SUM(E37:E38)</f>
        <v>0</v>
      </c>
      <c r="F39" s="132">
        <f>SUM(F37:F38)</f>
        <v>0</v>
      </c>
      <c r="G39" s="132">
        <f>SUM(G37:G38)</f>
        <v>89599</v>
      </c>
      <c r="H39" s="132"/>
      <c r="I39" s="132"/>
      <c r="J39" s="132">
        <f>SUM(J37:J38)</f>
        <v>144000</v>
      </c>
      <c r="K39" s="132"/>
      <c r="L39" s="132"/>
      <c r="M39" s="132"/>
      <c r="N39" s="132"/>
      <c r="O39" s="132"/>
      <c r="P39" s="134"/>
      <c r="Q39" s="132"/>
      <c r="R39" s="203"/>
      <c r="S39" s="257">
        <f t="shared" si="0"/>
        <v>255749</v>
      </c>
      <c r="T39" s="60"/>
      <c r="U39" s="59"/>
    </row>
    <row r="40" spans="1:21" s="57" customFormat="1" ht="14.25">
      <c r="A40" s="131" t="s">
        <v>104</v>
      </c>
      <c r="B40" s="110"/>
      <c r="C40" s="110"/>
      <c r="D40" s="110">
        <v>20150</v>
      </c>
      <c r="E40" s="110"/>
      <c r="F40" s="110"/>
      <c r="G40" s="110">
        <v>89599</v>
      </c>
      <c r="H40" s="110"/>
      <c r="I40" s="110"/>
      <c r="J40" s="110">
        <v>24000</v>
      </c>
      <c r="K40" s="110"/>
      <c r="L40" s="110"/>
      <c r="M40" s="110"/>
      <c r="N40" s="110"/>
      <c r="O40" s="110"/>
      <c r="P40" s="97"/>
      <c r="Q40" s="110"/>
      <c r="R40" s="183"/>
      <c r="S40" s="185">
        <f t="shared" si="0"/>
        <v>133749</v>
      </c>
      <c r="T40" s="60"/>
      <c r="U40" s="59"/>
    </row>
    <row r="41" spans="1:21" s="57" customFormat="1" ht="14.25">
      <c r="A41" s="58" t="s">
        <v>87</v>
      </c>
      <c r="B41" s="97"/>
      <c r="C41" s="97"/>
      <c r="D41" s="97">
        <v>2000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184"/>
      <c r="S41" s="185">
        <f aca="true" t="shared" si="1" ref="S41:S56">SUM(B41:R41)</f>
        <v>2000</v>
      </c>
      <c r="T41" s="60"/>
      <c r="U41" s="59"/>
    </row>
    <row r="42" spans="1:21" s="57" customFormat="1" ht="14.25">
      <c r="A42" s="131" t="s">
        <v>415</v>
      </c>
      <c r="B42" s="110"/>
      <c r="C42" s="110"/>
      <c r="D42" s="110">
        <v>-500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83"/>
      <c r="S42" s="185">
        <f t="shared" si="1"/>
        <v>-500</v>
      </c>
      <c r="T42" s="60"/>
      <c r="U42" s="59"/>
    </row>
    <row r="43" spans="1:21" s="57" customFormat="1" ht="14.25">
      <c r="A43" s="131" t="s">
        <v>416</v>
      </c>
      <c r="B43" s="110"/>
      <c r="C43" s="110"/>
      <c r="D43" s="110">
        <f>SUM(D41:D42)</f>
        <v>1500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83"/>
      <c r="S43" s="185">
        <f t="shared" si="1"/>
        <v>1500</v>
      </c>
      <c r="T43" s="60"/>
      <c r="U43" s="59"/>
    </row>
    <row r="44" spans="1:21" s="57" customFormat="1" ht="14.25">
      <c r="A44" s="131" t="s">
        <v>104</v>
      </c>
      <c r="B44" s="97"/>
      <c r="C44" s="97"/>
      <c r="D44" s="97">
        <v>1500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84"/>
      <c r="S44" s="185">
        <f t="shared" si="1"/>
        <v>1500</v>
      </c>
      <c r="T44" s="60"/>
      <c r="U44" s="59"/>
    </row>
    <row r="45" spans="1:21" s="57" customFormat="1" ht="14.25">
      <c r="A45" s="266" t="s">
        <v>221</v>
      </c>
      <c r="B45" s="134">
        <v>5000</v>
      </c>
      <c r="C45" s="134"/>
      <c r="D45" s="134">
        <v>11553</v>
      </c>
      <c r="E45" s="134"/>
      <c r="F45" s="134"/>
      <c r="G45" s="134"/>
      <c r="H45" s="134"/>
      <c r="I45" s="134"/>
      <c r="J45" s="134">
        <v>2614888</v>
      </c>
      <c r="K45" s="134">
        <v>30581</v>
      </c>
      <c r="L45" s="134"/>
      <c r="M45" s="134"/>
      <c r="N45" s="134"/>
      <c r="O45" s="134"/>
      <c r="P45" s="134"/>
      <c r="Q45" s="134"/>
      <c r="R45" s="134"/>
      <c r="S45" s="614">
        <f t="shared" si="1"/>
        <v>2662022</v>
      </c>
      <c r="T45" s="60"/>
      <c r="U45" s="59"/>
    </row>
    <row r="46" spans="1:21" s="57" customFormat="1" ht="14.25">
      <c r="A46" s="131" t="s">
        <v>415</v>
      </c>
      <c r="B46" s="134">
        <v>3500</v>
      </c>
      <c r="C46" s="134">
        <v>697</v>
      </c>
      <c r="D46" s="134">
        <v>12731</v>
      </c>
      <c r="E46" s="134"/>
      <c r="F46" s="134"/>
      <c r="G46" s="134"/>
      <c r="H46" s="134"/>
      <c r="I46" s="134"/>
      <c r="J46" s="134">
        <v>-2091</v>
      </c>
      <c r="K46" s="134"/>
      <c r="L46" s="134"/>
      <c r="M46" s="134"/>
      <c r="N46" s="134"/>
      <c r="O46" s="134"/>
      <c r="P46" s="134"/>
      <c r="Q46" s="134"/>
      <c r="R46" s="134"/>
      <c r="S46" s="614">
        <f t="shared" si="1"/>
        <v>14837</v>
      </c>
      <c r="T46" s="60"/>
      <c r="U46" s="59"/>
    </row>
    <row r="47" spans="1:21" s="57" customFormat="1" ht="14.25">
      <c r="A47" s="131" t="s">
        <v>416</v>
      </c>
      <c r="B47" s="134">
        <f>SUM(B45:B46)</f>
        <v>8500</v>
      </c>
      <c r="C47" s="134">
        <f>SUM(C45:C46)</f>
        <v>697</v>
      </c>
      <c r="D47" s="134">
        <f>SUM(D45:D46)</f>
        <v>24284</v>
      </c>
      <c r="E47" s="134"/>
      <c r="F47" s="134"/>
      <c r="G47" s="134"/>
      <c r="H47" s="134"/>
      <c r="I47" s="134"/>
      <c r="J47" s="134">
        <f>SUM(J45:J46)</f>
        <v>2612797</v>
      </c>
      <c r="K47" s="134">
        <f>SUM(K45:K46)</f>
        <v>30581</v>
      </c>
      <c r="L47" s="134"/>
      <c r="M47" s="134"/>
      <c r="N47" s="134"/>
      <c r="O47" s="134"/>
      <c r="P47" s="134"/>
      <c r="Q47" s="134"/>
      <c r="R47" s="134"/>
      <c r="S47" s="614">
        <f t="shared" si="1"/>
        <v>2676859</v>
      </c>
      <c r="T47" s="60"/>
      <c r="U47" s="59"/>
    </row>
    <row r="48" spans="1:21" s="57" customFormat="1" ht="14.25">
      <c r="A48" s="131" t="s">
        <v>104</v>
      </c>
      <c r="B48" s="97"/>
      <c r="C48" s="97"/>
      <c r="D48" s="97">
        <v>100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>
        <f t="shared" si="1"/>
        <v>100</v>
      </c>
      <c r="T48" s="60"/>
      <c r="U48" s="59"/>
    </row>
    <row r="49" spans="1:20" s="57" customFormat="1" ht="14.25">
      <c r="A49" s="266" t="s">
        <v>83</v>
      </c>
      <c r="B49" s="97"/>
      <c r="C49" s="97"/>
      <c r="D49" s="97">
        <v>56209</v>
      </c>
      <c r="E49" s="97"/>
      <c r="F49" s="97"/>
      <c r="G49" s="97"/>
      <c r="H49" s="97"/>
      <c r="I49" s="97"/>
      <c r="J49" s="97">
        <v>8428</v>
      </c>
      <c r="K49" s="97"/>
      <c r="L49" s="97"/>
      <c r="M49" s="97"/>
      <c r="N49" s="97"/>
      <c r="O49" s="97"/>
      <c r="P49" s="97"/>
      <c r="Q49" s="97"/>
      <c r="R49" s="184"/>
      <c r="S49" s="185">
        <f t="shared" si="1"/>
        <v>64637</v>
      </c>
      <c r="T49" s="60"/>
    </row>
    <row r="50" spans="1:20" s="57" customFormat="1" ht="14.25">
      <c r="A50" s="131" t="s">
        <v>104</v>
      </c>
      <c r="B50" s="97"/>
      <c r="C50" s="97"/>
      <c r="D50" s="97">
        <v>48500</v>
      </c>
      <c r="E50" s="97"/>
      <c r="F50" s="97"/>
      <c r="G50" s="97"/>
      <c r="H50" s="97"/>
      <c r="I50" s="97"/>
      <c r="J50" s="97">
        <v>8428</v>
      </c>
      <c r="K50" s="97"/>
      <c r="L50" s="97"/>
      <c r="M50" s="97"/>
      <c r="N50" s="97"/>
      <c r="O50" s="97"/>
      <c r="P50" s="97"/>
      <c r="Q50" s="97"/>
      <c r="R50" s="184"/>
      <c r="S50" s="185">
        <f t="shared" si="1"/>
        <v>56928</v>
      </c>
      <c r="T50" s="60"/>
    </row>
    <row r="51" spans="1:21" s="57" customFormat="1" ht="14.25">
      <c r="A51" s="266" t="s">
        <v>90</v>
      </c>
      <c r="B51" s="134"/>
      <c r="C51" s="134"/>
      <c r="D51" s="134">
        <v>8350</v>
      </c>
      <c r="E51" s="134"/>
      <c r="F51" s="134"/>
      <c r="G51" s="134"/>
      <c r="H51" s="134"/>
      <c r="I51" s="134"/>
      <c r="J51" s="134">
        <v>550</v>
      </c>
      <c r="K51" s="134"/>
      <c r="L51" s="134"/>
      <c r="M51" s="134"/>
      <c r="N51" s="134"/>
      <c r="O51" s="134"/>
      <c r="P51" s="134"/>
      <c r="Q51" s="134"/>
      <c r="R51" s="415"/>
      <c r="S51" s="268">
        <f t="shared" si="1"/>
        <v>8900</v>
      </c>
      <c r="T51" s="60"/>
      <c r="U51" s="59"/>
    </row>
    <row r="52" spans="1:21" s="57" customFormat="1" ht="14.25">
      <c r="A52" s="131" t="s">
        <v>415</v>
      </c>
      <c r="B52" s="134"/>
      <c r="C52" s="134"/>
      <c r="D52" s="134">
        <v>20</v>
      </c>
      <c r="E52" s="134"/>
      <c r="F52" s="134"/>
      <c r="G52" s="134"/>
      <c r="H52" s="134"/>
      <c r="I52" s="134"/>
      <c r="J52" s="134">
        <v>-100</v>
      </c>
      <c r="K52" s="134"/>
      <c r="L52" s="134"/>
      <c r="M52" s="134"/>
      <c r="N52" s="134"/>
      <c r="O52" s="134"/>
      <c r="P52" s="134"/>
      <c r="Q52" s="134"/>
      <c r="R52" s="415"/>
      <c r="S52" s="268">
        <f t="shared" si="1"/>
        <v>-80</v>
      </c>
      <c r="T52" s="60"/>
      <c r="U52" s="59"/>
    </row>
    <row r="53" spans="1:21" s="57" customFormat="1" ht="14.25">
      <c r="A53" s="131" t="s">
        <v>416</v>
      </c>
      <c r="B53" s="134"/>
      <c r="C53" s="134"/>
      <c r="D53" s="134">
        <f>SUM(D51:D52)</f>
        <v>8370</v>
      </c>
      <c r="E53" s="134"/>
      <c r="F53" s="134"/>
      <c r="G53" s="134"/>
      <c r="H53" s="134"/>
      <c r="I53" s="134"/>
      <c r="J53" s="134">
        <f>SUM(J51:J52)</f>
        <v>450</v>
      </c>
      <c r="K53" s="134"/>
      <c r="L53" s="134"/>
      <c r="M53" s="134"/>
      <c r="N53" s="134"/>
      <c r="O53" s="134"/>
      <c r="P53" s="134"/>
      <c r="Q53" s="134"/>
      <c r="R53" s="415"/>
      <c r="S53" s="268">
        <f t="shared" si="1"/>
        <v>8820</v>
      </c>
      <c r="T53" s="60"/>
      <c r="U53" s="59"/>
    </row>
    <row r="54" spans="1:21" s="57" customFormat="1" ht="14.25">
      <c r="A54" s="131" t="s">
        <v>104</v>
      </c>
      <c r="B54" s="97"/>
      <c r="C54" s="97"/>
      <c r="D54" s="97">
        <v>3800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184"/>
      <c r="S54" s="185">
        <f t="shared" si="1"/>
        <v>3800</v>
      </c>
      <c r="T54" s="60"/>
      <c r="U54" s="59"/>
    </row>
    <row r="55" spans="1:21" s="57" customFormat="1" ht="26.25">
      <c r="A55" s="58" t="s">
        <v>84</v>
      </c>
      <c r="B55" s="97"/>
      <c r="C55" s="97"/>
      <c r="D55" s="97">
        <v>22000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8">
        <f t="shared" si="1"/>
        <v>22000</v>
      </c>
      <c r="T55" s="60"/>
      <c r="U55" s="59"/>
    </row>
    <row r="56" spans="1:21" s="57" customFormat="1" ht="14.25">
      <c r="A56" s="131" t="s">
        <v>104</v>
      </c>
      <c r="B56" s="97"/>
      <c r="C56" s="97"/>
      <c r="D56" s="97">
        <v>22000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>
        <f t="shared" si="1"/>
        <v>22000</v>
      </c>
      <c r="T56" s="60"/>
      <c r="U56" s="59"/>
    </row>
    <row r="57" spans="1:21" s="57" customFormat="1" ht="14.25">
      <c r="A57" s="58" t="s">
        <v>93</v>
      </c>
      <c r="B57" s="97"/>
      <c r="C57" s="97"/>
      <c r="D57" s="97">
        <v>2862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84"/>
      <c r="S57" s="185">
        <f aca="true" t="shared" si="2" ref="S57:S74">SUM(B57:R57)</f>
        <v>2862</v>
      </c>
      <c r="T57" s="60"/>
      <c r="U57" s="59"/>
    </row>
    <row r="58" spans="1:21" s="57" customFormat="1" ht="14.25">
      <c r="A58" s="131" t="s">
        <v>415</v>
      </c>
      <c r="B58" s="97"/>
      <c r="C58" s="97"/>
      <c r="D58" s="97">
        <v>1171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84"/>
      <c r="S58" s="185">
        <f t="shared" si="2"/>
        <v>1171</v>
      </c>
      <c r="T58" s="60"/>
      <c r="U58" s="59"/>
    </row>
    <row r="59" spans="1:21" s="57" customFormat="1" ht="14.25">
      <c r="A59" s="131" t="s">
        <v>416</v>
      </c>
      <c r="B59" s="97"/>
      <c r="C59" s="97"/>
      <c r="D59" s="97">
        <f>SUM(D57:D58)</f>
        <v>4033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84"/>
      <c r="S59" s="185">
        <f t="shared" si="2"/>
        <v>4033</v>
      </c>
      <c r="T59" s="60"/>
      <c r="U59" s="59"/>
    </row>
    <row r="60" spans="1:21" s="57" customFormat="1" ht="14.25">
      <c r="A60" s="58" t="s">
        <v>585</v>
      </c>
      <c r="B60" s="97">
        <v>50</v>
      </c>
      <c r="C60" s="97"/>
      <c r="D60" s="97">
        <v>1589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84"/>
      <c r="S60" s="185">
        <f t="shared" si="2"/>
        <v>1639</v>
      </c>
      <c r="T60" s="60"/>
      <c r="U60" s="59"/>
    </row>
    <row r="61" spans="1:21" s="57" customFormat="1" ht="14.25">
      <c r="A61" s="58" t="s">
        <v>534</v>
      </c>
      <c r="B61" s="97"/>
      <c r="C61" s="97"/>
      <c r="D61" s="97"/>
      <c r="E61" s="97"/>
      <c r="F61" s="97"/>
      <c r="G61" s="269">
        <v>22600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84"/>
      <c r="S61" s="185">
        <f t="shared" si="2"/>
        <v>22600</v>
      </c>
      <c r="T61" s="60"/>
      <c r="U61" s="59"/>
    </row>
    <row r="62" spans="1:21" s="57" customFormat="1" ht="14.25">
      <c r="A62" s="131" t="s">
        <v>415</v>
      </c>
      <c r="B62" s="97"/>
      <c r="C62" s="97"/>
      <c r="D62" s="97"/>
      <c r="E62" s="97"/>
      <c r="F62" s="97"/>
      <c r="G62" s="269">
        <v>300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84"/>
      <c r="S62" s="185">
        <f t="shared" si="2"/>
        <v>300</v>
      </c>
      <c r="T62" s="60"/>
      <c r="U62" s="59"/>
    </row>
    <row r="63" spans="1:21" s="57" customFormat="1" ht="14.25">
      <c r="A63" s="131" t="s">
        <v>416</v>
      </c>
      <c r="B63" s="97"/>
      <c r="C63" s="97"/>
      <c r="D63" s="97"/>
      <c r="E63" s="97"/>
      <c r="F63" s="97"/>
      <c r="G63" s="269">
        <f>SUM(G61:G62)</f>
        <v>22900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184"/>
      <c r="S63" s="185">
        <f t="shared" si="2"/>
        <v>22900</v>
      </c>
      <c r="T63" s="60"/>
      <c r="U63" s="59"/>
    </row>
    <row r="64" spans="1:21" s="57" customFormat="1" ht="15" thickBot="1">
      <c r="A64" s="717" t="s">
        <v>193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>
        <v>4905</v>
      </c>
      <c r="N64" s="713"/>
      <c r="O64" s="713"/>
      <c r="P64" s="713"/>
      <c r="Q64" s="713"/>
      <c r="R64" s="714"/>
      <c r="S64" s="715">
        <f t="shared" si="2"/>
        <v>4905</v>
      </c>
      <c r="T64" s="60"/>
      <c r="U64" s="59"/>
    </row>
    <row r="65" spans="1:21" s="57" customFormat="1" ht="14.25">
      <c r="A65" s="56" t="s">
        <v>94</v>
      </c>
      <c r="B65" s="271"/>
      <c r="C65" s="271"/>
      <c r="D65" s="271"/>
      <c r="E65" s="271"/>
      <c r="F65" s="271"/>
      <c r="G65" s="271">
        <v>63274</v>
      </c>
      <c r="H65" s="271"/>
      <c r="I65" s="718"/>
      <c r="J65" s="271"/>
      <c r="K65" s="271"/>
      <c r="L65" s="271"/>
      <c r="M65" s="271"/>
      <c r="N65" s="271"/>
      <c r="O65" s="271"/>
      <c r="P65" s="271"/>
      <c r="Q65" s="271"/>
      <c r="R65" s="182"/>
      <c r="S65" s="716">
        <f t="shared" si="2"/>
        <v>63274</v>
      </c>
      <c r="T65" s="60"/>
      <c r="U65" s="59"/>
    </row>
    <row r="66" spans="1:21" s="57" customFormat="1" ht="14.25">
      <c r="A66" s="131" t="s">
        <v>415</v>
      </c>
      <c r="B66" s="97"/>
      <c r="C66" s="97"/>
      <c r="D66" s="97"/>
      <c r="E66" s="97"/>
      <c r="F66" s="97"/>
      <c r="G66" s="97">
        <v>780</v>
      </c>
      <c r="H66" s="97"/>
      <c r="I66" s="416"/>
      <c r="J66" s="97"/>
      <c r="K66" s="97"/>
      <c r="L66" s="97"/>
      <c r="M66" s="97"/>
      <c r="N66" s="97"/>
      <c r="O66" s="97"/>
      <c r="P66" s="97"/>
      <c r="Q66" s="97"/>
      <c r="R66" s="184"/>
      <c r="S66" s="185">
        <f t="shared" si="2"/>
        <v>780</v>
      </c>
      <c r="T66" s="60"/>
      <c r="U66" s="59"/>
    </row>
    <row r="67" spans="1:21" s="57" customFormat="1" ht="14.25">
      <c r="A67" s="131" t="s">
        <v>416</v>
      </c>
      <c r="B67" s="97"/>
      <c r="C67" s="97"/>
      <c r="D67" s="97"/>
      <c r="E67" s="97"/>
      <c r="F67" s="97"/>
      <c r="G67" s="97">
        <f>SUM(G65:G66)</f>
        <v>64054</v>
      </c>
      <c r="H67" s="97"/>
      <c r="J67" s="97"/>
      <c r="K67" s="97"/>
      <c r="L67" s="97"/>
      <c r="M67" s="97"/>
      <c r="N67" s="97"/>
      <c r="O67" s="97"/>
      <c r="P67" s="97"/>
      <c r="Q67" s="97"/>
      <c r="R67" s="184"/>
      <c r="S67" s="185">
        <f t="shared" si="2"/>
        <v>64054</v>
      </c>
      <c r="T67" s="60"/>
      <c r="U67" s="59"/>
    </row>
    <row r="68" spans="1:21" s="57" customFormat="1" ht="26.25">
      <c r="A68" s="58" t="s">
        <v>95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269">
        <v>5500</v>
      </c>
      <c r="N68" s="97"/>
      <c r="O68" s="97"/>
      <c r="P68" s="97"/>
      <c r="Q68" s="97"/>
      <c r="R68" s="184"/>
      <c r="S68" s="185">
        <f t="shared" si="2"/>
        <v>5500</v>
      </c>
      <c r="T68" s="60"/>
      <c r="U68" s="59"/>
    </row>
    <row r="69" spans="1:21" s="57" customFormat="1" ht="26.25">
      <c r="A69" s="58" t="s">
        <v>584</v>
      </c>
      <c r="B69" s="97"/>
      <c r="C69" s="97"/>
      <c r="D69" s="97"/>
      <c r="E69" s="97"/>
      <c r="F69" s="97"/>
      <c r="G69" s="97"/>
      <c r="H69" s="97"/>
      <c r="I69" s="97"/>
      <c r="J69" s="97"/>
      <c r="K69" s="97">
        <v>281718</v>
      </c>
      <c r="L69" s="97"/>
      <c r="M69" s="269"/>
      <c r="N69" s="97"/>
      <c r="O69" s="97"/>
      <c r="Q69" s="97"/>
      <c r="R69" s="184"/>
      <c r="S69" s="185">
        <f t="shared" si="2"/>
        <v>281718</v>
      </c>
      <c r="T69" s="60"/>
      <c r="U69" s="59"/>
    </row>
    <row r="70" spans="1:21" s="57" customFormat="1" ht="14.25">
      <c r="A70" s="131" t="s">
        <v>415</v>
      </c>
      <c r="B70" s="97"/>
      <c r="C70" s="97"/>
      <c r="D70" s="97"/>
      <c r="E70" s="97"/>
      <c r="F70" s="97"/>
      <c r="G70" s="97"/>
      <c r="H70" s="97"/>
      <c r="I70" s="97"/>
      <c r="J70" s="97">
        <v>762</v>
      </c>
      <c r="K70" s="97"/>
      <c r="L70" s="97"/>
      <c r="M70" s="269"/>
      <c r="N70" s="97"/>
      <c r="O70" s="97"/>
      <c r="P70" s="416"/>
      <c r="Q70" s="97"/>
      <c r="R70" s="184"/>
      <c r="S70" s="185">
        <f t="shared" si="2"/>
        <v>762</v>
      </c>
      <c r="T70" s="60"/>
      <c r="U70" s="59"/>
    </row>
    <row r="71" spans="1:21" s="57" customFormat="1" ht="14.25">
      <c r="A71" s="131" t="s">
        <v>416</v>
      </c>
      <c r="B71" s="97"/>
      <c r="C71" s="97"/>
      <c r="D71" s="97"/>
      <c r="E71" s="97"/>
      <c r="F71" s="97"/>
      <c r="G71" s="97"/>
      <c r="H71" s="97"/>
      <c r="I71" s="97"/>
      <c r="J71" s="97">
        <f>SUM(J69:J70)</f>
        <v>762</v>
      </c>
      <c r="K71" s="97">
        <f>SUM(K69:K70)</f>
        <v>281718</v>
      </c>
      <c r="L71" s="97"/>
      <c r="M71" s="269"/>
      <c r="N71" s="97"/>
      <c r="O71" s="97"/>
      <c r="Q71" s="97"/>
      <c r="R71" s="184"/>
      <c r="S71" s="185">
        <f t="shared" si="2"/>
        <v>282480</v>
      </c>
      <c r="T71" s="60"/>
      <c r="U71" s="59"/>
    </row>
    <row r="72" spans="1:21" s="57" customFormat="1" ht="26.25">
      <c r="A72" s="58" t="s">
        <v>583</v>
      </c>
      <c r="B72" s="97"/>
      <c r="C72" s="97"/>
      <c r="D72" s="97"/>
      <c r="E72" s="97"/>
      <c r="F72" s="97"/>
      <c r="G72" s="97"/>
      <c r="H72" s="97"/>
      <c r="I72" s="97"/>
      <c r="J72" s="97"/>
      <c r="K72" s="97">
        <v>79807</v>
      </c>
      <c r="L72" s="97"/>
      <c r="M72" s="269"/>
      <c r="N72" s="97"/>
      <c r="O72" s="97"/>
      <c r="P72" s="416"/>
      <c r="Q72" s="97"/>
      <c r="R72" s="184"/>
      <c r="S72" s="185">
        <f t="shared" si="2"/>
        <v>79807</v>
      </c>
      <c r="T72" s="60"/>
      <c r="U72" s="59"/>
    </row>
    <row r="73" spans="1:21" s="57" customFormat="1" ht="14.25">
      <c r="A73" s="131" t="s">
        <v>415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>
        <v>4865</v>
      </c>
      <c r="L73" s="134"/>
      <c r="M73" s="615"/>
      <c r="N73" s="134"/>
      <c r="O73" s="134"/>
      <c r="P73" s="635"/>
      <c r="Q73" s="134"/>
      <c r="R73" s="415"/>
      <c r="S73" s="185">
        <f t="shared" si="2"/>
        <v>4865</v>
      </c>
      <c r="T73" s="60"/>
      <c r="U73" s="59"/>
    </row>
    <row r="74" spans="1:21" s="57" customFormat="1" ht="14.25">
      <c r="A74" s="131" t="s">
        <v>416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>
        <f>SUM(K72:K73)</f>
        <v>84672</v>
      </c>
      <c r="L74" s="134"/>
      <c r="M74" s="615"/>
      <c r="N74" s="134"/>
      <c r="O74" s="134"/>
      <c r="P74" s="635"/>
      <c r="Q74" s="134"/>
      <c r="R74" s="415"/>
      <c r="S74" s="185">
        <f t="shared" si="2"/>
        <v>84672</v>
      </c>
      <c r="T74" s="60"/>
      <c r="U74" s="59"/>
    </row>
    <row r="75" spans="1:21" s="57" customFormat="1" ht="14.25">
      <c r="A75" s="266" t="s">
        <v>536</v>
      </c>
      <c r="B75" s="134"/>
      <c r="C75" s="134"/>
      <c r="D75" s="615">
        <v>1000</v>
      </c>
      <c r="E75" s="134"/>
      <c r="F75" s="134"/>
      <c r="G75" s="615">
        <v>39500</v>
      </c>
      <c r="H75" s="134"/>
      <c r="I75" s="134"/>
      <c r="J75" s="134"/>
      <c r="K75" s="134">
        <v>139600</v>
      </c>
      <c r="L75" s="134"/>
      <c r="M75" s="134"/>
      <c r="N75" s="134"/>
      <c r="O75" s="134"/>
      <c r="P75" s="134"/>
      <c r="Q75" s="134"/>
      <c r="R75" s="415"/>
      <c r="S75" s="268">
        <f aca="true" t="shared" si="3" ref="S75:S80">SUM(B75:R75)</f>
        <v>180100</v>
      </c>
      <c r="T75" s="60"/>
      <c r="U75" s="59"/>
    </row>
    <row r="76" spans="1:21" s="57" customFormat="1" ht="26.25">
      <c r="A76" s="58" t="s">
        <v>535</v>
      </c>
      <c r="B76" s="97"/>
      <c r="C76" s="97"/>
      <c r="D76" s="97"/>
      <c r="E76" s="97"/>
      <c r="F76" s="97"/>
      <c r="G76" s="97"/>
      <c r="H76" s="97"/>
      <c r="I76" s="97"/>
      <c r="J76" s="269">
        <v>5000</v>
      </c>
      <c r="K76" s="97"/>
      <c r="L76" s="97"/>
      <c r="M76" s="97"/>
      <c r="N76" s="97"/>
      <c r="O76" s="97"/>
      <c r="P76" s="97"/>
      <c r="Q76" s="97"/>
      <c r="R76" s="184"/>
      <c r="S76" s="185">
        <f t="shared" si="3"/>
        <v>5000</v>
      </c>
      <c r="T76" s="60"/>
      <c r="U76" s="59"/>
    </row>
    <row r="77" spans="1:21" s="57" customFormat="1" ht="14.25">
      <c r="A77" s="58" t="s">
        <v>248</v>
      </c>
      <c r="B77" s="97">
        <v>21051</v>
      </c>
      <c r="C77" s="97">
        <v>5600</v>
      </c>
      <c r="D77" s="97">
        <v>46243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84"/>
      <c r="S77" s="185">
        <f t="shared" si="3"/>
        <v>72894</v>
      </c>
      <c r="T77" s="60"/>
      <c r="U77" s="59"/>
    </row>
    <row r="78" spans="1:21" s="57" customFormat="1" ht="26.25">
      <c r="A78" s="58" t="s">
        <v>157</v>
      </c>
      <c r="B78" s="97"/>
      <c r="C78" s="97"/>
      <c r="D78" s="97"/>
      <c r="E78" s="269">
        <v>21150</v>
      </c>
      <c r="F78" s="269">
        <v>1800</v>
      </c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184"/>
      <c r="S78" s="185">
        <f t="shared" si="3"/>
        <v>22950</v>
      </c>
      <c r="T78" s="60"/>
      <c r="U78" s="59"/>
    </row>
    <row r="79" spans="1:21" s="57" customFormat="1" ht="14.25">
      <c r="A79" s="202" t="s">
        <v>91</v>
      </c>
      <c r="B79" s="132"/>
      <c r="C79" s="132"/>
      <c r="D79" s="132"/>
      <c r="E79" s="132"/>
      <c r="F79" s="132"/>
      <c r="G79" s="132"/>
      <c r="H79" s="132">
        <v>20927</v>
      </c>
      <c r="I79" s="132"/>
      <c r="J79" s="132"/>
      <c r="K79" s="132"/>
      <c r="L79" s="132"/>
      <c r="M79" s="132"/>
      <c r="N79" s="132">
        <v>238350</v>
      </c>
      <c r="O79" s="132"/>
      <c r="P79" s="110"/>
      <c r="Q79" s="132"/>
      <c r="R79" s="203"/>
      <c r="S79" s="257">
        <f t="shared" si="3"/>
        <v>259277</v>
      </c>
      <c r="T79" s="60"/>
      <c r="U79" s="59"/>
    </row>
    <row r="80" spans="1:21" s="57" customFormat="1" ht="14.25">
      <c r="A80" s="131" t="s">
        <v>415</v>
      </c>
      <c r="B80" s="97"/>
      <c r="C80" s="97"/>
      <c r="D80" s="97"/>
      <c r="E80" s="97"/>
      <c r="F80" s="97"/>
      <c r="G80" s="97"/>
      <c r="H80" s="97">
        <v>410</v>
      </c>
      <c r="I80" s="97"/>
      <c r="J80" s="97"/>
      <c r="K80" s="97"/>
      <c r="L80" s="97"/>
      <c r="M80" s="97"/>
      <c r="N80" s="97">
        <v>-35270</v>
      </c>
      <c r="O80" s="97"/>
      <c r="P80" s="97"/>
      <c r="Q80" s="97"/>
      <c r="R80" s="448"/>
      <c r="S80" s="185">
        <f t="shared" si="3"/>
        <v>-34860</v>
      </c>
      <c r="T80" s="60"/>
      <c r="U80" s="59"/>
    </row>
    <row r="81" spans="1:21" s="57" customFormat="1" ht="15" thickBot="1">
      <c r="A81" s="131" t="s">
        <v>416</v>
      </c>
      <c r="B81" s="132"/>
      <c r="C81" s="132"/>
      <c r="D81" s="132"/>
      <c r="E81" s="132"/>
      <c r="F81" s="132"/>
      <c r="G81" s="132"/>
      <c r="H81" s="132">
        <f>SUM(H79:H80)</f>
        <v>21337</v>
      </c>
      <c r="I81" s="132"/>
      <c r="J81" s="132"/>
      <c r="K81" s="132"/>
      <c r="L81" s="132"/>
      <c r="M81" s="132"/>
      <c r="N81" s="132">
        <f>SUM(N79:N80)</f>
        <v>203080</v>
      </c>
      <c r="O81" s="132"/>
      <c r="P81" s="132"/>
      <c r="Q81" s="132"/>
      <c r="R81" s="203"/>
      <c r="S81" s="257">
        <f>SUM(S79:S80)</f>
        <v>224417</v>
      </c>
      <c r="T81" s="60"/>
      <c r="U81" s="59"/>
    </row>
    <row r="82" spans="1:22" s="2" customFormat="1" ht="15.75" customHeight="1">
      <c r="A82" s="719" t="s">
        <v>46</v>
      </c>
      <c r="B82" s="130">
        <f aca="true" t="shared" si="4" ref="B82:S82">SUM(B6+B10+B12+B16+B22+B26+B27+B30+B31+B35+B37+B41+B45+B49+B51+B55+B57+B60+B61+B64+B65+B68+B75+B76+B77+B78+B79+B69+B72+B15+B20)</f>
        <v>80191</v>
      </c>
      <c r="C82" s="130">
        <f t="shared" si="4"/>
        <v>16299</v>
      </c>
      <c r="D82" s="130">
        <f t="shared" si="4"/>
        <v>486531</v>
      </c>
      <c r="E82" s="130">
        <f t="shared" si="4"/>
        <v>21150</v>
      </c>
      <c r="F82" s="130">
        <f t="shared" si="4"/>
        <v>92722</v>
      </c>
      <c r="G82" s="130">
        <f t="shared" si="4"/>
        <v>158514</v>
      </c>
      <c r="H82" s="130">
        <f t="shared" si="4"/>
        <v>20927</v>
      </c>
      <c r="I82" s="130">
        <f t="shared" si="4"/>
        <v>0</v>
      </c>
      <c r="J82" s="130">
        <f t="shared" si="4"/>
        <v>3174199</v>
      </c>
      <c r="K82" s="130">
        <f t="shared" si="4"/>
        <v>691595</v>
      </c>
      <c r="L82" s="130">
        <f t="shared" si="4"/>
        <v>3000</v>
      </c>
      <c r="M82" s="130">
        <f t="shared" si="4"/>
        <v>11555</v>
      </c>
      <c r="N82" s="130">
        <f t="shared" si="4"/>
        <v>238350</v>
      </c>
      <c r="O82" s="130">
        <f t="shared" si="4"/>
        <v>0</v>
      </c>
      <c r="P82" s="130">
        <f t="shared" si="4"/>
        <v>1982302</v>
      </c>
      <c r="Q82" s="130">
        <f t="shared" si="4"/>
        <v>42050</v>
      </c>
      <c r="R82" s="130">
        <f t="shared" si="4"/>
        <v>0</v>
      </c>
      <c r="S82" s="711">
        <f t="shared" si="4"/>
        <v>7019385</v>
      </c>
      <c r="T82" s="5"/>
      <c r="U82" s="5"/>
      <c r="V82" s="5"/>
    </row>
    <row r="83" spans="1:22" s="2" customFormat="1" ht="15.75" customHeight="1">
      <c r="A83" s="410" t="s">
        <v>415</v>
      </c>
      <c r="B83" s="419">
        <f>SUM(B80+B73+B70+B66+B62+B58+B52+B46+B42+B38+B32+B28+B23+B17+B13+B7)</f>
        <v>2737</v>
      </c>
      <c r="C83" s="419">
        <f aca="true" t="shared" si="5" ref="C83:S83">SUM(C80+C73+C70+C66+C62+C58+C52+C46+C42+C38+C32+C28+C23+C17+C13+C7)</f>
        <v>2703</v>
      </c>
      <c r="D83" s="419">
        <f t="shared" si="5"/>
        <v>16778</v>
      </c>
      <c r="E83" s="419">
        <f t="shared" si="5"/>
        <v>0</v>
      </c>
      <c r="F83" s="419">
        <f t="shared" si="5"/>
        <v>2620</v>
      </c>
      <c r="G83" s="419">
        <f t="shared" si="5"/>
        <v>90679</v>
      </c>
      <c r="H83" s="419">
        <f t="shared" si="5"/>
        <v>410</v>
      </c>
      <c r="I83" s="419">
        <f t="shared" si="5"/>
        <v>0</v>
      </c>
      <c r="J83" s="419">
        <f t="shared" si="5"/>
        <v>-1079</v>
      </c>
      <c r="K83" s="419">
        <f t="shared" si="5"/>
        <v>14158</v>
      </c>
      <c r="L83" s="419">
        <f t="shared" si="5"/>
        <v>0</v>
      </c>
      <c r="M83" s="419">
        <f t="shared" si="5"/>
        <v>0</v>
      </c>
      <c r="N83" s="419">
        <f t="shared" si="5"/>
        <v>-35270</v>
      </c>
      <c r="O83" s="419">
        <f t="shared" si="5"/>
        <v>0</v>
      </c>
      <c r="P83" s="419">
        <f t="shared" si="5"/>
        <v>14035</v>
      </c>
      <c r="Q83" s="419">
        <f t="shared" si="5"/>
        <v>2500</v>
      </c>
      <c r="R83" s="419">
        <f t="shared" si="5"/>
        <v>0</v>
      </c>
      <c r="S83" s="341">
        <f t="shared" si="5"/>
        <v>110271</v>
      </c>
      <c r="T83" s="5"/>
      <c r="U83" s="5"/>
      <c r="V83" s="5"/>
    </row>
    <row r="84" spans="1:22" s="2" customFormat="1" ht="15.75" customHeight="1">
      <c r="A84" s="411" t="s">
        <v>416</v>
      </c>
      <c r="B84" s="417">
        <f>SUM(B82:B83)</f>
        <v>82928</v>
      </c>
      <c r="C84" s="417">
        <f aca="true" t="shared" si="6" ref="C84:S84">SUM(C82:C83)</f>
        <v>19002</v>
      </c>
      <c r="D84" s="417">
        <f t="shared" si="6"/>
        <v>503309</v>
      </c>
      <c r="E84" s="417">
        <f t="shared" si="6"/>
        <v>21150</v>
      </c>
      <c r="F84" s="417">
        <f t="shared" si="6"/>
        <v>95342</v>
      </c>
      <c r="G84" s="417">
        <f t="shared" si="6"/>
        <v>249193</v>
      </c>
      <c r="H84" s="417">
        <f t="shared" si="6"/>
        <v>21337</v>
      </c>
      <c r="I84" s="417">
        <f t="shared" si="6"/>
        <v>0</v>
      </c>
      <c r="J84" s="417">
        <f t="shared" si="6"/>
        <v>3173120</v>
      </c>
      <c r="K84" s="417">
        <f t="shared" si="6"/>
        <v>705753</v>
      </c>
      <c r="L84" s="417">
        <f t="shared" si="6"/>
        <v>3000</v>
      </c>
      <c r="M84" s="417">
        <f t="shared" si="6"/>
        <v>11555</v>
      </c>
      <c r="N84" s="417">
        <f t="shared" si="6"/>
        <v>203080</v>
      </c>
      <c r="O84" s="417">
        <f t="shared" si="6"/>
        <v>0</v>
      </c>
      <c r="P84" s="417">
        <f t="shared" si="6"/>
        <v>1996337</v>
      </c>
      <c r="Q84" s="417">
        <f t="shared" si="6"/>
        <v>44550</v>
      </c>
      <c r="R84" s="417">
        <f t="shared" si="6"/>
        <v>0</v>
      </c>
      <c r="S84" s="418">
        <f t="shared" si="6"/>
        <v>7129656</v>
      </c>
      <c r="T84" s="5"/>
      <c r="U84" s="5"/>
      <c r="V84" s="5"/>
    </row>
    <row r="85" spans="1:19" s="2" customFormat="1" ht="15">
      <c r="A85" s="720" t="s">
        <v>103</v>
      </c>
      <c r="B85" s="139">
        <f aca="true" t="shared" si="7" ref="B85:S85">SUM(B11+B40+B25+B19+B56+B50+B9+B54+B36+B34+B44+B48+B21)</f>
        <v>23975</v>
      </c>
      <c r="C85" s="139">
        <f t="shared" si="7"/>
        <v>4675</v>
      </c>
      <c r="D85" s="139">
        <f t="shared" si="7"/>
        <v>209600</v>
      </c>
      <c r="E85" s="139">
        <f t="shared" si="7"/>
        <v>0</v>
      </c>
      <c r="F85" s="139">
        <f t="shared" si="7"/>
        <v>20579</v>
      </c>
      <c r="G85" s="139">
        <f t="shared" si="7"/>
        <v>98739</v>
      </c>
      <c r="H85" s="139">
        <f t="shared" si="7"/>
        <v>0</v>
      </c>
      <c r="I85" s="139">
        <f t="shared" si="7"/>
        <v>0</v>
      </c>
      <c r="J85" s="139">
        <f t="shared" si="7"/>
        <v>32428</v>
      </c>
      <c r="K85" s="139">
        <f t="shared" si="7"/>
        <v>86411</v>
      </c>
      <c r="L85" s="139">
        <f t="shared" si="7"/>
        <v>0</v>
      </c>
      <c r="M85" s="139">
        <f t="shared" si="7"/>
        <v>0</v>
      </c>
      <c r="N85" s="139">
        <f t="shared" si="7"/>
        <v>0</v>
      </c>
      <c r="O85" s="139">
        <f t="shared" si="7"/>
        <v>0</v>
      </c>
      <c r="P85" s="139">
        <f t="shared" si="7"/>
        <v>1027922</v>
      </c>
      <c r="Q85" s="139">
        <f t="shared" si="7"/>
        <v>44550</v>
      </c>
      <c r="R85" s="139">
        <f t="shared" si="7"/>
        <v>0</v>
      </c>
      <c r="S85" s="701">
        <f t="shared" si="7"/>
        <v>1548879</v>
      </c>
    </row>
    <row r="86" spans="1:22" s="2" customFormat="1" ht="15.75" thickBot="1">
      <c r="A86" s="721" t="s">
        <v>62</v>
      </c>
      <c r="B86" s="140">
        <f>B84-B85</f>
        <v>58953</v>
      </c>
      <c r="C86" s="140">
        <f aca="true" t="shared" si="8" ref="C86:S86">C84-C85</f>
        <v>14327</v>
      </c>
      <c r="D86" s="140">
        <f t="shared" si="8"/>
        <v>293709</v>
      </c>
      <c r="E86" s="140">
        <f t="shared" si="8"/>
        <v>21150</v>
      </c>
      <c r="F86" s="140">
        <f t="shared" si="8"/>
        <v>74763</v>
      </c>
      <c r="G86" s="140">
        <f t="shared" si="8"/>
        <v>150454</v>
      </c>
      <c r="H86" s="140">
        <f t="shared" si="8"/>
        <v>21337</v>
      </c>
      <c r="I86" s="140">
        <f t="shared" si="8"/>
        <v>0</v>
      </c>
      <c r="J86" s="140">
        <f t="shared" si="8"/>
        <v>3140692</v>
      </c>
      <c r="K86" s="140">
        <f t="shared" si="8"/>
        <v>619342</v>
      </c>
      <c r="L86" s="140">
        <f t="shared" si="8"/>
        <v>3000</v>
      </c>
      <c r="M86" s="140">
        <f t="shared" si="8"/>
        <v>11555</v>
      </c>
      <c r="N86" s="140">
        <f t="shared" si="8"/>
        <v>203080</v>
      </c>
      <c r="O86" s="140">
        <f t="shared" si="8"/>
        <v>0</v>
      </c>
      <c r="P86" s="140">
        <f t="shared" si="8"/>
        <v>968415</v>
      </c>
      <c r="Q86" s="140">
        <f t="shared" si="8"/>
        <v>0</v>
      </c>
      <c r="R86" s="140">
        <f t="shared" si="8"/>
        <v>0</v>
      </c>
      <c r="S86" s="449">
        <f t="shared" si="8"/>
        <v>5580777</v>
      </c>
      <c r="V86" s="1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61" bottom="0.3937007874015748" header="0.19" footer="0.1968503937007874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melléklet
ezer Ft</oddHeader>
    <oddFooter>&amp;C&amp;P</oddFooter>
  </headerFooter>
  <rowBreaks count="2" manualBreakCount="2">
    <brk id="34" max="255" man="1"/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5">
      <selection activeCell="F46" sqref="F46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538" customWidth="1"/>
    <col min="8" max="8" width="12.421875" style="1" customWidth="1"/>
    <col min="9" max="10" width="8.7109375" style="1" customWidth="1"/>
    <col min="11" max="11" width="10.140625" style="1" customWidth="1"/>
    <col min="12" max="12" width="10.00390625" style="2" customWidth="1"/>
    <col min="13" max="13" width="6.8515625" style="1" customWidth="1"/>
    <col min="14" max="14" width="7.140625" style="1" customWidth="1"/>
    <col min="15" max="16384" width="9.140625" style="1" customWidth="1"/>
  </cols>
  <sheetData>
    <row r="1" spans="1:14" ht="16.5" customHeight="1">
      <c r="A1" s="828" t="s">
        <v>421</v>
      </c>
      <c r="B1" s="831" t="s">
        <v>5</v>
      </c>
      <c r="C1" s="831"/>
      <c r="D1" s="831"/>
      <c r="E1" s="831"/>
      <c r="F1" s="831"/>
      <c r="G1" s="831"/>
      <c r="H1" s="831" t="s">
        <v>431</v>
      </c>
      <c r="I1" s="831"/>
      <c r="J1" s="831"/>
      <c r="K1" s="831"/>
      <c r="L1" s="832" t="s">
        <v>6</v>
      </c>
      <c r="M1" s="832" t="s">
        <v>432</v>
      </c>
      <c r="N1" s="833" t="s">
        <v>433</v>
      </c>
    </row>
    <row r="2" spans="1:14" ht="36" customHeight="1">
      <c r="A2" s="829"/>
      <c r="B2" s="826" t="s">
        <v>0</v>
      </c>
      <c r="C2" s="826" t="s">
        <v>434</v>
      </c>
      <c r="D2" s="826" t="s">
        <v>7</v>
      </c>
      <c r="E2" s="826" t="s">
        <v>435</v>
      </c>
      <c r="F2" s="824" t="s">
        <v>4</v>
      </c>
      <c r="G2" s="825"/>
      <c r="H2" s="826" t="s">
        <v>436</v>
      </c>
      <c r="I2" s="826" t="s">
        <v>8</v>
      </c>
      <c r="J2" s="822" t="s">
        <v>527</v>
      </c>
      <c r="K2" s="826" t="s">
        <v>437</v>
      </c>
      <c r="L2" s="826"/>
      <c r="M2" s="826"/>
      <c r="N2" s="834"/>
    </row>
    <row r="3" spans="1:14" ht="56.25" customHeight="1" thickBot="1">
      <c r="A3" s="830"/>
      <c r="B3" s="827"/>
      <c r="C3" s="827"/>
      <c r="D3" s="827"/>
      <c r="E3" s="827"/>
      <c r="F3" s="503" t="s">
        <v>438</v>
      </c>
      <c r="G3" s="503" t="s">
        <v>439</v>
      </c>
      <c r="H3" s="827"/>
      <c r="I3" s="827"/>
      <c r="J3" s="823"/>
      <c r="K3" s="827"/>
      <c r="L3" s="827"/>
      <c r="M3" s="822"/>
      <c r="N3" s="835"/>
    </row>
    <row r="4" spans="1:14" ht="17.25" thickBot="1">
      <c r="A4" s="504">
        <v>1</v>
      </c>
      <c r="B4" s="505">
        <v>2</v>
      </c>
      <c r="C4" s="505">
        <v>3</v>
      </c>
      <c r="D4" s="505">
        <v>4</v>
      </c>
      <c r="E4" s="505">
        <v>5</v>
      </c>
      <c r="F4" s="505">
        <v>6</v>
      </c>
      <c r="G4" s="505">
        <v>7</v>
      </c>
      <c r="H4" s="505">
        <v>8</v>
      </c>
      <c r="I4" s="505">
        <v>9</v>
      </c>
      <c r="J4" s="506">
        <v>10</v>
      </c>
      <c r="K4" s="506">
        <v>11</v>
      </c>
      <c r="L4" s="507">
        <v>12</v>
      </c>
      <c r="M4" s="508">
        <v>13</v>
      </c>
      <c r="N4" s="509">
        <v>14</v>
      </c>
    </row>
    <row r="5" spans="1:14" ht="28.5">
      <c r="A5" s="510" t="s">
        <v>612</v>
      </c>
      <c r="B5" s="595">
        <v>228846</v>
      </c>
      <c r="C5" s="595">
        <v>47897</v>
      </c>
      <c r="D5" s="595">
        <v>52504</v>
      </c>
      <c r="E5" s="595"/>
      <c r="F5" s="595"/>
      <c r="G5" s="595"/>
      <c r="H5" s="595">
        <v>2720</v>
      </c>
      <c r="I5" s="595">
        <v>290</v>
      </c>
      <c r="J5" s="595"/>
      <c r="K5" s="595">
        <v>0</v>
      </c>
      <c r="L5" s="530">
        <f>SUM(B5:K5)</f>
        <v>332257</v>
      </c>
      <c r="M5" s="595">
        <v>53</v>
      </c>
      <c r="N5" s="596">
        <v>0</v>
      </c>
    </row>
    <row r="6" spans="1:14" ht="15">
      <c r="A6" s="515" t="s">
        <v>415</v>
      </c>
      <c r="B6" s="511">
        <v>112</v>
      </c>
      <c r="C6" s="511">
        <v>22</v>
      </c>
      <c r="D6" s="511">
        <v>-200</v>
      </c>
      <c r="E6" s="511"/>
      <c r="F6" s="511"/>
      <c r="G6" s="511"/>
      <c r="H6" s="511">
        <v>200</v>
      </c>
      <c r="I6" s="511"/>
      <c r="J6" s="511"/>
      <c r="K6" s="512"/>
      <c r="L6" s="513">
        <f>SUM(B6:K6)</f>
        <v>134</v>
      </c>
      <c r="M6" s="511"/>
      <c r="N6" s="514"/>
    </row>
    <row r="7" spans="1:14" ht="15">
      <c r="A7" s="515" t="s">
        <v>416</v>
      </c>
      <c r="B7" s="511">
        <f>SUM(B5:B6)</f>
        <v>228958</v>
      </c>
      <c r="C7" s="511">
        <f aca="true" t="shared" si="0" ref="C7:N7">SUM(C5:C6)</f>
        <v>47919</v>
      </c>
      <c r="D7" s="511">
        <f t="shared" si="0"/>
        <v>52304</v>
      </c>
      <c r="E7" s="511">
        <f t="shared" si="0"/>
        <v>0</v>
      </c>
      <c r="F7" s="511">
        <f t="shared" si="0"/>
        <v>0</v>
      </c>
      <c r="G7" s="511">
        <f t="shared" si="0"/>
        <v>0</v>
      </c>
      <c r="H7" s="511">
        <f t="shared" si="0"/>
        <v>2920</v>
      </c>
      <c r="I7" s="511">
        <f t="shared" si="0"/>
        <v>290</v>
      </c>
      <c r="J7" s="511"/>
      <c r="K7" s="511">
        <f t="shared" si="0"/>
        <v>0</v>
      </c>
      <c r="L7" s="513">
        <f aca="true" t="shared" si="1" ref="L7:L40">SUM(B7:K7)</f>
        <v>332391</v>
      </c>
      <c r="M7" s="511">
        <f t="shared" si="0"/>
        <v>53</v>
      </c>
      <c r="N7" s="597">
        <f t="shared" si="0"/>
        <v>0</v>
      </c>
    </row>
    <row r="8" spans="1:14" ht="15">
      <c r="A8" s="515" t="s">
        <v>61</v>
      </c>
      <c r="B8" s="511">
        <v>137089</v>
      </c>
      <c r="C8" s="511">
        <v>28694</v>
      </c>
      <c r="D8" s="511">
        <v>25552</v>
      </c>
      <c r="E8" s="511"/>
      <c r="F8" s="511"/>
      <c r="G8" s="511"/>
      <c r="H8" s="511"/>
      <c r="I8" s="511"/>
      <c r="J8" s="511"/>
      <c r="K8" s="512"/>
      <c r="L8" s="513">
        <f t="shared" si="1"/>
        <v>191335</v>
      </c>
      <c r="M8" s="512">
        <v>42</v>
      </c>
      <c r="N8" s="516">
        <v>0</v>
      </c>
    </row>
    <row r="9" spans="1:16" s="487" customFormat="1" ht="15">
      <c r="A9" s="517" t="s">
        <v>613</v>
      </c>
      <c r="B9" s="512">
        <v>330189</v>
      </c>
      <c r="C9" s="512">
        <v>70216</v>
      </c>
      <c r="D9" s="512">
        <v>38668</v>
      </c>
      <c r="E9" s="512"/>
      <c r="F9" s="512"/>
      <c r="G9" s="512"/>
      <c r="H9" s="512">
        <v>3175</v>
      </c>
      <c r="I9" s="512">
        <v>2733</v>
      </c>
      <c r="J9" s="512"/>
      <c r="K9" s="512"/>
      <c r="L9" s="513">
        <f t="shared" si="1"/>
        <v>444981</v>
      </c>
      <c r="M9" s="512">
        <v>93</v>
      </c>
      <c r="N9" s="519">
        <v>0</v>
      </c>
      <c r="P9" s="1"/>
    </row>
    <row r="10" spans="1:16" s="487" customFormat="1" ht="15">
      <c r="A10" s="515" t="s">
        <v>415</v>
      </c>
      <c r="B10" s="512">
        <v>944</v>
      </c>
      <c r="C10" s="512">
        <v>184</v>
      </c>
      <c r="D10" s="512"/>
      <c r="E10" s="512"/>
      <c r="F10" s="512"/>
      <c r="G10" s="512"/>
      <c r="H10" s="512">
        <v>250</v>
      </c>
      <c r="I10" s="512"/>
      <c r="J10" s="512"/>
      <c r="K10" s="512"/>
      <c r="L10" s="513">
        <f t="shared" si="1"/>
        <v>1378</v>
      </c>
      <c r="M10" s="512"/>
      <c r="N10" s="519"/>
      <c r="P10" s="1"/>
    </row>
    <row r="11" spans="1:16" s="487" customFormat="1" ht="15">
      <c r="A11" s="515" t="s">
        <v>416</v>
      </c>
      <c r="B11" s="512">
        <f>SUM(B9:B10)</f>
        <v>331133</v>
      </c>
      <c r="C11" s="512">
        <f aca="true" t="shared" si="2" ref="C11:N11">SUM(C9:C10)</f>
        <v>70400</v>
      </c>
      <c r="D11" s="512">
        <f t="shared" si="2"/>
        <v>38668</v>
      </c>
      <c r="E11" s="512">
        <f t="shared" si="2"/>
        <v>0</v>
      </c>
      <c r="F11" s="512">
        <f t="shared" si="2"/>
        <v>0</v>
      </c>
      <c r="G11" s="512">
        <f t="shared" si="2"/>
        <v>0</v>
      </c>
      <c r="H11" s="512">
        <f t="shared" si="2"/>
        <v>3425</v>
      </c>
      <c r="I11" s="512">
        <f t="shared" si="2"/>
        <v>2733</v>
      </c>
      <c r="J11" s="512"/>
      <c r="K11" s="512">
        <f t="shared" si="2"/>
        <v>0</v>
      </c>
      <c r="L11" s="513">
        <f t="shared" si="1"/>
        <v>446359</v>
      </c>
      <c r="M11" s="512">
        <f t="shared" si="2"/>
        <v>93</v>
      </c>
      <c r="N11" s="598">
        <f t="shared" si="2"/>
        <v>0</v>
      </c>
      <c r="P11" s="1"/>
    </row>
    <row r="12" spans="1:16" s="487" customFormat="1" ht="15">
      <c r="A12" s="515" t="s">
        <v>61</v>
      </c>
      <c r="B12" s="512">
        <v>279301</v>
      </c>
      <c r="C12" s="512">
        <v>59417</v>
      </c>
      <c r="D12" s="512">
        <v>34687</v>
      </c>
      <c r="E12" s="512"/>
      <c r="F12" s="512"/>
      <c r="G12" s="512"/>
      <c r="H12" s="512">
        <v>0</v>
      </c>
      <c r="I12" s="512">
        <v>0</v>
      </c>
      <c r="J12" s="512"/>
      <c r="K12" s="512"/>
      <c r="L12" s="513">
        <f t="shared" si="1"/>
        <v>373405</v>
      </c>
      <c r="M12" s="512">
        <v>93</v>
      </c>
      <c r="N12" s="519">
        <v>0</v>
      </c>
      <c r="P12" s="1"/>
    </row>
    <row r="13" spans="1:14" ht="30">
      <c r="A13" s="520" t="s">
        <v>614</v>
      </c>
      <c r="B13" s="512">
        <v>102709</v>
      </c>
      <c r="C13" s="512">
        <v>23532</v>
      </c>
      <c r="D13" s="512">
        <v>259268</v>
      </c>
      <c r="E13" s="512"/>
      <c r="F13" s="512"/>
      <c r="G13" s="512"/>
      <c r="H13" s="512">
        <v>20900</v>
      </c>
      <c r="I13" s="512">
        <v>20999</v>
      </c>
      <c r="J13" s="512"/>
      <c r="K13" s="512"/>
      <c r="L13" s="513">
        <f t="shared" si="1"/>
        <v>427408</v>
      </c>
      <c r="M13" s="512">
        <v>18</v>
      </c>
      <c r="N13" s="516">
        <v>3</v>
      </c>
    </row>
    <row r="14" spans="1:14" ht="15">
      <c r="A14" s="515" t="s">
        <v>415</v>
      </c>
      <c r="B14" s="521">
        <v>2272</v>
      </c>
      <c r="C14" s="521">
        <v>299</v>
      </c>
      <c r="D14" s="521">
        <v>-194</v>
      </c>
      <c r="E14" s="521"/>
      <c r="F14" s="521"/>
      <c r="G14" s="521"/>
      <c r="H14" s="521">
        <v>108</v>
      </c>
      <c r="I14" s="521"/>
      <c r="J14" s="521"/>
      <c r="K14" s="521"/>
      <c r="L14" s="513">
        <f t="shared" si="1"/>
        <v>2485</v>
      </c>
      <c r="M14" s="512"/>
      <c r="N14" s="516"/>
    </row>
    <row r="15" spans="1:14" ht="15">
      <c r="A15" s="515" t="s">
        <v>416</v>
      </c>
      <c r="B15" s="521">
        <f>SUM(B13:B14)</f>
        <v>104981</v>
      </c>
      <c r="C15" s="521">
        <f aca="true" t="shared" si="3" ref="C15:N15">SUM(C13:C14)</f>
        <v>23831</v>
      </c>
      <c r="D15" s="521">
        <f t="shared" si="3"/>
        <v>259074</v>
      </c>
      <c r="E15" s="521">
        <f t="shared" si="3"/>
        <v>0</v>
      </c>
      <c r="F15" s="521">
        <f t="shared" si="3"/>
        <v>0</v>
      </c>
      <c r="G15" s="521">
        <f t="shared" si="3"/>
        <v>0</v>
      </c>
      <c r="H15" s="521">
        <f t="shared" si="3"/>
        <v>21008</v>
      </c>
      <c r="I15" s="521">
        <f t="shared" si="3"/>
        <v>20999</v>
      </c>
      <c r="J15" s="521"/>
      <c r="K15" s="521">
        <f t="shared" si="3"/>
        <v>0</v>
      </c>
      <c r="L15" s="513">
        <f t="shared" si="1"/>
        <v>429893</v>
      </c>
      <c r="M15" s="521">
        <f t="shared" si="3"/>
        <v>18</v>
      </c>
      <c r="N15" s="599">
        <f t="shared" si="3"/>
        <v>3</v>
      </c>
    </row>
    <row r="16" spans="1:14" ht="15">
      <c r="A16" s="515" t="s">
        <v>61</v>
      </c>
      <c r="B16" s="521">
        <v>5558</v>
      </c>
      <c r="C16" s="522">
        <v>1109</v>
      </c>
      <c r="D16" s="522">
        <v>26733</v>
      </c>
      <c r="E16" s="522"/>
      <c r="F16" s="522"/>
      <c r="G16" s="522"/>
      <c r="H16" s="522"/>
      <c r="I16" s="522"/>
      <c r="J16" s="522"/>
      <c r="K16" s="522"/>
      <c r="L16" s="513">
        <f t="shared" si="1"/>
        <v>33400</v>
      </c>
      <c r="M16" s="512">
        <v>7</v>
      </c>
      <c r="N16" s="516">
        <v>0</v>
      </c>
    </row>
    <row r="17" spans="1:14" ht="15">
      <c r="A17" s="517" t="s">
        <v>615</v>
      </c>
      <c r="B17" s="521">
        <v>38001</v>
      </c>
      <c r="C17" s="522">
        <v>7427</v>
      </c>
      <c r="D17" s="522">
        <v>13910</v>
      </c>
      <c r="E17" s="522"/>
      <c r="F17" s="522"/>
      <c r="G17" s="522"/>
      <c r="H17" s="522">
        <v>56202</v>
      </c>
      <c r="I17" s="522"/>
      <c r="J17" s="522"/>
      <c r="K17" s="522"/>
      <c r="L17" s="513">
        <f t="shared" si="1"/>
        <v>115540</v>
      </c>
      <c r="M17" s="512">
        <v>12</v>
      </c>
      <c r="N17" s="516">
        <v>2</v>
      </c>
    </row>
    <row r="18" spans="1:14" ht="15">
      <c r="A18" s="515" t="s">
        <v>415</v>
      </c>
      <c r="B18" s="521">
        <v>1363</v>
      </c>
      <c r="C18" s="522">
        <v>219</v>
      </c>
      <c r="D18" s="522">
        <v>-164</v>
      </c>
      <c r="E18" s="522"/>
      <c r="F18" s="522"/>
      <c r="G18" s="522"/>
      <c r="H18" s="522">
        <v>214</v>
      </c>
      <c r="I18" s="522"/>
      <c r="J18" s="522"/>
      <c r="K18" s="522"/>
      <c r="L18" s="513">
        <f t="shared" si="1"/>
        <v>1632</v>
      </c>
      <c r="M18" s="512"/>
      <c r="N18" s="516"/>
    </row>
    <row r="19" spans="1:14" ht="15">
      <c r="A19" s="515" t="s">
        <v>416</v>
      </c>
      <c r="B19" s="521">
        <f>SUM(B17:B18)</f>
        <v>39364</v>
      </c>
      <c r="C19" s="521">
        <f aca="true" t="shared" si="4" ref="C19:N19">SUM(C17:C18)</f>
        <v>7646</v>
      </c>
      <c r="D19" s="521">
        <f t="shared" si="4"/>
        <v>13746</v>
      </c>
      <c r="E19" s="521">
        <f t="shared" si="4"/>
        <v>0</v>
      </c>
      <c r="F19" s="521">
        <f t="shared" si="4"/>
        <v>0</v>
      </c>
      <c r="G19" s="521">
        <f t="shared" si="4"/>
        <v>0</v>
      </c>
      <c r="H19" s="521">
        <f t="shared" si="4"/>
        <v>56416</v>
      </c>
      <c r="I19" s="521">
        <f t="shared" si="4"/>
        <v>0</v>
      </c>
      <c r="J19" s="521"/>
      <c r="K19" s="521">
        <f t="shared" si="4"/>
        <v>0</v>
      </c>
      <c r="L19" s="513">
        <f t="shared" si="1"/>
        <v>117172</v>
      </c>
      <c r="M19" s="521">
        <f t="shared" si="4"/>
        <v>12</v>
      </c>
      <c r="N19" s="599">
        <f t="shared" si="4"/>
        <v>2</v>
      </c>
    </row>
    <row r="20" spans="1:14" ht="15">
      <c r="A20" s="515" t="s">
        <v>61</v>
      </c>
      <c r="B20" s="521">
        <v>6518</v>
      </c>
      <c r="C20" s="522">
        <v>1284</v>
      </c>
      <c r="D20" s="522">
        <v>2451</v>
      </c>
      <c r="E20" s="522"/>
      <c r="F20" s="522"/>
      <c r="G20" s="522"/>
      <c r="H20" s="522"/>
      <c r="I20" s="522"/>
      <c r="J20" s="522"/>
      <c r="K20" s="522"/>
      <c r="L20" s="513">
        <f t="shared" si="1"/>
        <v>10253</v>
      </c>
      <c r="M20" s="512">
        <v>11</v>
      </c>
      <c r="N20" s="516">
        <v>0</v>
      </c>
    </row>
    <row r="21" spans="1:14" ht="30">
      <c r="A21" s="517" t="s">
        <v>616</v>
      </c>
      <c r="B21" s="512">
        <v>71761</v>
      </c>
      <c r="C21" s="523">
        <v>13844</v>
      </c>
      <c r="D21" s="523">
        <v>84693</v>
      </c>
      <c r="E21" s="523"/>
      <c r="F21" s="523">
        <v>169</v>
      </c>
      <c r="G21" s="523">
        <v>850</v>
      </c>
      <c r="H21" s="523">
        <v>2305</v>
      </c>
      <c r="I21" s="523">
        <v>1700</v>
      </c>
      <c r="J21" s="523"/>
      <c r="K21" s="523"/>
      <c r="L21" s="513">
        <f t="shared" si="1"/>
        <v>175322</v>
      </c>
      <c r="M21" s="512">
        <v>19</v>
      </c>
      <c r="N21" s="516">
        <v>0</v>
      </c>
    </row>
    <row r="22" spans="1:14" ht="15">
      <c r="A22" s="515" t="s">
        <v>415</v>
      </c>
      <c r="B22" s="512">
        <v>233</v>
      </c>
      <c r="C22" s="523">
        <v>46</v>
      </c>
      <c r="D22" s="523">
        <v>-980</v>
      </c>
      <c r="E22" s="523"/>
      <c r="F22" s="523"/>
      <c r="G22" s="523"/>
      <c r="H22" s="523">
        <v>409</v>
      </c>
      <c r="I22" s="523">
        <v>631</v>
      </c>
      <c r="J22" s="523"/>
      <c r="K22" s="523"/>
      <c r="L22" s="513">
        <f t="shared" si="1"/>
        <v>339</v>
      </c>
      <c r="M22" s="512"/>
      <c r="N22" s="516"/>
    </row>
    <row r="23" spans="1:14" ht="15">
      <c r="A23" s="515" t="s">
        <v>416</v>
      </c>
      <c r="B23" s="512">
        <f>SUM(B21:B22)</f>
        <v>71994</v>
      </c>
      <c r="C23" s="512">
        <f aca="true" t="shared" si="5" ref="C23:N23">SUM(C21:C22)</f>
        <v>13890</v>
      </c>
      <c r="D23" s="512">
        <f t="shared" si="5"/>
        <v>83713</v>
      </c>
      <c r="E23" s="512">
        <f t="shared" si="5"/>
        <v>0</v>
      </c>
      <c r="F23" s="512">
        <f t="shared" si="5"/>
        <v>169</v>
      </c>
      <c r="G23" s="512">
        <f t="shared" si="5"/>
        <v>850</v>
      </c>
      <c r="H23" s="512">
        <f t="shared" si="5"/>
        <v>2714</v>
      </c>
      <c r="I23" s="512">
        <f t="shared" si="5"/>
        <v>2331</v>
      </c>
      <c r="J23" s="512"/>
      <c r="K23" s="512">
        <f t="shared" si="5"/>
        <v>0</v>
      </c>
      <c r="L23" s="513">
        <f t="shared" si="1"/>
        <v>175661</v>
      </c>
      <c r="M23" s="512">
        <f t="shared" si="5"/>
        <v>19</v>
      </c>
      <c r="N23" s="598">
        <f t="shared" si="5"/>
        <v>0</v>
      </c>
    </row>
    <row r="24" spans="1:14" ht="15">
      <c r="A24" s="515" t="s">
        <v>61</v>
      </c>
      <c r="B24" s="512">
        <v>59797</v>
      </c>
      <c r="C24" s="523">
        <v>11531</v>
      </c>
      <c r="D24" s="523">
        <v>70343</v>
      </c>
      <c r="E24" s="523"/>
      <c r="F24" s="523">
        <v>169</v>
      </c>
      <c r="G24" s="523"/>
      <c r="H24" s="523"/>
      <c r="I24" s="523"/>
      <c r="J24" s="523"/>
      <c r="K24" s="523"/>
      <c r="L24" s="513">
        <f t="shared" si="1"/>
        <v>141840</v>
      </c>
      <c r="M24" s="512">
        <v>14</v>
      </c>
      <c r="N24" s="516">
        <v>0</v>
      </c>
    </row>
    <row r="25" spans="1:14" ht="30">
      <c r="A25" s="517" t="s">
        <v>617</v>
      </c>
      <c r="B25" s="512">
        <v>196281</v>
      </c>
      <c r="C25" s="523">
        <v>41672</v>
      </c>
      <c r="D25" s="523">
        <v>146120</v>
      </c>
      <c r="E25" s="523"/>
      <c r="F25" s="523"/>
      <c r="G25" s="523"/>
      <c r="H25" s="523">
        <v>9250</v>
      </c>
      <c r="I25" s="523"/>
      <c r="J25" s="523"/>
      <c r="K25" s="523"/>
      <c r="L25" s="513">
        <f t="shared" si="1"/>
        <v>393323</v>
      </c>
      <c r="M25" s="512">
        <v>61</v>
      </c>
      <c r="N25" s="516">
        <v>3</v>
      </c>
    </row>
    <row r="26" spans="1:14" ht="15">
      <c r="A26" s="515" t="s">
        <v>415</v>
      </c>
      <c r="B26" s="512">
        <v>3383</v>
      </c>
      <c r="C26" s="523">
        <v>659</v>
      </c>
      <c r="D26" s="523"/>
      <c r="E26" s="523"/>
      <c r="F26" s="523"/>
      <c r="G26" s="523"/>
      <c r="H26" s="523"/>
      <c r="I26" s="523"/>
      <c r="J26" s="522"/>
      <c r="K26" s="522"/>
      <c r="L26" s="513">
        <f t="shared" si="1"/>
        <v>4042</v>
      </c>
      <c r="M26" s="512"/>
      <c r="N26" s="516"/>
    </row>
    <row r="27" spans="1:14" ht="15">
      <c r="A27" s="515" t="s">
        <v>416</v>
      </c>
      <c r="B27" s="512">
        <f>SUM(B25:B26)</f>
        <v>199664</v>
      </c>
      <c r="C27" s="512">
        <f aca="true" t="shared" si="6" ref="C27:N27">SUM(C25:C26)</f>
        <v>42331</v>
      </c>
      <c r="D27" s="512">
        <f t="shared" si="6"/>
        <v>146120</v>
      </c>
      <c r="E27" s="512">
        <f t="shared" si="6"/>
        <v>0</v>
      </c>
      <c r="F27" s="512">
        <f t="shared" si="6"/>
        <v>0</v>
      </c>
      <c r="G27" s="512">
        <f t="shared" si="6"/>
        <v>0</v>
      </c>
      <c r="H27" s="512">
        <f t="shared" si="6"/>
        <v>9250</v>
      </c>
      <c r="I27" s="512">
        <f t="shared" si="6"/>
        <v>0</v>
      </c>
      <c r="J27" s="512"/>
      <c r="K27" s="512">
        <f t="shared" si="6"/>
        <v>0</v>
      </c>
      <c r="L27" s="513">
        <f t="shared" si="1"/>
        <v>397365</v>
      </c>
      <c r="M27" s="512">
        <f t="shared" si="6"/>
        <v>61</v>
      </c>
      <c r="N27" s="598">
        <f t="shared" si="6"/>
        <v>3</v>
      </c>
    </row>
    <row r="28" spans="1:14" ht="15.75" thickBot="1">
      <c r="A28" s="524" t="s">
        <v>61</v>
      </c>
      <c r="B28" s="600">
        <v>90932</v>
      </c>
      <c r="C28" s="527">
        <v>19374</v>
      </c>
      <c r="D28" s="527">
        <v>60826</v>
      </c>
      <c r="E28" s="527"/>
      <c r="F28" s="527"/>
      <c r="G28" s="527"/>
      <c r="H28" s="527"/>
      <c r="I28" s="527"/>
      <c r="J28" s="527"/>
      <c r="K28" s="638"/>
      <c r="L28" s="641">
        <f t="shared" si="1"/>
        <v>171132</v>
      </c>
      <c r="M28" s="639">
        <v>21</v>
      </c>
      <c r="N28" s="528">
        <v>0</v>
      </c>
    </row>
    <row r="29" spans="1:14" ht="15">
      <c r="A29" s="601" t="s">
        <v>618</v>
      </c>
      <c r="B29" s="595">
        <v>55381</v>
      </c>
      <c r="C29" s="602">
        <v>10843</v>
      </c>
      <c r="D29" s="602">
        <v>37712</v>
      </c>
      <c r="E29" s="602"/>
      <c r="F29" s="602"/>
      <c r="G29" s="602"/>
      <c r="H29" s="602">
        <v>62460</v>
      </c>
      <c r="I29" s="602">
        <v>614</v>
      </c>
      <c r="J29" s="603"/>
      <c r="K29" s="603"/>
      <c r="L29" s="709">
        <f t="shared" si="1"/>
        <v>167010</v>
      </c>
      <c r="M29" s="602">
        <v>14</v>
      </c>
      <c r="N29" s="596"/>
    </row>
    <row r="30" spans="1:14" ht="15">
      <c r="A30" s="515" t="s">
        <v>415</v>
      </c>
      <c r="B30" s="512">
        <v>1983</v>
      </c>
      <c r="C30" s="523">
        <v>278</v>
      </c>
      <c r="D30" s="523">
        <v>-1009</v>
      </c>
      <c r="E30" s="523"/>
      <c r="F30" s="523"/>
      <c r="G30" s="523"/>
      <c r="H30" s="523">
        <v>9</v>
      </c>
      <c r="I30" s="523">
        <v>1000</v>
      </c>
      <c r="J30" s="522"/>
      <c r="K30" s="522"/>
      <c r="L30" s="513">
        <f t="shared" si="1"/>
        <v>2261</v>
      </c>
      <c r="M30" s="523"/>
      <c r="N30" s="516"/>
    </row>
    <row r="31" spans="1:14" ht="15">
      <c r="A31" s="515" t="s">
        <v>416</v>
      </c>
      <c r="B31" s="512">
        <f>SUM(B29:B30)</f>
        <v>57364</v>
      </c>
      <c r="C31" s="512">
        <f aca="true" t="shared" si="7" ref="C31:N31">SUM(C29:C30)</f>
        <v>11121</v>
      </c>
      <c r="D31" s="512">
        <f t="shared" si="7"/>
        <v>36703</v>
      </c>
      <c r="E31" s="512">
        <f t="shared" si="7"/>
        <v>0</v>
      </c>
      <c r="F31" s="512">
        <f t="shared" si="7"/>
        <v>0</v>
      </c>
      <c r="G31" s="512">
        <f t="shared" si="7"/>
        <v>0</v>
      </c>
      <c r="H31" s="512">
        <f t="shared" si="7"/>
        <v>62469</v>
      </c>
      <c r="I31" s="512">
        <f t="shared" si="7"/>
        <v>1614</v>
      </c>
      <c r="J31" s="512"/>
      <c r="K31" s="512">
        <f t="shared" si="7"/>
        <v>0</v>
      </c>
      <c r="L31" s="513">
        <f t="shared" si="1"/>
        <v>169271</v>
      </c>
      <c r="M31" s="512">
        <f t="shared" si="7"/>
        <v>14</v>
      </c>
      <c r="N31" s="598">
        <f t="shared" si="7"/>
        <v>0</v>
      </c>
    </row>
    <row r="32" spans="1:14" ht="30">
      <c r="A32" s="517" t="s">
        <v>619</v>
      </c>
      <c r="B32" s="512">
        <v>53537</v>
      </c>
      <c r="C32" s="523">
        <v>10317</v>
      </c>
      <c r="D32" s="523">
        <v>14497</v>
      </c>
      <c r="E32" s="523"/>
      <c r="F32" s="523"/>
      <c r="G32" s="523"/>
      <c r="H32" s="523">
        <v>2394</v>
      </c>
      <c r="I32" s="523"/>
      <c r="J32" s="522"/>
      <c r="K32" s="522"/>
      <c r="L32" s="513">
        <f t="shared" si="1"/>
        <v>80745</v>
      </c>
      <c r="M32" s="512">
        <v>15</v>
      </c>
      <c r="N32" s="516">
        <v>1</v>
      </c>
    </row>
    <row r="33" spans="1:14" ht="15">
      <c r="A33" s="515" t="s">
        <v>415</v>
      </c>
      <c r="B33" s="512">
        <v>6740</v>
      </c>
      <c r="C33" s="523">
        <v>1315</v>
      </c>
      <c r="D33" s="523">
        <v>-25</v>
      </c>
      <c r="E33" s="523"/>
      <c r="F33" s="523"/>
      <c r="G33" s="523"/>
      <c r="H33" s="523">
        <v>25</v>
      </c>
      <c r="I33" s="523"/>
      <c r="J33" s="522"/>
      <c r="K33" s="522"/>
      <c r="L33" s="513">
        <f t="shared" si="1"/>
        <v>8055</v>
      </c>
      <c r="M33" s="512">
        <v>8</v>
      </c>
      <c r="N33" s="516"/>
    </row>
    <row r="34" spans="1:14" ht="15">
      <c r="A34" s="515" t="s">
        <v>416</v>
      </c>
      <c r="B34" s="512">
        <f>SUM(B32:B33)</f>
        <v>60277</v>
      </c>
      <c r="C34" s="512">
        <f aca="true" t="shared" si="8" ref="C34:N34">SUM(C32:C33)</f>
        <v>11632</v>
      </c>
      <c r="D34" s="512">
        <f t="shared" si="8"/>
        <v>14472</v>
      </c>
      <c r="E34" s="512">
        <f t="shared" si="8"/>
        <v>0</v>
      </c>
      <c r="F34" s="512">
        <f t="shared" si="8"/>
        <v>0</v>
      </c>
      <c r="G34" s="512">
        <f t="shared" si="8"/>
        <v>0</v>
      </c>
      <c r="H34" s="512">
        <f t="shared" si="8"/>
        <v>2419</v>
      </c>
      <c r="I34" s="512">
        <f t="shared" si="8"/>
        <v>0</v>
      </c>
      <c r="J34" s="512"/>
      <c r="K34" s="512">
        <f t="shared" si="8"/>
        <v>0</v>
      </c>
      <c r="L34" s="513">
        <f t="shared" si="1"/>
        <v>88800</v>
      </c>
      <c r="M34" s="512">
        <f t="shared" si="8"/>
        <v>23</v>
      </c>
      <c r="N34" s="598">
        <f t="shared" si="8"/>
        <v>1</v>
      </c>
    </row>
    <row r="35" spans="1:14" ht="15">
      <c r="A35" s="515" t="s">
        <v>61</v>
      </c>
      <c r="B35" s="512">
        <v>38864</v>
      </c>
      <c r="C35" s="523">
        <v>7457</v>
      </c>
      <c r="D35" s="523">
        <v>8484</v>
      </c>
      <c r="E35" s="523"/>
      <c r="F35" s="523"/>
      <c r="G35" s="523"/>
      <c r="H35" s="523">
        <v>284</v>
      </c>
      <c r="I35" s="523"/>
      <c r="J35" s="522"/>
      <c r="K35" s="522"/>
      <c r="L35" s="513">
        <f t="shared" si="1"/>
        <v>55089</v>
      </c>
      <c r="M35" s="512">
        <v>13</v>
      </c>
      <c r="N35" s="516"/>
    </row>
    <row r="36" spans="1:14" ht="28.5">
      <c r="A36" s="517" t="s">
        <v>620</v>
      </c>
      <c r="B36" s="512">
        <v>337890</v>
      </c>
      <c r="C36" s="523">
        <v>71535</v>
      </c>
      <c r="D36" s="523">
        <v>401348</v>
      </c>
      <c r="E36" s="523"/>
      <c r="F36" s="523"/>
      <c r="G36" s="523"/>
      <c r="H36" s="523">
        <v>55343</v>
      </c>
      <c r="I36" s="523">
        <v>23277</v>
      </c>
      <c r="J36" s="523"/>
      <c r="K36" s="523"/>
      <c r="L36" s="513">
        <f t="shared" si="1"/>
        <v>889393</v>
      </c>
      <c r="M36" s="512">
        <v>123</v>
      </c>
      <c r="N36" s="516">
        <v>17</v>
      </c>
    </row>
    <row r="37" spans="1:14" ht="15">
      <c r="A37" s="515" t="s">
        <v>415</v>
      </c>
      <c r="B37" s="512">
        <v>8719</v>
      </c>
      <c r="C37" s="523">
        <v>1191</v>
      </c>
      <c r="D37" s="523">
        <v>-413</v>
      </c>
      <c r="E37" s="523"/>
      <c r="F37" s="523"/>
      <c r="G37" s="523"/>
      <c r="H37" s="523">
        <v>271</v>
      </c>
      <c r="I37" s="523"/>
      <c r="J37" s="523"/>
      <c r="K37" s="523"/>
      <c r="L37" s="513">
        <f t="shared" si="1"/>
        <v>9768</v>
      </c>
      <c r="M37" s="512"/>
      <c r="N37" s="592"/>
    </row>
    <row r="38" spans="1:14" ht="15">
      <c r="A38" s="515" t="s">
        <v>416</v>
      </c>
      <c r="B38" s="512">
        <f>SUM(B36:B37)</f>
        <v>346609</v>
      </c>
      <c r="C38" s="512">
        <f aca="true" t="shared" si="9" ref="C38:N38">SUM(C36:C37)</f>
        <v>72726</v>
      </c>
      <c r="D38" s="512">
        <f t="shared" si="9"/>
        <v>400935</v>
      </c>
      <c r="E38" s="512">
        <f t="shared" si="9"/>
        <v>0</v>
      </c>
      <c r="F38" s="512">
        <f t="shared" si="9"/>
        <v>0</v>
      </c>
      <c r="G38" s="512">
        <f t="shared" si="9"/>
        <v>0</v>
      </c>
      <c r="H38" s="512">
        <f t="shared" si="9"/>
        <v>55614</v>
      </c>
      <c r="I38" s="512">
        <f t="shared" si="9"/>
        <v>23277</v>
      </c>
      <c r="J38" s="512"/>
      <c r="K38" s="512">
        <f t="shared" si="9"/>
        <v>0</v>
      </c>
      <c r="L38" s="513">
        <f t="shared" si="1"/>
        <v>899161</v>
      </c>
      <c r="M38" s="512">
        <f t="shared" si="9"/>
        <v>123</v>
      </c>
      <c r="N38" s="598">
        <f t="shared" si="9"/>
        <v>17</v>
      </c>
    </row>
    <row r="39" spans="1:14" ht="15.75" thickBot="1">
      <c r="A39" s="524" t="s">
        <v>61</v>
      </c>
      <c r="B39" s="525">
        <v>71549</v>
      </c>
      <c r="C39" s="526">
        <v>15292</v>
      </c>
      <c r="D39" s="526">
        <v>80723</v>
      </c>
      <c r="E39" s="526"/>
      <c r="F39" s="526"/>
      <c r="G39" s="526"/>
      <c r="H39" s="526"/>
      <c r="I39" s="526"/>
      <c r="J39" s="526"/>
      <c r="K39" s="526"/>
      <c r="L39" s="641">
        <f t="shared" si="1"/>
        <v>167564</v>
      </c>
      <c r="M39" s="526">
        <v>123</v>
      </c>
      <c r="N39" s="528">
        <v>0</v>
      </c>
    </row>
    <row r="40" spans="1:14" s="5" customFormat="1" ht="30">
      <c r="A40" s="529" t="s">
        <v>621</v>
      </c>
      <c r="B40" s="530">
        <f>SUM(B5+B9+B13+B17+B21+B25+B29+B32+B36)</f>
        <v>1414595</v>
      </c>
      <c r="C40" s="531">
        <f aca="true" t="shared" si="10" ref="C40:M40">SUM(C5+C9+C13+C17+C21+C25+C29+C36+C32)</f>
        <v>297283</v>
      </c>
      <c r="D40" s="531">
        <f t="shared" si="10"/>
        <v>1048720</v>
      </c>
      <c r="E40" s="531">
        <f t="shared" si="10"/>
        <v>0</v>
      </c>
      <c r="F40" s="531">
        <f t="shared" si="10"/>
        <v>169</v>
      </c>
      <c r="G40" s="531">
        <f t="shared" si="10"/>
        <v>850</v>
      </c>
      <c r="H40" s="531">
        <f t="shared" si="10"/>
        <v>214749</v>
      </c>
      <c r="I40" s="531">
        <f t="shared" si="10"/>
        <v>49613</v>
      </c>
      <c r="J40" s="531">
        <f t="shared" si="10"/>
        <v>0</v>
      </c>
      <c r="K40" s="531">
        <f t="shared" si="10"/>
        <v>0</v>
      </c>
      <c r="L40" s="640">
        <f t="shared" si="1"/>
        <v>3025979</v>
      </c>
      <c r="M40" s="530">
        <f t="shared" si="10"/>
        <v>408</v>
      </c>
      <c r="N40" s="532">
        <f>SUM(N5+N9+N13+N17+N21+N25+N29+N36+N32)</f>
        <v>26</v>
      </c>
    </row>
    <row r="41" spans="1:14" s="5" customFormat="1" ht="15">
      <c r="A41" s="533" t="s">
        <v>415</v>
      </c>
      <c r="B41" s="513">
        <f aca="true" t="shared" si="11" ref="B41:N42">SUM(B6+B10+B14+B18+B22+B26+B30+B33+B37)</f>
        <v>25749</v>
      </c>
      <c r="C41" s="513">
        <f t="shared" si="11"/>
        <v>4213</v>
      </c>
      <c r="D41" s="513">
        <f t="shared" si="11"/>
        <v>-2985</v>
      </c>
      <c r="E41" s="513">
        <f t="shared" si="11"/>
        <v>0</v>
      </c>
      <c r="F41" s="513">
        <f t="shared" si="11"/>
        <v>0</v>
      </c>
      <c r="G41" s="513">
        <f t="shared" si="11"/>
        <v>0</v>
      </c>
      <c r="H41" s="513">
        <f t="shared" si="11"/>
        <v>1486</v>
      </c>
      <c r="I41" s="513">
        <f t="shared" si="11"/>
        <v>1631</v>
      </c>
      <c r="J41" s="513">
        <f t="shared" si="11"/>
        <v>0</v>
      </c>
      <c r="K41" s="513">
        <f t="shared" si="11"/>
        <v>0</v>
      </c>
      <c r="L41" s="513">
        <f t="shared" si="11"/>
        <v>30094</v>
      </c>
      <c r="M41" s="513">
        <f t="shared" si="11"/>
        <v>8</v>
      </c>
      <c r="N41" s="534">
        <f t="shared" si="11"/>
        <v>0</v>
      </c>
    </row>
    <row r="42" spans="1:14" s="5" customFormat="1" ht="15">
      <c r="A42" s="629" t="s">
        <v>416</v>
      </c>
      <c r="B42" s="593">
        <f t="shared" si="11"/>
        <v>1440344</v>
      </c>
      <c r="C42" s="593">
        <f t="shared" si="11"/>
        <v>301496</v>
      </c>
      <c r="D42" s="593">
        <f t="shared" si="11"/>
        <v>1045735</v>
      </c>
      <c r="E42" s="593">
        <f t="shared" si="11"/>
        <v>0</v>
      </c>
      <c r="F42" s="593">
        <f t="shared" si="11"/>
        <v>169</v>
      </c>
      <c r="G42" s="593">
        <f t="shared" si="11"/>
        <v>850</v>
      </c>
      <c r="H42" s="593">
        <f t="shared" si="11"/>
        <v>216235</v>
      </c>
      <c r="I42" s="593">
        <f t="shared" si="11"/>
        <v>51244</v>
      </c>
      <c r="J42" s="593">
        <f t="shared" si="11"/>
        <v>0</v>
      </c>
      <c r="K42" s="593">
        <f t="shared" si="11"/>
        <v>0</v>
      </c>
      <c r="L42" s="593">
        <f t="shared" si="11"/>
        <v>3056073</v>
      </c>
      <c r="M42" s="593">
        <f t="shared" si="11"/>
        <v>416</v>
      </c>
      <c r="N42" s="594">
        <f t="shared" si="11"/>
        <v>26</v>
      </c>
    </row>
    <row r="43" spans="1:14" s="2" customFormat="1" ht="15">
      <c r="A43" s="533" t="s">
        <v>61</v>
      </c>
      <c r="B43" s="513">
        <f>SUM(B8+B12+B16+B20+B24+B28+B39+B35)</f>
        <v>689608</v>
      </c>
      <c r="C43" s="518">
        <f aca="true" t="shared" si="12" ref="C43:L43">SUM(C8+C12+C16+C20+C24+C28+C39+C35)</f>
        <v>144158</v>
      </c>
      <c r="D43" s="518">
        <f t="shared" si="12"/>
        <v>309799</v>
      </c>
      <c r="E43" s="518">
        <f t="shared" si="12"/>
        <v>0</v>
      </c>
      <c r="F43" s="518">
        <f t="shared" si="12"/>
        <v>169</v>
      </c>
      <c r="G43" s="518">
        <f t="shared" si="12"/>
        <v>0</v>
      </c>
      <c r="H43" s="518">
        <f t="shared" si="12"/>
        <v>284</v>
      </c>
      <c r="I43" s="518">
        <f t="shared" si="12"/>
        <v>0</v>
      </c>
      <c r="J43" s="518">
        <f t="shared" si="12"/>
        <v>0</v>
      </c>
      <c r="K43" s="518">
        <f t="shared" si="12"/>
        <v>0</v>
      </c>
      <c r="L43" s="518">
        <f t="shared" si="12"/>
        <v>1144018</v>
      </c>
      <c r="M43" s="513">
        <f>SUM(M8+M12+M16+M20+M24+M28+M39)</f>
        <v>311</v>
      </c>
      <c r="N43" s="534">
        <f>SUM(N8+N12+N16+N20+N24+N28+N39)</f>
        <v>0</v>
      </c>
    </row>
    <row r="44" spans="1:14" s="2" customFormat="1" ht="15.75" thickBot="1">
      <c r="A44" s="535" t="s">
        <v>62</v>
      </c>
      <c r="B44" s="536">
        <f>B42-B43</f>
        <v>750736</v>
      </c>
      <c r="C44" s="536">
        <f aca="true" t="shared" si="13" ref="C44:N44">C42-C43</f>
        <v>157338</v>
      </c>
      <c r="D44" s="536">
        <f t="shared" si="13"/>
        <v>735936</v>
      </c>
      <c r="E44" s="536">
        <f t="shared" si="13"/>
        <v>0</v>
      </c>
      <c r="F44" s="536">
        <f t="shared" si="13"/>
        <v>0</v>
      </c>
      <c r="G44" s="536">
        <f t="shared" si="13"/>
        <v>850</v>
      </c>
      <c r="H44" s="536">
        <f t="shared" si="13"/>
        <v>215951</v>
      </c>
      <c r="I44" s="536">
        <f t="shared" si="13"/>
        <v>51244</v>
      </c>
      <c r="J44" s="536">
        <f t="shared" si="13"/>
        <v>0</v>
      </c>
      <c r="K44" s="536">
        <f t="shared" si="13"/>
        <v>0</v>
      </c>
      <c r="L44" s="536">
        <f t="shared" si="13"/>
        <v>1912055</v>
      </c>
      <c r="M44" s="536">
        <f t="shared" si="13"/>
        <v>105</v>
      </c>
      <c r="N44" s="537">
        <f t="shared" si="13"/>
        <v>26</v>
      </c>
    </row>
  </sheetData>
  <sheetProtection/>
  <mergeCells count="15">
    <mergeCell ref="L1:L3"/>
    <mergeCell ref="M1:M3"/>
    <mergeCell ref="N1:N3"/>
    <mergeCell ref="B2:B3"/>
    <mergeCell ref="C2:C3"/>
    <mergeCell ref="D2:D3"/>
    <mergeCell ref="E2:E3"/>
    <mergeCell ref="J2:J3"/>
    <mergeCell ref="F2:G2"/>
    <mergeCell ref="H2:H3"/>
    <mergeCell ref="I2:I3"/>
    <mergeCell ref="K2:K3"/>
    <mergeCell ref="A1:A3"/>
    <mergeCell ref="B1:G1"/>
    <mergeCell ref="H1:K1"/>
  </mergeCells>
  <printOptions/>
  <pageMargins left="0.2755905511811024" right="0.1968503937007874" top="0.7480314960629921" bottom="0.4724409448818898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kiadásai jogcím-csoportonként&amp;R&amp;"Book Antiqua,Félkövér"&amp;11 9.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2018-09-18T08:39:04Z</cp:lastPrinted>
  <dcterms:created xsi:type="dcterms:W3CDTF">2011-12-13T08:40:14Z</dcterms:created>
  <dcterms:modified xsi:type="dcterms:W3CDTF">2018-09-18T08:42:20Z</dcterms:modified>
  <cp:category/>
  <cp:version/>
  <cp:contentType/>
  <cp:contentStatus/>
</cp:coreProperties>
</file>